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charts/chart3.xml" ContentType="application/vnd.openxmlformats-officedocument.drawingml.chart+xml"/>
  <Override PartName="/xl/drawings/drawing3.xml" ContentType="application/vnd.openxmlformats-officedocument.drawingml.chartshapes+xml"/>
  <Override PartName="/xl/charts/chart4.xml" ContentType="application/vnd.openxmlformats-officedocument.drawingml.chart+xml"/>
  <Override PartName="/xl/drawings/drawing4.xml" ContentType="application/vnd.openxmlformats-officedocument.drawingml.chartshapes+xml"/>
  <Override PartName="/xl/charts/chart5.xml" ContentType="application/vnd.openxmlformats-officedocument.drawingml.chart+xml"/>
  <Override PartName="/xl/drawings/drawing5.xml" ContentType="application/vnd.openxmlformats-officedocument.drawingml.chartshapes+xml"/>
  <Override PartName="/xl/charts/chart6.xml" ContentType="application/vnd.openxmlformats-officedocument.drawingml.chart+xml"/>
  <Override PartName="/xl/drawings/drawing6.xml" ContentType="application/vnd.openxmlformats-officedocument.drawingml.chartshapes+xml"/>
  <Override PartName="/xl/charts/chart7.xml" ContentType="application/vnd.openxmlformats-officedocument.drawingml.chart+xml"/>
  <Override PartName="/xl/drawings/drawing7.xml" ContentType="application/vnd.openxmlformats-officedocument.drawingml.chartshape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drawings/drawing8.xml" ContentType="application/vnd.openxmlformats-officedocument.drawing+xml"/>
  <Override PartName="/xl/charts/chart8.xml" ContentType="application/vnd.openxmlformats-officedocument.drawingml.chart+xml"/>
  <Override PartName="/xl/drawings/drawing9.xml" ContentType="application/vnd.openxmlformats-officedocument.drawingml.chartshapes+xml"/>
  <Override PartName="/xl/charts/chart9.xml" ContentType="application/vnd.openxmlformats-officedocument.drawingml.chart+xml"/>
  <Override PartName="/xl/drawings/drawing10.xml" ContentType="application/vnd.openxmlformats-officedocument.drawingml.chartshapes+xml"/>
  <Override PartName="/xl/charts/chart10.xml" ContentType="application/vnd.openxmlformats-officedocument.drawingml.chart+xml"/>
  <Override PartName="/xl/drawings/drawing11.xml" ContentType="application/vnd.openxmlformats-officedocument.drawingml.chartshapes+xml"/>
  <Override PartName="/xl/drawings/drawing12.xml" ContentType="application/vnd.openxmlformats-officedocument.drawing+xml"/>
  <Override PartName="/xl/tables/table3.xml" ContentType="application/vnd.openxmlformats-officedocument.spreadsheetml.table+xml"/>
  <Override PartName="/xl/drawings/drawing13.xml" ContentType="application/vnd.openxmlformats-officedocument.drawing+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filterPrivacy="1" saveExternalLinkValues="0" updateLinks="never" hidePivotFieldList="1" defaultThemeVersion="124226"/>
  <xr:revisionPtr revIDLastSave="0" documentId="13_ncr:1_{BC4D07D3-DE0F-4748-857C-0623ED057A62}" xr6:coauthVersionLast="47" xr6:coauthVersionMax="47" xr10:uidLastSave="{00000000-0000-0000-0000-000000000000}"/>
  <bookViews>
    <workbookView xWindow="-108" yWindow="-108" windowWidth="23256" windowHeight="12576" tabRatio="703" activeTab="2" xr2:uid="{00000000-000D-0000-FFFF-FFFF00000000}"/>
  </bookViews>
  <sheets>
    <sheet name="PROGRAMA" sheetId="8" r:id="rId1"/>
    <sheet name="RUTINA" sheetId="1" r:id="rId2"/>
    <sheet name="Analisis de la rutina" sheetId="2" r:id="rId3"/>
    <sheet name="Analisis de las OT X HRS OTs" sheetId="7" r:id="rId4"/>
    <sheet name="HH Disponibles" sheetId="10" state="hidden" r:id="rId5"/>
    <sheet name="CONTROL DE PERSONAL" sheetId="13" state="hidden" r:id="rId6"/>
    <sheet name="Analisis OT x HH" sheetId="12" r:id="rId7"/>
    <sheet name="TABLAS" sheetId="3" r:id="rId8"/>
    <sheet name="Lista Equipos" sheetId="11" r:id="rId9"/>
  </sheets>
  <definedNames>
    <definedName name="_xlnm._FilterDatabase" localSheetId="8" hidden="1">'Lista Equipos'!$A$1:$D$559</definedName>
  </definedNames>
  <calcPr calcId="191029"/>
  <pivotCaches>
    <pivotCache cacheId="2" r:id="rId10"/>
    <pivotCache cacheId="3"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264" i="1" l="1"/>
  <c r="AK264" i="1"/>
  <c r="Q264" i="1"/>
  <c r="P264" i="1"/>
  <c r="N264" i="1"/>
  <c r="AJ264" i="1" s="1"/>
  <c r="AO263" i="1"/>
  <c r="AK263" i="1"/>
  <c r="Q263" i="1"/>
  <c r="P263" i="1"/>
  <c r="N263" i="1"/>
  <c r="W263" i="1" s="1"/>
  <c r="AE263" i="1" s="1"/>
  <c r="AO262" i="1"/>
  <c r="AK262" i="1"/>
  <c r="Q262" i="1"/>
  <c r="P262" i="1"/>
  <c r="N262" i="1"/>
  <c r="W262" i="1" s="1"/>
  <c r="AE262" i="1" s="1"/>
  <c r="AO261" i="1"/>
  <c r="AK261" i="1"/>
  <c r="Q261" i="1"/>
  <c r="P261" i="1"/>
  <c r="N261" i="1"/>
  <c r="W261" i="1" s="1"/>
  <c r="AE261" i="1" s="1"/>
  <c r="AO260" i="1"/>
  <c r="AK260" i="1"/>
  <c r="Q260" i="1"/>
  <c r="P260" i="1"/>
  <c r="N260" i="1"/>
  <c r="W260" i="1" s="1"/>
  <c r="AE260" i="1" s="1"/>
  <c r="AO259" i="1"/>
  <c r="AK259" i="1"/>
  <c r="Q259" i="1"/>
  <c r="P259" i="1"/>
  <c r="N259" i="1"/>
  <c r="AJ259" i="1" s="1"/>
  <c r="AO258" i="1"/>
  <c r="AK258" i="1"/>
  <c r="Q258" i="1"/>
  <c r="P258" i="1"/>
  <c r="N258" i="1"/>
  <c r="W258" i="1" s="1"/>
  <c r="AE258" i="1" s="1"/>
  <c r="AO257" i="1"/>
  <c r="AK257" i="1"/>
  <c r="Q257" i="1"/>
  <c r="P257" i="1"/>
  <c r="N257" i="1"/>
  <c r="W257" i="1" s="1"/>
  <c r="AE257" i="1" s="1"/>
  <c r="AO256" i="1"/>
  <c r="AK256" i="1"/>
  <c r="Q256" i="1"/>
  <c r="P256" i="1"/>
  <c r="N256" i="1"/>
  <c r="W256" i="1" s="1"/>
  <c r="AE256" i="1" s="1"/>
  <c r="AO255" i="1"/>
  <c r="AK255" i="1"/>
  <c r="Q255" i="1"/>
  <c r="P255" i="1"/>
  <c r="N255" i="1"/>
  <c r="W255" i="1" s="1"/>
  <c r="AE255" i="1" s="1"/>
  <c r="AO254" i="1"/>
  <c r="AK254" i="1"/>
  <c r="Q254" i="1"/>
  <c r="P254" i="1"/>
  <c r="N254" i="1"/>
  <c r="AJ254" i="1" s="1"/>
  <c r="AO253" i="1"/>
  <c r="AK253" i="1"/>
  <c r="Q253" i="1"/>
  <c r="P253" i="1"/>
  <c r="N253" i="1"/>
  <c r="W253" i="1" s="1"/>
  <c r="AE253" i="1" s="1"/>
  <c r="R260" i="1" l="1"/>
  <c r="R263" i="1"/>
  <c r="R259" i="1"/>
  <c r="AJ262" i="1"/>
  <c r="AL262" i="1" s="1"/>
  <c r="AN262" i="1" s="1"/>
  <c r="W254" i="1"/>
  <c r="AE254" i="1" s="1"/>
  <c r="R255" i="1"/>
  <c r="R258" i="1"/>
  <c r="AJ260" i="1"/>
  <c r="AL260" i="1" s="1"/>
  <c r="AN260" i="1" s="1"/>
  <c r="W264" i="1"/>
  <c r="AE264" i="1" s="1"/>
  <c r="AJ261" i="1"/>
  <c r="AL261" i="1" s="1"/>
  <c r="AN261" i="1" s="1"/>
  <c r="W259" i="1"/>
  <c r="AE259" i="1" s="1"/>
  <c r="AJ253" i="1"/>
  <c r="AJ263" i="1"/>
  <c r="AL263" i="1" s="1"/>
  <c r="AN263" i="1" s="1"/>
  <c r="R264" i="1"/>
  <c r="AL264" i="1" s="1"/>
  <c r="AN264" i="1" s="1"/>
  <c r="R262" i="1"/>
  <c r="R261" i="1"/>
  <c r="R254" i="1"/>
  <c r="R256" i="1"/>
  <c r="R257" i="1"/>
  <c r="AL259" i="1"/>
  <c r="AN259" i="1" s="1"/>
  <c r="AL254" i="1"/>
  <c r="AN254" i="1" s="1"/>
  <c r="AJ256" i="1"/>
  <c r="AJ258" i="1"/>
  <c r="R253" i="1"/>
  <c r="AJ255" i="1"/>
  <c r="AJ257" i="1"/>
  <c r="AL253" i="1" l="1"/>
  <c r="AN253" i="1" s="1"/>
  <c r="AL256" i="1"/>
  <c r="AN256" i="1" s="1"/>
  <c r="AL257" i="1"/>
  <c r="AN257" i="1" s="1"/>
  <c r="AL255" i="1"/>
  <c r="AN255" i="1" s="1"/>
  <c r="AL258" i="1"/>
  <c r="AN258" i="1" s="1"/>
  <c r="N223" i="1" l="1"/>
  <c r="AJ223" i="1" s="1"/>
  <c r="P223" i="1"/>
  <c r="Q223" i="1"/>
  <c r="AK223" i="1"/>
  <c r="AO223" i="1"/>
  <c r="N224" i="1"/>
  <c r="W224" i="1" s="1"/>
  <c r="AE224" i="1" s="1"/>
  <c r="P224" i="1"/>
  <c r="Q224" i="1"/>
  <c r="AK224" i="1"/>
  <c r="AO224" i="1"/>
  <c r="N225" i="1"/>
  <c r="AJ225" i="1" s="1"/>
  <c r="P225" i="1"/>
  <c r="Q225" i="1"/>
  <c r="AK225" i="1"/>
  <c r="AO225" i="1"/>
  <c r="N226" i="1"/>
  <c r="W226" i="1" s="1"/>
  <c r="AE226" i="1" s="1"/>
  <c r="P226" i="1"/>
  <c r="Q226" i="1"/>
  <c r="AK226" i="1"/>
  <c r="AO226" i="1"/>
  <c r="N227" i="1"/>
  <c r="W227" i="1" s="1"/>
  <c r="AE227" i="1" s="1"/>
  <c r="P227" i="1"/>
  <c r="Q227" i="1"/>
  <c r="AK227" i="1"/>
  <c r="AO227" i="1"/>
  <c r="N228" i="1"/>
  <c r="W228" i="1" s="1"/>
  <c r="AE228" i="1" s="1"/>
  <c r="P228" i="1"/>
  <c r="Q228" i="1"/>
  <c r="AK228" i="1"/>
  <c r="AO228" i="1"/>
  <c r="N229" i="1"/>
  <c r="W229" i="1" s="1"/>
  <c r="AE229" i="1" s="1"/>
  <c r="P229" i="1"/>
  <c r="Q229" i="1"/>
  <c r="AK229" i="1"/>
  <c r="AO229" i="1"/>
  <c r="N230" i="1"/>
  <c r="W230" i="1" s="1"/>
  <c r="AE230" i="1" s="1"/>
  <c r="P230" i="1"/>
  <c r="Q230" i="1"/>
  <c r="AK230" i="1"/>
  <c r="AO230" i="1"/>
  <c r="N231" i="1"/>
  <c r="W231" i="1" s="1"/>
  <c r="AE231" i="1" s="1"/>
  <c r="P231" i="1"/>
  <c r="Q231" i="1"/>
  <c r="AK231" i="1"/>
  <c r="AO231" i="1"/>
  <c r="N232" i="1"/>
  <c r="W232" i="1" s="1"/>
  <c r="AE232" i="1" s="1"/>
  <c r="P232" i="1"/>
  <c r="Q232" i="1"/>
  <c r="AK232" i="1"/>
  <c r="AO232" i="1"/>
  <c r="N233" i="1"/>
  <c r="W233" i="1" s="1"/>
  <c r="AE233" i="1" s="1"/>
  <c r="P233" i="1"/>
  <c r="Q233" i="1"/>
  <c r="AK233" i="1"/>
  <c r="AO233" i="1"/>
  <c r="N234" i="1"/>
  <c r="W234" i="1" s="1"/>
  <c r="AE234" i="1" s="1"/>
  <c r="P234" i="1"/>
  <c r="Q234" i="1"/>
  <c r="AK234" i="1"/>
  <c r="AO234" i="1"/>
  <c r="N235" i="1"/>
  <c r="W235" i="1" s="1"/>
  <c r="AE235" i="1" s="1"/>
  <c r="P235" i="1"/>
  <c r="Q235" i="1"/>
  <c r="AK235" i="1"/>
  <c r="AO235" i="1"/>
  <c r="N236" i="1"/>
  <c r="W236" i="1" s="1"/>
  <c r="AE236" i="1" s="1"/>
  <c r="P236" i="1"/>
  <c r="Q236" i="1"/>
  <c r="AK236" i="1"/>
  <c r="AO236" i="1"/>
  <c r="N237" i="1"/>
  <c r="W237" i="1" s="1"/>
  <c r="AE237" i="1" s="1"/>
  <c r="P237" i="1"/>
  <c r="Q237" i="1"/>
  <c r="AK237" i="1"/>
  <c r="AO237" i="1"/>
  <c r="N238" i="1"/>
  <c r="W238" i="1" s="1"/>
  <c r="AE238" i="1" s="1"/>
  <c r="P238" i="1"/>
  <c r="Q238" i="1"/>
  <c r="AK238" i="1"/>
  <c r="AO238" i="1"/>
  <c r="N239" i="1"/>
  <c r="W239" i="1" s="1"/>
  <c r="AE239" i="1" s="1"/>
  <c r="P239" i="1"/>
  <c r="Q239" i="1"/>
  <c r="AK239" i="1"/>
  <c r="AO239" i="1"/>
  <c r="N240" i="1"/>
  <c r="W240" i="1" s="1"/>
  <c r="AE240" i="1" s="1"/>
  <c r="P240" i="1"/>
  <c r="Q240" i="1"/>
  <c r="AK240" i="1"/>
  <c r="AO240" i="1"/>
  <c r="N241" i="1"/>
  <c r="W241" i="1" s="1"/>
  <c r="AE241" i="1" s="1"/>
  <c r="P241" i="1"/>
  <c r="Q241" i="1"/>
  <c r="AK241" i="1"/>
  <c r="AO241" i="1"/>
  <c r="N242" i="1"/>
  <c r="W242" i="1" s="1"/>
  <c r="AE242" i="1" s="1"/>
  <c r="P242" i="1"/>
  <c r="Q242" i="1"/>
  <c r="AK242" i="1"/>
  <c r="AO242" i="1"/>
  <c r="N243" i="1"/>
  <c r="W243" i="1" s="1"/>
  <c r="AE243" i="1" s="1"/>
  <c r="P243" i="1"/>
  <c r="Q243" i="1"/>
  <c r="AK243" i="1"/>
  <c r="AO243" i="1"/>
  <c r="N244" i="1"/>
  <c r="W244" i="1" s="1"/>
  <c r="AE244" i="1" s="1"/>
  <c r="P244" i="1"/>
  <c r="Q244" i="1"/>
  <c r="AK244" i="1"/>
  <c r="AO244" i="1"/>
  <c r="N245" i="1"/>
  <c r="W245" i="1" s="1"/>
  <c r="AE245" i="1" s="1"/>
  <c r="P245" i="1"/>
  <c r="Q245" i="1"/>
  <c r="AK245" i="1"/>
  <c r="AO245" i="1"/>
  <c r="N246" i="1"/>
  <c r="W246" i="1" s="1"/>
  <c r="AE246" i="1" s="1"/>
  <c r="P246" i="1"/>
  <c r="Q246" i="1"/>
  <c r="AK246" i="1"/>
  <c r="AO246" i="1"/>
  <c r="N247" i="1"/>
  <c r="W247" i="1" s="1"/>
  <c r="AE247" i="1" s="1"/>
  <c r="P247" i="1"/>
  <c r="Q247" i="1"/>
  <c r="AK247" i="1"/>
  <c r="AO247" i="1"/>
  <c r="N248" i="1"/>
  <c r="W248" i="1" s="1"/>
  <c r="AE248" i="1" s="1"/>
  <c r="P248" i="1"/>
  <c r="Q248" i="1"/>
  <c r="AK248" i="1"/>
  <c r="AO248" i="1"/>
  <c r="N249" i="1"/>
  <c r="W249" i="1" s="1"/>
  <c r="AE249" i="1" s="1"/>
  <c r="P249" i="1"/>
  <c r="Q249" i="1"/>
  <c r="AK249" i="1"/>
  <c r="AO249" i="1"/>
  <c r="N250" i="1"/>
  <c r="AJ250" i="1" s="1"/>
  <c r="P250" i="1"/>
  <c r="Q250" i="1"/>
  <c r="AK250" i="1"/>
  <c r="AO250" i="1"/>
  <c r="N251" i="1"/>
  <c r="W251" i="1" s="1"/>
  <c r="AE251" i="1" s="1"/>
  <c r="P251" i="1"/>
  <c r="Q251" i="1"/>
  <c r="AK251" i="1"/>
  <c r="AO251" i="1"/>
  <c r="N252" i="1"/>
  <c r="W252" i="1" s="1"/>
  <c r="AE252" i="1" s="1"/>
  <c r="P252" i="1"/>
  <c r="Q252" i="1"/>
  <c r="AK252" i="1"/>
  <c r="AO252" i="1"/>
  <c r="AO9" i="1"/>
  <c r="AO10" i="1"/>
  <c r="AO11" i="1"/>
  <c r="AO12" i="1"/>
  <c r="AO13" i="1"/>
  <c r="AO14" i="1"/>
  <c r="AO15" i="1"/>
  <c r="AO16" i="1"/>
  <c r="AO17" i="1"/>
  <c r="AO18" i="1"/>
  <c r="AO19" i="1"/>
  <c r="AO20" i="1"/>
  <c r="AO21" i="1"/>
  <c r="AO22" i="1"/>
  <c r="AO23" i="1"/>
  <c r="AO24" i="1"/>
  <c r="AO25" i="1"/>
  <c r="AO26" i="1"/>
  <c r="AO27" i="1"/>
  <c r="AO28" i="1"/>
  <c r="AO29" i="1"/>
  <c r="AO30" i="1"/>
  <c r="AO31" i="1"/>
  <c r="AO32" i="1"/>
  <c r="AO33" i="1"/>
  <c r="AO34" i="1"/>
  <c r="AO35" i="1"/>
  <c r="AO36" i="1"/>
  <c r="AO37" i="1"/>
  <c r="AO38" i="1"/>
  <c r="AO39" i="1"/>
  <c r="AO40" i="1"/>
  <c r="AO41" i="1"/>
  <c r="AO42" i="1"/>
  <c r="AO43" i="1"/>
  <c r="AO44" i="1"/>
  <c r="AO45" i="1"/>
  <c r="AO46" i="1"/>
  <c r="AO47" i="1"/>
  <c r="AO48" i="1"/>
  <c r="AO49" i="1"/>
  <c r="AO50" i="1"/>
  <c r="AO51" i="1"/>
  <c r="AO52" i="1"/>
  <c r="AO53" i="1"/>
  <c r="AO54" i="1"/>
  <c r="AO55" i="1"/>
  <c r="AO56" i="1"/>
  <c r="AO57" i="1"/>
  <c r="AO58" i="1"/>
  <c r="AO59" i="1"/>
  <c r="AO60" i="1"/>
  <c r="AO61" i="1"/>
  <c r="AO62" i="1"/>
  <c r="AO63" i="1"/>
  <c r="AO64" i="1"/>
  <c r="AO65" i="1"/>
  <c r="AO66" i="1"/>
  <c r="AO67" i="1"/>
  <c r="AO68" i="1"/>
  <c r="AO69" i="1"/>
  <c r="AO70" i="1"/>
  <c r="AO71" i="1"/>
  <c r="AO72" i="1"/>
  <c r="AO73" i="1"/>
  <c r="AO74" i="1"/>
  <c r="AO75" i="1"/>
  <c r="AO76" i="1"/>
  <c r="AO77" i="1"/>
  <c r="AO78" i="1"/>
  <c r="AO79" i="1"/>
  <c r="AO80" i="1"/>
  <c r="AO81" i="1"/>
  <c r="AO82" i="1"/>
  <c r="AO83" i="1"/>
  <c r="AO84" i="1"/>
  <c r="AO85" i="1"/>
  <c r="AO86" i="1"/>
  <c r="AO87" i="1"/>
  <c r="AO88" i="1"/>
  <c r="AO89" i="1"/>
  <c r="AO90" i="1"/>
  <c r="AO91" i="1"/>
  <c r="AO92" i="1"/>
  <c r="AO93" i="1"/>
  <c r="AO94" i="1"/>
  <c r="AO95" i="1"/>
  <c r="AO96" i="1"/>
  <c r="AO97" i="1"/>
  <c r="AO98" i="1"/>
  <c r="AO99" i="1"/>
  <c r="AO100" i="1"/>
  <c r="AO101" i="1"/>
  <c r="AO102" i="1"/>
  <c r="AO103" i="1"/>
  <c r="AO104" i="1"/>
  <c r="AO105" i="1"/>
  <c r="AO106" i="1"/>
  <c r="AO107" i="1"/>
  <c r="AO108" i="1"/>
  <c r="AO109" i="1"/>
  <c r="AO110" i="1"/>
  <c r="AO111" i="1"/>
  <c r="AO112" i="1"/>
  <c r="AO113" i="1"/>
  <c r="AO114" i="1"/>
  <c r="AO115" i="1"/>
  <c r="AO116" i="1"/>
  <c r="AO117" i="1"/>
  <c r="AO118" i="1"/>
  <c r="AO119" i="1"/>
  <c r="AO120" i="1"/>
  <c r="AO121" i="1"/>
  <c r="AO122" i="1"/>
  <c r="AO123" i="1"/>
  <c r="AO124" i="1"/>
  <c r="AO125" i="1"/>
  <c r="AO126" i="1"/>
  <c r="AO127" i="1"/>
  <c r="AO128" i="1"/>
  <c r="AO129" i="1"/>
  <c r="AO130" i="1"/>
  <c r="AO131" i="1"/>
  <c r="AO132" i="1"/>
  <c r="AO133" i="1"/>
  <c r="AO134" i="1"/>
  <c r="AO135" i="1"/>
  <c r="AO136" i="1"/>
  <c r="AO137" i="1"/>
  <c r="AO138" i="1"/>
  <c r="AO139" i="1"/>
  <c r="AO140" i="1"/>
  <c r="AO141" i="1"/>
  <c r="AO142" i="1"/>
  <c r="AO143" i="1"/>
  <c r="AO144" i="1"/>
  <c r="AO145" i="1"/>
  <c r="AO146" i="1"/>
  <c r="AO147" i="1"/>
  <c r="AO148" i="1"/>
  <c r="AO149" i="1"/>
  <c r="AO150" i="1"/>
  <c r="AO151" i="1"/>
  <c r="AO152" i="1"/>
  <c r="AO153" i="1"/>
  <c r="AO154" i="1"/>
  <c r="AO155" i="1"/>
  <c r="AO156" i="1"/>
  <c r="AO157" i="1"/>
  <c r="AO158" i="1"/>
  <c r="AO159" i="1"/>
  <c r="AO160" i="1"/>
  <c r="AO161" i="1"/>
  <c r="AO162" i="1"/>
  <c r="AO163" i="1"/>
  <c r="AO164" i="1"/>
  <c r="AO165" i="1"/>
  <c r="AO166" i="1"/>
  <c r="AO167" i="1"/>
  <c r="AO168" i="1"/>
  <c r="AO169" i="1"/>
  <c r="AO170" i="1"/>
  <c r="AO171" i="1"/>
  <c r="AO172" i="1"/>
  <c r="AO173" i="1"/>
  <c r="AO174" i="1"/>
  <c r="AO175" i="1"/>
  <c r="AO176" i="1"/>
  <c r="AO177" i="1"/>
  <c r="AO178" i="1"/>
  <c r="AO179" i="1"/>
  <c r="AO180" i="1"/>
  <c r="AO181" i="1"/>
  <c r="AO182" i="1"/>
  <c r="AO183" i="1"/>
  <c r="AO184" i="1"/>
  <c r="AO185" i="1"/>
  <c r="AO186" i="1"/>
  <c r="AO187" i="1"/>
  <c r="AO188" i="1"/>
  <c r="AO189" i="1"/>
  <c r="AO190" i="1"/>
  <c r="AO191" i="1"/>
  <c r="AO192" i="1"/>
  <c r="AO193" i="1"/>
  <c r="AO194" i="1"/>
  <c r="AO195" i="1"/>
  <c r="AO196" i="1"/>
  <c r="AO197" i="1"/>
  <c r="AO198" i="1"/>
  <c r="AO199" i="1"/>
  <c r="AO200" i="1"/>
  <c r="AO201" i="1"/>
  <c r="AO202" i="1"/>
  <c r="AO203" i="1"/>
  <c r="AO204" i="1"/>
  <c r="AO205" i="1"/>
  <c r="AO206" i="1"/>
  <c r="AO207" i="1"/>
  <c r="AO208" i="1"/>
  <c r="AO209" i="1"/>
  <c r="AO210" i="1"/>
  <c r="AO211" i="1"/>
  <c r="AO212" i="1"/>
  <c r="AO213" i="1"/>
  <c r="AO214" i="1"/>
  <c r="AO215" i="1"/>
  <c r="AO216" i="1"/>
  <c r="AO217" i="1"/>
  <c r="AO218" i="1"/>
  <c r="AO219" i="1"/>
  <c r="AO220" i="1"/>
  <c r="AO221" i="1"/>
  <c r="AO222" i="1"/>
  <c r="AO5" i="1"/>
  <c r="AO6" i="1"/>
  <c r="AO7" i="1"/>
  <c r="AO8" i="1"/>
  <c r="AK9" i="1"/>
  <c r="AK10" i="1"/>
  <c r="AK11" i="1"/>
  <c r="AK12" i="1"/>
  <c r="AK13" i="1"/>
  <c r="AK14" i="1"/>
  <c r="AK15" i="1"/>
  <c r="AK16" i="1"/>
  <c r="AK17" i="1"/>
  <c r="AK18" i="1"/>
  <c r="AK19" i="1"/>
  <c r="AK20" i="1"/>
  <c r="AK21" i="1"/>
  <c r="AK22" i="1"/>
  <c r="AK23" i="1"/>
  <c r="AK24" i="1"/>
  <c r="AK25" i="1"/>
  <c r="AK26" i="1"/>
  <c r="AK27" i="1"/>
  <c r="AK28" i="1"/>
  <c r="AK29" i="1"/>
  <c r="AK30" i="1"/>
  <c r="AK31" i="1"/>
  <c r="AK32" i="1"/>
  <c r="AK33" i="1"/>
  <c r="AK34" i="1"/>
  <c r="AK35" i="1"/>
  <c r="AK36" i="1"/>
  <c r="AK37" i="1"/>
  <c r="AK38" i="1"/>
  <c r="AK39" i="1"/>
  <c r="AK40" i="1"/>
  <c r="AK41" i="1"/>
  <c r="AK42" i="1"/>
  <c r="AK43" i="1"/>
  <c r="AK44" i="1"/>
  <c r="AK45" i="1"/>
  <c r="AK46" i="1"/>
  <c r="AK47" i="1"/>
  <c r="AK48" i="1"/>
  <c r="AK49" i="1"/>
  <c r="AK50" i="1"/>
  <c r="AK51" i="1"/>
  <c r="AK52" i="1"/>
  <c r="AK53" i="1"/>
  <c r="AK54" i="1"/>
  <c r="AK55" i="1"/>
  <c r="AK56" i="1"/>
  <c r="AK57" i="1"/>
  <c r="AK58" i="1"/>
  <c r="AK59" i="1"/>
  <c r="AK60" i="1"/>
  <c r="AK61" i="1"/>
  <c r="AK62" i="1"/>
  <c r="AK63" i="1"/>
  <c r="AK64" i="1"/>
  <c r="AK65" i="1"/>
  <c r="AK66" i="1"/>
  <c r="AK67" i="1"/>
  <c r="AK68" i="1"/>
  <c r="AK69" i="1"/>
  <c r="AK70" i="1"/>
  <c r="AK71" i="1"/>
  <c r="AK72" i="1"/>
  <c r="AK73" i="1"/>
  <c r="AK74" i="1"/>
  <c r="AK75" i="1"/>
  <c r="AK76" i="1"/>
  <c r="AK77" i="1"/>
  <c r="AK78" i="1"/>
  <c r="AK79" i="1"/>
  <c r="AK80" i="1"/>
  <c r="AK81" i="1"/>
  <c r="AK82" i="1"/>
  <c r="AK83" i="1"/>
  <c r="AK84" i="1"/>
  <c r="AK85" i="1"/>
  <c r="AK86" i="1"/>
  <c r="AK87" i="1"/>
  <c r="AK88" i="1"/>
  <c r="AK89" i="1"/>
  <c r="AK90" i="1"/>
  <c r="AK91" i="1"/>
  <c r="AK92" i="1"/>
  <c r="AK93" i="1"/>
  <c r="AK94" i="1"/>
  <c r="AK95" i="1"/>
  <c r="AK96" i="1"/>
  <c r="AK97" i="1"/>
  <c r="AK98" i="1"/>
  <c r="AK99" i="1"/>
  <c r="AK100" i="1"/>
  <c r="AK101" i="1"/>
  <c r="AK102" i="1"/>
  <c r="AK103" i="1"/>
  <c r="AK104" i="1"/>
  <c r="AK105" i="1"/>
  <c r="AK106" i="1"/>
  <c r="AK107" i="1"/>
  <c r="AK108" i="1"/>
  <c r="AK109" i="1"/>
  <c r="AK110" i="1"/>
  <c r="AK111" i="1"/>
  <c r="AK112" i="1"/>
  <c r="AK113" i="1"/>
  <c r="AK114" i="1"/>
  <c r="AK115" i="1"/>
  <c r="AK116" i="1"/>
  <c r="AK117" i="1"/>
  <c r="AK118" i="1"/>
  <c r="AK119" i="1"/>
  <c r="AK120" i="1"/>
  <c r="AK121" i="1"/>
  <c r="AK122" i="1"/>
  <c r="AK123" i="1"/>
  <c r="AK124" i="1"/>
  <c r="AK125" i="1"/>
  <c r="AK126" i="1"/>
  <c r="AK127" i="1"/>
  <c r="AK128" i="1"/>
  <c r="AK129" i="1"/>
  <c r="AK130" i="1"/>
  <c r="AK131" i="1"/>
  <c r="AK132" i="1"/>
  <c r="AK133" i="1"/>
  <c r="AK134" i="1"/>
  <c r="AK135" i="1"/>
  <c r="AK136" i="1"/>
  <c r="AK137" i="1"/>
  <c r="AK138" i="1"/>
  <c r="AK139" i="1"/>
  <c r="AK140" i="1"/>
  <c r="AK141" i="1"/>
  <c r="AK142" i="1"/>
  <c r="AK143" i="1"/>
  <c r="AK144" i="1"/>
  <c r="AK145" i="1"/>
  <c r="AK146" i="1"/>
  <c r="AK147" i="1"/>
  <c r="AK148" i="1"/>
  <c r="AK149" i="1"/>
  <c r="AK150" i="1"/>
  <c r="AK151" i="1"/>
  <c r="AK152" i="1"/>
  <c r="AK153" i="1"/>
  <c r="AK154" i="1"/>
  <c r="AK155" i="1"/>
  <c r="AK156" i="1"/>
  <c r="AK157" i="1"/>
  <c r="AK158" i="1"/>
  <c r="AK159" i="1"/>
  <c r="AK160" i="1"/>
  <c r="AK161" i="1"/>
  <c r="AK162" i="1"/>
  <c r="AK163" i="1"/>
  <c r="AK164" i="1"/>
  <c r="AK165" i="1"/>
  <c r="AK166" i="1"/>
  <c r="AK167" i="1"/>
  <c r="AK168" i="1"/>
  <c r="AK169" i="1"/>
  <c r="AK170" i="1"/>
  <c r="AK171" i="1"/>
  <c r="AK172" i="1"/>
  <c r="AK173" i="1"/>
  <c r="AK174" i="1"/>
  <c r="AK175" i="1"/>
  <c r="AK176" i="1"/>
  <c r="AK177" i="1"/>
  <c r="AK178" i="1"/>
  <c r="AK179" i="1"/>
  <c r="AK180" i="1"/>
  <c r="AK181" i="1"/>
  <c r="AK182" i="1"/>
  <c r="AK183" i="1"/>
  <c r="AK184" i="1"/>
  <c r="AK185" i="1"/>
  <c r="AK186" i="1"/>
  <c r="AK187" i="1"/>
  <c r="AK188" i="1"/>
  <c r="AK189" i="1"/>
  <c r="AK190" i="1"/>
  <c r="AK191" i="1"/>
  <c r="AK192" i="1"/>
  <c r="AK193" i="1"/>
  <c r="AK194" i="1"/>
  <c r="AK195" i="1"/>
  <c r="AK196" i="1"/>
  <c r="AK197" i="1"/>
  <c r="AK198" i="1"/>
  <c r="AK199" i="1"/>
  <c r="AK200" i="1"/>
  <c r="AK201" i="1"/>
  <c r="AK202" i="1"/>
  <c r="AK203" i="1"/>
  <c r="AK204" i="1"/>
  <c r="AK205" i="1"/>
  <c r="AK206" i="1"/>
  <c r="AK207" i="1"/>
  <c r="AK208" i="1"/>
  <c r="AK209" i="1"/>
  <c r="AK210" i="1"/>
  <c r="AK211" i="1"/>
  <c r="AK212" i="1"/>
  <c r="AK213" i="1"/>
  <c r="AK214" i="1"/>
  <c r="AK215" i="1"/>
  <c r="AK216" i="1"/>
  <c r="AK217" i="1"/>
  <c r="AK218" i="1"/>
  <c r="AK219" i="1"/>
  <c r="AK220" i="1"/>
  <c r="AK221" i="1"/>
  <c r="AK222" i="1"/>
  <c r="AK5" i="1"/>
  <c r="AK6" i="1"/>
  <c r="AK7" i="1"/>
  <c r="AK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Q87" i="1"/>
  <c r="Q88" i="1"/>
  <c r="Q89" i="1"/>
  <c r="Q90" i="1"/>
  <c r="Q91" i="1"/>
  <c r="Q92" i="1"/>
  <c r="Q93" i="1"/>
  <c r="Q94" i="1"/>
  <c r="Q95" i="1"/>
  <c r="Q96" i="1"/>
  <c r="Q97" i="1"/>
  <c r="Q98" i="1"/>
  <c r="Q99" i="1"/>
  <c r="Q100" i="1"/>
  <c r="Q101" i="1"/>
  <c r="Q102" i="1"/>
  <c r="Q103" i="1"/>
  <c r="Q104" i="1"/>
  <c r="Q105" i="1"/>
  <c r="Q106" i="1"/>
  <c r="Q107" i="1"/>
  <c r="Q108" i="1"/>
  <c r="Q109" i="1"/>
  <c r="Q110" i="1"/>
  <c r="Q111" i="1"/>
  <c r="Q112" i="1"/>
  <c r="Q113" i="1"/>
  <c r="Q114" i="1"/>
  <c r="Q115" i="1"/>
  <c r="Q116" i="1"/>
  <c r="Q117" i="1"/>
  <c r="Q118" i="1"/>
  <c r="Q119" i="1"/>
  <c r="Q120" i="1"/>
  <c r="Q121" i="1"/>
  <c r="Q122" i="1"/>
  <c r="Q123" i="1"/>
  <c r="Q124" i="1"/>
  <c r="Q125" i="1"/>
  <c r="Q126" i="1"/>
  <c r="Q127" i="1"/>
  <c r="Q128" i="1"/>
  <c r="Q129" i="1"/>
  <c r="Q130" i="1"/>
  <c r="Q131" i="1"/>
  <c r="Q132" i="1"/>
  <c r="Q133" i="1"/>
  <c r="Q134" i="1"/>
  <c r="Q135" i="1"/>
  <c r="Q136" i="1"/>
  <c r="Q137" i="1"/>
  <c r="Q138" i="1"/>
  <c r="Q139" i="1"/>
  <c r="Q140" i="1"/>
  <c r="Q141" i="1"/>
  <c r="Q142" i="1"/>
  <c r="Q143" i="1"/>
  <c r="Q144" i="1"/>
  <c r="Q145" i="1"/>
  <c r="Q146" i="1"/>
  <c r="Q147" i="1"/>
  <c r="Q148" i="1"/>
  <c r="Q149" i="1"/>
  <c r="Q150" i="1"/>
  <c r="Q151" i="1"/>
  <c r="Q152" i="1"/>
  <c r="Q153" i="1"/>
  <c r="Q154" i="1"/>
  <c r="Q155" i="1"/>
  <c r="Q156" i="1"/>
  <c r="Q157" i="1"/>
  <c r="Q158" i="1"/>
  <c r="Q159" i="1"/>
  <c r="Q160" i="1"/>
  <c r="Q161" i="1"/>
  <c r="Q162" i="1"/>
  <c r="Q163" i="1"/>
  <c r="Q164" i="1"/>
  <c r="Q165" i="1"/>
  <c r="Q166" i="1"/>
  <c r="Q167" i="1"/>
  <c r="Q168" i="1"/>
  <c r="Q169" i="1"/>
  <c r="Q170" i="1"/>
  <c r="Q171" i="1"/>
  <c r="Q172" i="1"/>
  <c r="Q173" i="1"/>
  <c r="Q174" i="1"/>
  <c r="Q175" i="1"/>
  <c r="Q176" i="1"/>
  <c r="Q177" i="1"/>
  <c r="Q178" i="1"/>
  <c r="Q179" i="1"/>
  <c r="Q180" i="1"/>
  <c r="Q181" i="1"/>
  <c r="Q182" i="1"/>
  <c r="Q183" i="1"/>
  <c r="Q184" i="1"/>
  <c r="Q185" i="1"/>
  <c r="Q186" i="1"/>
  <c r="Q187" i="1"/>
  <c r="Q188" i="1"/>
  <c r="Q189" i="1"/>
  <c r="Q190" i="1"/>
  <c r="Q191" i="1"/>
  <c r="Q192" i="1"/>
  <c r="Q193" i="1"/>
  <c r="Q194" i="1"/>
  <c r="Q195" i="1"/>
  <c r="Q196" i="1"/>
  <c r="Q197" i="1"/>
  <c r="Q198" i="1"/>
  <c r="Q199" i="1"/>
  <c r="Q200" i="1"/>
  <c r="Q201" i="1"/>
  <c r="Q202" i="1"/>
  <c r="Q203" i="1"/>
  <c r="Q204" i="1"/>
  <c r="Q205" i="1"/>
  <c r="Q206" i="1"/>
  <c r="Q207" i="1"/>
  <c r="Q208" i="1"/>
  <c r="Q209" i="1"/>
  <c r="Q210" i="1"/>
  <c r="Q211" i="1"/>
  <c r="Q212" i="1"/>
  <c r="Q213" i="1"/>
  <c r="Q214" i="1"/>
  <c r="Q215" i="1"/>
  <c r="Q216" i="1"/>
  <c r="Q217" i="1"/>
  <c r="Q218" i="1"/>
  <c r="Q219" i="1"/>
  <c r="Q220" i="1"/>
  <c r="Q221" i="1"/>
  <c r="Q222" i="1"/>
  <c r="Q5" i="1"/>
  <c r="Q6" i="1"/>
  <c r="Q7" i="1"/>
  <c r="Q8" i="1"/>
  <c r="P9" i="1"/>
  <c r="P10" i="1"/>
  <c r="P11" i="1"/>
  <c r="P12" i="1"/>
  <c r="P13" i="1"/>
  <c r="P14" i="1"/>
  <c r="P15" i="1"/>
  <c r="P16" i="1"/>
  <c r="P17" i="1"/>
  <c r="P18" i="1"/>
  <c r="P19" i="1"/>
  <c r="P20" i="1"/>
  <c r="P21" i="1"/>
  <c r="P22" i="1"/>
  <c r="P23" i="1"/>
  <c r="P24"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8" i="1"/>
  <c r="P89" i="1"/>
  <c r="P90" i="1"/>
  <c r="P91" i="1"/>
  <c r="P92" i="1"/>
  <c r="P93" i="1"/>
  <c r="P94" i="1"/>
  <c r="P95" i="1"/>
  <c r="P96" i="1"/>
  <c r="P97" i="1"/>
  <c r="P98" i="1"/>
  <c r="P99" i="1"/>
  <c r="P100" i="1"/>
  <c r="P101" i="1"/>
  <c r="P102" i="1"/>
  <c r="P103" i="1"/>
  <c r="P104" i="1"/>
  <c r="P105" i="1"/>
  <c r="P106" i="1"/>
  <c r="P107" i="1"/>
  <c r="P108" i="1"/>
  <c r="P109" i="1"/>
  <c r="P110" i="1"/>
  <c r="P111" i="1"/>
  <c r="P112" i="1"/>
  <c r="P113" i="1"/>
  <c r="P114" i="1"/>
  <c r="P115" i="1"/>
  <c r="P116" i="1"/>
  <c r="P117" i="1"/>
  <c r="P118" i="1"/>
  <c r="P119" i="1"/>
  <c r="P120" i="1"/>
  <c r="P121" i="1"/>
  <c r="P122" i="1"/>
  <c r="P123" i="1"/>
  <c r="P124" i="1"/>
  <c r="P125" i="1"/>
  <c r="P126" i="1"/>
  <c r="P127" i="1"/>
  <c r="P128" i="1"/>
  <c r="P129" i="1"/>
  <c r="P130" i="1"/>
  <c r="P131" i="1"/>
  <c r="P132" i="1"/>
  <c r="P133" i="1"/>
  <c r="P134" i="1"/>
  <c r="P135" i="1"/>
  <c r="P136" i="1"/>
  <c r="P137" i="1"/>
  <c r="P138" i="1"/>
  <c r="P139" i="1"/>
  <c r="P140" i="1"/>
  <c r="P141" i="1"/>
  <c r="P142" i="1"/>
  <c r="P143" i="1"/>
  <c r="P144" i="1"/>
  <c r="P145" i="1"/>
  <c r="P146" i="1"/>
  <c r="P147" i="1"/>
  <c r="P148" i="1"/>
  <c r="P149" i="1"/>
  <c r="P150" i="1"/>
  <c r="P151" i="1"/>
  <c r="P152" i="1"/>
  <c r="P153" i="1"/>
  <c r="P154" i="1"/>
  <c r="P155" i="1"/>
  <c r="P156" i="1"/>
  <c r="P157" i="1"/>
  <c r="P158" i="1"/>
  <c r="P159" i="1"/>
  <c r="P160" i="1"/>
  <c r="P161" i="1"/>
  <c r="P162" i="1"/>
  <c r="P163" i="1"/>
  <c r="P164" i="1"/>
  <c r="P165" i="1"/>
  <c r="P166" i="1"/>
  <c r="P167" i="1"/>
  <c r="P168" i="1"/>
  <c r="P169" i="1"/>
  <c r="P170" i="1"/>
  <c r="P171" i="1"/>
  <c r="P172" i="1"/>
  <c r="P173" i="1"/>
  <c r="P174" i="1"/>
  <c r="P175" i="1"/>
  <c r="P176" i="1"/>
  <c r="P177" i="1"/>
  <c r="P178" i="1"/>
  <c r="P179" i="1"/>
  <c r="P180" i="1"/>
  <c r="P181" i="1"/>
  <c r="P182" i="1"/>
  <c r="P183" i="1"/>
  <c r="P184" i="1"/>
  <c r="P185" i="1"/>
  <c r="P186" i="1"/>
  <c r="P187" i="1"/>
  <c r="P188" i="1"/>
  <c r="P189" i="1"/>
  <c r="P190" i="1"/>
  <c r="P191" i="1"/>
  <c r="P192" i="1"/>
  <c r="P193" i="1"/>
  <c r="P194" i="1"/>
  <c r="P195" i="1"/>
  <c r="P196" i="1"/>
  <c r="P197" i="1"/>
  <c r="P198" i="1"/>
  <c r="P199" i="1"/>
  <c r="P200" i="1"/>
  <c r="P201" i="1"/>
  <c r="P202" i="1"/>
  <c r="P203" i="1"/>
  <c r="P204" i="1"/>
  <c r="P205" i="1"/>
  <c r="P206" i="1"/>
  <c r="P207" i="1"/>
  <c r="P208" i="1"/>
  <c r="P209" i="1"/>
  <c r="P210" i="1"/>
  <c r="P211" i="1"/>
  <c r="P212" i="1"/>
  <c r="P213" i="1"/>
  <c r="P214" i="1"/>
  <c r="P215" i="1"/>
  <c r="P216" i="1"/>
  <c r="P217" i="1"/>
  <c r="P218" i="1"/>
  <c r="P219" i="1"/>
  <c r="P220" i="1"/>
  <c r="P221" i="1"/>
  <c r="P222" i="1"/>
  <c r="P5" i="1"/>
  <c r="P6" i="1"/>
  <c r="P7" i="1"/>
  <c r="P8" i="1"/>
  <c r="N9" i="1"/>
  <c r="W9" i="1" s="1"/>
  <c r="AE9" i="1" s="1"/>
  <c r="N10" i="1"/>
  <c r="W10" i="1" s="1"/>
  <c r="AE10" i="1" s="1"/>
  <c r="N11" i="1"/>
  <c r="AJ11" i="1" s="1"/>
  <c r="N12" i="1"/>
  <c r="AJ12" i="1" s="1"/>
  <c r="N13" i="1"/>
  <c r="AJ13" i="1" s="1"/>
  <c r="N14" i="1"/>
  <c r="AJ14" i="1" s="1"/>
  <c r="N15" i="1"/>
  <c r="AJ15" i="1" s="1"/>
  <c r="N16" i="1"/>
  <c r="AJ16" i="1" s="1"/>
  <c r="N17" i="1"/>
  <c r="W17" i="1" s="1"/>
  <c r="AE17" i="1" s="1"/>
  <c r="N18" i="1"/>
  <c r="W18" i="1" s="1"/>
  <c r="AE18" i="1" s="1"/>
  <c r="N19" i="1"/>
  <c r="AJ19" i="1" s="1"/>
  <c r="N20" i="1"/>
  <c r="AJ20" i="1" s="1"/>
  <c r="N21" i="1"/>
  <c r="AJ21" i="1" s="1"/>
  <c r="N22" i="1"/>
  <c r="AJ22" i="1" s="1"/>
  <c r="N23" i="1"/>
  <c r="AJ23" i="1" s="1"/>
  <c r="N24" i="1"/>
  <c r="AJ24" i="1" s="1"/>
  <c r="N25" i="1"/>
  <c r="AJ25" i="1" s="1"/>
  <c r="N26" i="1"/>
  <c r="AJ26" i="1" s="1"/>
  <c r="N27" i="1"/>
  <c r="AJ27" i="1" s="1"/>
  <c r="N28" i="1"/>
  <c r="AJ28" i="1" s="1"/>
  <c r="N29" i="1"/>
  <c r="AJ29" i="1" s="1"/>
  <c r="N30" i="1"/>
  <c r="W30" i="1" s="1"/>
  <c r="AE30" i="1" s="1"/>
  <c r="N31" i="1"/>
  <c r="W31" i="1" s="1"/>
  <c r="AE31" i="1" s="1"/>
  <c r="N32" i="1"/>
  <c r="W32" i="1" s="1"/>
  <c r="AE32" i="1" s="1"/>
  <c r="N33" i="1"/>
  <c r="W33" i="1" s="1"/>
  <c r="AE33" i="1" s="1"/>
  <c r="N34" i="1"/>
  <c r="W34" i="1" s="1"/>
  <c r="AE34" i="1" s="1"/>
  <c r="N35" i="1"/>
  <c r="W35" i="1" s="1"/>
  <c r="AE35" i="1" s="1"/>
  <c r="N36" i="1"/>
  <c r="AJ36" i="1" s="1"/>
  <c r="N37" i="1"/>
  <c r="AJ37" i="1" s="1"/>
  <c r="N38" i="1"/>
  <c r="AJ38" i="1" s="1"/>
  <c r="N39" i="1"/>
  <c r="AJ39" i="1" s="1"/>
  <c r="N40" i="1"/>
  <c r="AJ40" i="1" s="1"/>
  <c r="N41" i="1"/>
  <c r="W41" i="1" s="1"/>
  <c r="AE41" i="1" s="1"/>
  <c r="N42" i="1"/>
  <c r="W42" i="1" s="1"/>
  <c r="AE42" i="1" s="1"/>
  <c r="N43" i="1"/>
  <c r="W43" i="1" s="1"/>
  <c r="AE43" i="1" s="1"/>
  <c r="N44" i="1"/>
  <c r="W44" i="1" s="1"/>
  <c r="AE44" i="1" s="1"/>
  <c r="N45" i="1"/>
  <c r="AJ45" i="1" s="1"/>
  <c r="N46" i="1"/>
  <c r="W46" i="1" s="1"/>
  <c r="AE46" i="1" s="1"/>
  <c r="N47" i="1"/>
  <c r="W47" i="1" s="1"/>
  <c r="AE47" i="1" s="1"/>
  <c r="N48" i="1"/>
  <c r="W48" i="1" s="1"/>
  <c r="AE48" i="1" s="1"/>
  <c r="N49" i="1"/>
  <c r="W49" i="1" s="1"/>
  <c r="AE49" i="1" s="1"/>
  <c r="N50" i="1"/>
  <c r="AJ50" i="1" s="1"/>
  <c r="N51" i="1"/>
  <c r="AJ51" i="1" s="1"/>
  <c r="N52" i="1"/>
  <c r="AJ52" i="1" s="1"/>
  <c r="N53" i="1"/>
  <c r="AJ53" i="1" s="1"/>
  <c r="N54" i="1"/>
  <c r="AJ54" i="1" s="1"/>
  <c r="N55" i="1"/>
  <c r="AJ55" i="1" s="1"/>
  <c r="N56" i="1"/>
  <c r="W56" i="1" s="1"/>
  <c r="AE56" i="1" s="1"/>
  <c r="N57" i="1"/>
  <c r="AJ57" i="1" s="1"/>
  <c r="N58" i="1"/>
  <c r="AJ58" i="1" s="1"/>
  <c r="N59" i="1"/>
  <c r="AJ59" i="1" s="1"/>
  <c r="N60" i="1"/>
  <c r="W60" i="1" s="1"/>
  <c r="AE60" i="1" s="1"/>
  <c r="N61" i="1"/>
  <c r="W61" i="1" s="1"/>
  <c r="AE61" i="1" s="1"/>
  <c r="N62" i="1"/>
  <c r="W62" i="1" s="1"/>
  <c r="AE62" i="1" s="1"/>
  <c r="N63" i="1"/>
  <c r="W63" i="1" s="1"/>
  <c r="AE63" i="1" s="1"/>
  <c r="N64" i="1"/>
  <c r="W64" i="1" s="1"/>
  <c r="AE64" i="1" s="1"/>
  <c r="N65" i="1"/>
  <c r="W65" i="1" s="1"/>
  <c r="AE65" i="1" s="1"/>
  <c r="N66" i="1"/>
  <c r="W66" i="1" s="1"/>
  <c r="AE66" i="1" s="1"/>
  <c r="N67" i="1"/>
  <c r="W67" i="1" s="1"/>
  <c r="AE67" i="1" s="1"/>
  <c r="N68" i="1"/>
  <c r="W68" i="1" s="1"/>
  <c r="AE68" i="1" s="1"/>
  <c r="N69" i="1"/>
  <c r="AJ69" i="1" s="1"/>
  <c r="N70" i="1"/>
  <c r="AJ70" i="1" s="1"/>
  <c r="N71" i="1"/>
  <c r="AJ71" i="1" s="1"/>
  <c r="N72" i="1"/>
  <c r="AJ72" i="1" s="1"/>
  <c r="N73" i="1"/>
  <c r="AJ73" i="1" s="1"/>
  <c r="N74" i="1"/>
  <c r="W74" i="1" s="1"/>
  <c r="AE74" i="1" s="1"/>
  <c r="N75" i="1"/>
  <c r="W75" i="1" s="1"/>
  <c r="AE75" i="1" s="1"/>
  <c r="N76" i="1"/>
  <c r="W76" i="1" s="1"/>
  <c r="AE76" i="1" s="1"/>
  <c r="N77" i="1"/>
  <c r="W77" i="1" s="1"/>
  <c r="AE77" i="1" s="1"/>
  <c r="N78" i="1"/>
  <c r="W78" i="1" s="1"/>
  <c r="AE78" i="1" s="1"/>
  <c r="N79" i="1"/>
  <c r="W79" i="1" s="1"/>
  <c r="AE79" i="1" s="1"/>
  <c r="N80" i="1"/>
  <c r="W80" i="1" s="1"/>
  <c r="AE80" i="1" s="1"/>
  <c r="N81" i="1"/>
  <c r="W81" i="1" s="1"/>
  <c r="AE81" i="1" s="1"/>
  <c r="N82" i="1"/>
  <c r="W82" i="1" s="1"/>
  <c r="AE82" i="1" s="1"/>
  <c r="N83" i="1"/>
  <c r="AJ83" i="1" s="1"/>
  <c r="N84" i="1"/>
  <c r="AJ84" i="1" s="1"/>
  <c r="N85" i="1"/>
  <c r="AJ85" i="1" s="1"/>
  <c r="N86" i="1"/>
  <c r="W86" i="1" s="1"/>
  <c r="AE86" i="1" s="1"/>
  <c r="N87" i="1"/>
  <c r="W87" i="1" s="1"/>
  <c r="AE87" i="1" s="1"/>
  <c r="N88" i="1"/>
  <c r="W88" i="1" s="1"/>
  <c r="AE88" i="1" s="1"/>
  <c r="N89" i="1"/>
  <c r="W89" i="1" s="1"/>
  <c r="AE89" i="1" s="1"/>
  <c r="N90" i="1"/>
  <c r="W90" i="1" s="1"/>
  <c r="AE90" i="1" s="1"/>
  <c r="N91" i="1"/>
  <c r="W91" i="1" s="1"/>
  <c r="AE91" i="1" s="1"/>
  <c r="N92" i="1"/>
  <c r="W92" i="1" s="1"/>
  <c r="AE92" i="1" s="1"/>
  <c r="N93" i="1"/>
  <c r="W93" i="1" s="1"/>
  <c r="AE93" i="1" s="1"/>
  <c r="N94" i="1"/>
  <c r="W94" i="1" s="1"/>
  <c r="AE94" i="1" s="1"/>
  <c r="N95" i="1"/>
  <c r="W95" i="1" s="1"/>
  <c r="AE95" i="1" s="1"/>
  <c r="N96" i="1"/>
  <c r="AJ96" i="1" s="1"/>
  <c r="N97" i="1"/>
  <c r="AJ97" i="1" s="1"/>
  <c r="N98" i="1"/>
  <c r="AJ98" i="1" s="1"/>
  <c r="N99" i="1"/>
  <c r="W99" i="1" s="1"/>
  <c r="AE99" i="1" s="1"/>
  <c r="N100" i="1"/>
  <c r="W100" i="1" s="1"/>
  <c r="AE100" i="1" s="1"/>
  <c r="N101" i="1"/>
  <c r="W101" i="1" s="1"/>
  <c r="AE101" i="1" s="1"/>
  <c r="N102" i="1"/>
  <c r="W102" i="1" s="1"/>
  <c r="AE102" i="1" s="1"/>
  <c r="N103" i="1"/>
  <c r="W103" i="1" s="1"/>
  <c r="AE103" i="1" s="1"/>
  <c r="N104" i="1"/>
  <c r="W104" i="1" s="1"/>
  <c r="AE104" i="1" s="1"/>
  <c r="N105" i="1"/>
  <c r="W105" i="1" s="1"/>
  <c r="AE105" i="1" s="1"/>
  <c r="N106" i="1"/>
  <c r="W106" i="1" s="1"/>
  <c r="AE106" i="1" s="1"/>
  <c r="N107" i="1"/>
  <c r="AJ107" i="1" s="1"/>
  <c r="N108" i="1"/>
  <c r="AJ108" i="1" s="1"/>
  <c r="N109" i="1"/>
  <c r="AJ109" i="1" s="1"/>
  <c r="N110" i="1"/>
  <c r="AJ110" i="1" s="1"/>
  <c r="N111" i="1"/>
  <c r="AJ111" i="1" s="1"/>
  <c r="N112" i="1"/>
  <c r="AJ112" i="1" s="1"/>
  <c r="N113" i="1"/>
  <c r="AJ113" i="1" s="1"/>
  <c r="N114" i="1"/>
  <c r="AJ114" i="1" s="1"/>
  <c r="N115" i="1"/>
  <c r="W115" i="1" s="1"/>
  <c r="AE115" i="1" s="1"/>
  <c r="N116" i="1"/>
  <c r="AJ116" i="1" s="1"/>
  <c r="N117" i="1"/>
  <c r="AJ117" i="1" s="1"/>
  <c r="N118" i="1"/>
  <c r="AJ118" i="1" s="1"/>
  <c r="N119" i="1"/>
  <c r="AJ119" i="1" s="1"/>
  <c r="N120" i="1"/>
  <c r="AJ120" i="1" s="1"/>
  <c r="N121" i="1"/>
  <c r="AJ121" i="1" s="1"/>
  <c r="N122" i="1"/>
  <c r="AJ122" i="1" s="1"/>
  <c r="N123" i="1"/>
  <c r="AJ123" i="1" s="1"/>
  <c r="N124" i="1"/>
  <c r="W124" i="1" s="1"/>
  <c r="AE124" i="1" s="1"/>
  <c r="N125" i="1"/>
  <c r="AJ125" i="1" s="1"/>
  <c r="N126" i="1"/>
  <c r="AJ126" i="1" s="1"/>
  <c r="N127" i="1"/>
  <c r="W127" i="1" s="1"/>
  <c r="AE127" i="1" s="1"/>
  <c r="N128" i="1"/>
  <c r="W128" i="1" s="1"/>
  <c r="AE128" i="1" s="1"/>
  <c r="N129" i="1"/>
  <c r="W129" i="1" s="1"/>
  <c r="AE129" i="1" s="1"/>
  <c r="N130" i="1"/>
  <c r="W130" i="1" s="1"/>
  <c r="AE130" i="1" s="1"/>
  <c r="N131" i="1"/>
  <c r="W131" i="1" s="1"/>
  <c r="AE131" i="1" s="1"/>
  <c r="N132" i="1"/>
  <c r="W132" i="1" s="1"/>
  <c r="AE132" i="1" s="1"/>
  <c r="N133" i="1"/>
  <c r="W133" i="1" s="1"/>
  <c r="AE133" i="1" s="1"/>
  <c r="N134" i="1"/>
  <c r="W134" i="1" s="1"/>
  <c r="AE134" i="1" s="1"/>
  <c r="N135" i="1"/>
  <c r="W135" i="1" s="1"/>
  <c r="AE135" i="1" s="1"/>
  <c r="N136" i="1"/>
  <c r="W136" i="1" s="1"/>
  <c r="AE136" i="1" s="1"/>
  <c r="N137" i="1"/>
  <c r="AJ137" i="1" s="1"/>
  <c r="N138" i="1"/>
  <c r="AJ138" i="1" s="1"/>
  <c r="N139" i="1"/>
  <c r="AJ139" i="1" s="1"/>
  <c r="N140" i="1"/>
  <c r="AJ140" i="1" s="1"/>
  <c r="N141" i="1"/>
  <c r="AJ141" i="1" s="1"/>
  <c r="N142" i="1"/>
  <c r="AJ142" i="1" s="1"/>
  <c r="N143" i="1"/>
  <c r="AJ143" i="1" s="1"/>
  <c r="N144" i="1"/>
  <c r="AJ144" i="1" s="1"/>
  <c r="N145" i="1"/>
  <c r="AJ145" i="1" s="1"/>
  <c r="N146" i="1"/>
  <c r="W146" i="1" s="1"/>
  <c r="AE146" i="1" s="1"/>
  <c r="N147" i="1"/>
  <c r="W147" i="1" s="1"/>
  <c r="AE147" i="1" s="1"/>
  <c r="N148" i="1"/>
  <c r="W148" i="1" s="1"/>
  <c r="AE148" i="1" s="1"/>
  <c r="N149" i="1"/>
  <c r="AJ149" i="1" s="1"/>
  <c r="N150" i="1"/>
  <c r="AJ150" i="1" s="1"/>
  <c r="N151" i="1"/>
  <c r="W151" i="1" s="1"/>
  <c r="AE151" i="1" s="1"/>
  <c r="N152" i="1"/>
  <c r="W152" i="1" s="1"/>
  <c r="AE152" i="1" s="1"/>
  <c r="N153" i="1"/>
  <c r="W153" i="1" s="1"/>
  <c r="AE153" i="1" s="1"/>
  <c r="N154" i="1"/>
  <c r="W154" i="1" s="1"/>
  <c r="AE154" i="1" s="1"/>
  <c r="N155" i="1"/>
  <c r="AJ155" i="1" s="1"/>
  <c r="N156" i="1"/>
  <c r="AJ156" i="1" s="1"/>
  <c r="N157" i="1"/>
  <c r="AJ157" i="1" s="1"/>
  <c r="N158" i="1"/>
  <c r="AJ158" i="1" s="1"/>
  <c r="N159" i="1"/>
  <c r="AJ159" i="1" s="1"/>
  <c r="N160" i="1"/>
  <c r="AJ160" i="1" s="1"/>
  <c r="N161" i="1"/>
  <c r="AJ161" i="1" s="1"/>
  <c r="N162" i="1"/>
  <c r="AJ162" i="1" s="1"/>
  <c r="N163" i="1"/>
  <c r="AJ163" i="1" s="1"/>
  <c r="N164" i="1"/>
  <c r="AJ164" i="1" s="1"/>
  <c r="N165" i="1"/>
  <c r="AJ165" i="1" s="1"/>
  <c r="N166" i="1"/>
  <c r="AJ166" i="1" s="1"/>
  <c r="N167" i="1"/>
  <c r="AJ167" i="1" s="1"/>
  <c r="N168" i="1"/>
  <c r="AJ168" i="1" s="1"/>
  <c r="N169" i="1"/>
  <c r="AJ169" i="1" s="1"/>
  <c r="N170" i="1"/>
  <c r="AJ170" i="1" s="1"/>
  <c r="N171" i="1"/>
  <c r="AJ171" i="1" s="1"/>
  <c r="N172" i="1"/>
  <c r="AJ172" i="1" s="1"/>
  <c r="N173" i="1"/>
  <c r="AJ173" i="1" s="1"/>
  <c r="N174" i="1"/>
  <c r="AJ174" i="1" s="1"/>
  <c r="N175" i="1"/>
  <c r="AJ175" i="1" s="1"/>
  <c r="N176" i="1"/>
  <c r="AJ176" i="1" s="1"/>
  <c r="N177" i="1"/>
  <c r="AJ177" i="1" s="1"/>
  <c r="N178" i="1"/>
  <c r="AJ178" i="1" s="1"/>
  <c r="N179" i="1"/>
  <c r="AJ179" i="1" s="1"/>
  <c r="N180" i="1"/>
  <c r="AJ180" i="1" s="1"/>
  <c r="N181" i="1"/>
  <c r="AJ181" i="1" s="1"/>
  <c r="N182" i="1"/>
  <c r="AJ182" i="1" s="1"/>
  <c r="N183" i="1"/>
  <c r="AJ183" i="1" s="1"/>
  <c r="N184" i="1"/>
  <c r="AJ184" i="1" s="1"/>
  <c r="N185" i="1"/>
  <c r="AJ185" i="1" s="1"/>
  <c r="N186" i="1"/>
  <c r="AJ186" i="1" s="1"/>
  <c r="N187" i="1"/>
  <c r="AJ187" i="1" s="1"/>
  <c r="N188" i="1"/>
  <c r="AJ188" i="1" s="1"/>
  <c r="N189" i="1"/>
  <c r="AJ189" i="1" s="1"/>
  <c r="N190" i="1"/>
  <c r="AJ190" i="1" s="1"/>
  <c r="N191" i="1"/>
  <c r="AJ191" i="1" s="1"/>
  <c r="N192" i="1"/>
  <c r="AJ192" i="1" s="1"/>
  <c r="N193" i="1"/>
  <c r="AJ193" i="1" s="1"/>
  <c r="N194" i="1"/>
  <c r="AJ194" i="1" s="1"/>
  <c r="N195" i="1"/>
  <c r="AJ195" i="1" s="1"/>
  <c r="N196" i="1"/>
  <c r="AJ196" i="1" s="1"/>
  <c r="N197" i="1"/>
  <c r="AJ197" i="1" s="1"/>
  <c r="N198" i="1"/>
  <c r="AJ198" i="1" s="1"/>
  <c r="N199" i="1"/>
  <c r="AJ199" i="1" s="1"/>
  <c r="N200" i="1"/>
  <c r="AJ200" i="1" s="1"/>
  <c r="N201" i="1"/>
  <c r="AJ201" i="1" s="1"/>
  <c r="N202" i="1"/>
  <c r="AJ202" i="1" s="1"/>
  <c r="N203" i="1"/>
  <c r="AJ203" i="1" s="1"/>
  <c r="N204" i="1"/>
  <c r="AJ204" i="1" s="1"/>
  <c r="N205" i="1"/>
  <c r="AJ205" i="1" s="1"/>
  <c r="N206" i="1"/>
  <c r="AJ206" i="1" s="1"/>
  <c r="N207" i="1"/>
  <c r="AJ207" i="1" s="1"/>
  <c r="N208" i="1"/>
  <c r="AJ208" i="1" s="1"/>
  <c r="N209" i="1"/>
  <c r="AJ209" i="1" s="1"/>
  <c r="N210" i="1"/>
  <c r="AJ210" i="1" s="1"/>
  <c r="N211" i="1"/>
  <c r="AJ211" i="1" s="1"/>
  <c r="N212" i="1"/>
  <c r="AJ212" i="1" s="1"/>
  <c r="N213" i="1"/>
  <c r="AJ213" i="1" s="1"/>
  <c r="N214" i="1"/>
  <c r="AJ214" i="1" s="1"/>
  <c r="N215" i="1"/>
  <c r="AJ215" i="1" s="1"/>
  <c r="N216" i="1"/>
  <c r="AJ216" i="1" s="1"/>
  <c r="N217" i="1"/>
  <c r="AJ217" i="1" s="1"/>
  <c r="N218" i="1"/>
  <c r="AJ218" i="1" s="1"/>
  <c r="N219" i="1"/>
  <c r="AJ219" i="1" s="1"/>
  <c r="N220" i="1"/>
  <c r="AJ220" i="1" s="1"/>
  <c r="N221" i="1"/>
  <c r="AJ221" i="1" s="1"/>
  <c r="N222" i="1"/>
  <c r="AJ222" i="1" s="1"/>
  <c r="N5" i="1"/>
  <c r="AJ5" i="1" s="1"/>
  <c r="N6" i="1"/>
  <c r="AJ6" i="1" s="1"/>
  <c r="N7" i="1"/>
  <c r="AJ7" i="1" s="1"/>
  <c r="N8" i="1"/>
  <c r="AJ8" i="1" s="1"/>
  <c r="R232" i="1" l="1"/>
  <c r="R230" i="1"/>
  <c r="R223" i="1"/>
  <c r="R224" i="1"/>
  <c r="R250" i="1"/>
  <c r="AL250" i="1" s="1"/>
  <c r="AN250" i="1" s="1"/>
  <c r="R238" i="1"/>
  <c r="R245" i="1"/>
  <c r="R233" i="1"/>
  <c r="R228" i="1"/>
  <c r="R244" i="1"/>
  <c r="R239" i="1"/>
  <c r="R229" i="1"/>
  <c r="R243" i="1"/>
  <c r="R231" i="1"/>
  <c r="R226" i="1"/>
  <c r="AL223" i="1"/>
  <c r="AN223" i="1" s="1"/>
  <c r="R235" i="1"/>
  <c r="R240" i="1"/>
  <c r="R227" i="1"/>
  <c r="R237" i="1"/>
  <c r="AJ232" i="1"/>
  <c r="AL232" i="1" s="1"/>
  <c r="R234" i="1"/>
  <c r="W223" i="1"/>
  <c r="AE223" i="1" s="1"/>
  <c r="W250" i="1"/>
  <c r="AE250" i="1" s="1"/>
  <c r="R248" i="1"/>
  <c r="R225" i="1"/>
  <c r="AL225" i="1" s="1"/>
  <c r="AN225" i="1" s="1"/>
  <c r="AJ227" i="1"/>
  <c r="R251" i="1"/>
  <c r="R241" i="1"/>
  <c r="AJ242" i="1"/>
  <c r="AJ238" i="1"/>
  <c r="AJ246" i="1"/>
  <c r="AJ236" i="1"/>
  <c r="W225" i="1"/>
  <c r="AE225" i="1" s="1"/>
  <c r="R252" i="1"/>
  <c r="AJ243" i="1"/>
  <c r="AJ233" i="1"/>
  <c r="AJ251" i="1"/>
  <c r="AL251" i="1" s="1"/>
  <c r="AN251" i="1" s="1"/>
  <c r="AJ247" i="1"/>
  <c r="AJ241" i="1"/>
  <c r="R246" i="1"/>
  <c r="R247" i="1"/>
  <c r="R249" i="1"/>
  <c r="R242" i="1"/>
  <c r="R236" i="1"/>
  <c r="AJ231" i="1"/>
  <c r="AJ226" i="1"/>
  <c r="AJ237" i="1"/>
  <c r="AJ234" i="1"/>
  <c r="AJ252" i="1"/>
  <c r="AJ239" i="1"/>
  <c r="AJ228" i="1"/>
  <c r="AJ248" i="1"/>
  <c r="AJ249" i="1"/>
  <c r="AJ244" i="1"/>
  <c r="AJ229" i="1"/>
  <c r="AJ245" i="1"/>
  <c r="AJ230" i="1"/>
  <c r="AJ224" i="1"/>
  <c r="AJ240" i="1"/>
  <c r="AJ235" i="1"/>
  <c r="R218" i="1"/>
  <c r="AL218" i="1" s="1"/>
  <c r="AN218" i="1" s="1"/>
  <c r="R206" i="1"/>
  <c r="AL206" i="1" s="1"/>
  <c r="AN206" i="1" s="1"/>
  <c r="R170" i="1"/>
  <c r="AL170" i="1" s="1"/>
  <c r="AN170" i="1" s="1"/>
  <c r="R158" i="1"/>
  <c r="AL158" i="1" s="1"/>
  <c r="AN158" i="1" s="1"/>
  <c r="R122" i="1"/>
  <c r="AL122" i="1" s="1"/>
  <c r="AN122" i="1" s="1"/>
  <c r="R74" i="1"/>
  <c r="R62" i="1"/>
  <c r="R38" i="1"/>
  <c r="R26" i="1"/>
  <c r="R194" i="1"/>
  <c r="AL194" i="1" s="1"/>
  <c r="AN194" i="1" s="1"/>
  <c r="R185" i="1"/>
  <c r="AL185" i="1" s="1"/>
  <c r="AN185" i="1" s="1"/>
  <c r="R137" i="1"/>
  <c r="AL137" i="1" s="1"/>
  <c r="AN137" i="1" s="1"/>
  <c r="R17" i="1"/>
  <c r="R215" i="1"/>
  <c r="AL215" i="1" s="1"/>
  <c r="AN215" i="1" s="1"/>
  <c r="R203" i="1"/>
  <c r="AL203" i="1" s="1"/>
  <c r="AN203" i="1" s="1"/>
  <c r="R191" i="1"/>
  <c r="AL191" i="1" s="1"/>
  <c r="AN191" i="1" s="1"/>
  <c r="R179" i="1"/>
  <c r="AL179" i="1" s="1"/>
  <c r="AN179" i="1" s="1"/>
  <c r="R167" i="1"/>
  <c r="AL167" i="1" s="1"/>
  <c r="AN167" i="1" s="1"/>
  <c r="R155" i="1"/>
  <c r="AL155" i="1" s="1"/>
  <c r="AN155" i="1" s="1"/>
  <c r="R131" i="1"/>
  <c r="R119" i="1"/>
  <c r="AL119" i="1" s="1"/>
  <c r="AN119" i="1" s="1"/>
  <c r="R59" i="1"/>
  <c r="AL59" i="1" s="1"/>
  <c r="AN59" i="1" s="1"/>
  <c r="R47" i="1"/>
  <c r="R5" i="1"/>
  <c r="AL5" i="1" s="1"/>
  <c r="AN5" i="1" s="1"/>
  <c r="R126" i="1"/>
  <c r="AL126" i="1" s="1"/>
  <c r="AN126" i="1" s="1"/>
  <c r="R90" i="1"/>
  <c r="R54" i="1"/>
  <c r="AL54" i="1" s="1"/>
  <c r="AN54" i="1" s="1"/>
  <c r="R217" i="1"/>
  <c r="AL217" i="1" s="1"/>
  <c r="AN217" i="1" s="1"/>
  <c r="R193" i="1"/>
  <c r="AL193" i="1" s="1"/>
  <c r="AN193" i="1" s="1"/>
  <c r="R169" i="1"/>
  <c r="AL169" i="1" s="1"/>
  <c r="AN169" i="1" s="1"/>
  <c r="R157" i="1"/>
  <c r="AL157" i="1" s="1"/>
  <c r="AN157" i="1" s="1"/>
  <c r="R7" i="1"/>
  <c r="AL7" i="1" s="1"/>
  <c r="AN7" i="1" s="1"/>
  <c r="R93" i="1"/>
  <c r="R57" i="1"/>
  <c r="AL57" i="1" s="1"/>
  <c r="AN57" i="1" s="1"/>
  <c r="R45" i="1"/>
  <c r="AL45" i="1" s="1"/>
  <c r="AN45" i="1" s="1"/>
  <c r="R33" i="1"/>
  <c r="R21" i="1"/>
  <c r="AL21" i="1" s="1"/>
  <c r="AN21" i="1" s="1"/>
  <c r="R9" i="1"/>
  <c r="R136" i="1"/>
  <c r="R100" i="1"/>
  <c r="R88" i="1"/>
  <c r="R52" i="1"/>
  <c r="R16" i="1"/>
  <c r="AL16" i="1" s="1"/>
  <c r="AN16" i="1" s="1"/>
  <c r="R96" i="1"/>
  <c r="AL96" i="1" s="1"/>
  <c r="AN96" i="1" s="1"/>
  <c r="R87" i="1"/>
  <c r="R75" i="1"/>
  <c r="R27" i="1"/>
  <c r="AL27" i="1" s="1"/>
  <c r="AN27" i="1" s="1"/>
  <c r="R15" i="1"/>
  <c r="AL15" i="1" s="1"/>
  <c r="AN15" i="1" s="1"/>
  <c r="R222" i="1"/>
  <c r="AL222" i="1" s="1"/>
  <c r="AN222" i="1" s="1"/>
  <c r="R221" i="1"/>
  <c r="AL221" i="1" s="1"/>
  <c r="AN221" i="1" s="1"/>
  <c r="R220" i="1"/>
  <c r="AL220" i="1" s="1"/>
  <c r="AN220" i="1" s="1"/>
  <c r="R219" i="1"/>
  <c r="AL219" i="1" s="1"/>
  <c r="AN219" i="1" s="1"/>
  <c r="R213" i="1"/>
  <c r="AL213" i="1" s="1"/>
  <c r="AN213" i="1" s="1"/>
  <c r="R211" i="1"/>
  <c r="AL211" i="1" s="1"/>
  <c r="AN211" i="1" s="1"/>
  <c r="R210" i="1"/>
  <c r="AL210" i="1" s="1"/>
  <c r="AN210" i="1" s="1"/>
  <c r="R209" i="1"/>
  <c r="AL209" i="1" s="1"/>
  <c r="AN209" i="1" s="1"/>
  <c r="R208" i="1"/>
  <c r="AL208" i="1" s="1"/>
  <c r="AN208" i="1" s="1"/>
  <c r="R207" i="1"/>
  <c r="AL207" i="1" s="1"/>
  <c r="AN207" i="1" s="1"/>
  <c r="R205" i="1"/>
  <c r="AL205" i="1" s="1"/>
  <c r="AN205" i="1" s="1"/>
  <c r="R201" i="1"/>
  <c r="AL201" i="1" s="1"/>
  <c r="AN201" i="1" s="1"/>
  <c r="R199" i="1"/>
  <c r="AL199" i="1" s="1"/>
  <c r="AN199" i="1" s="1"/>
  <c r="R198" i="1"/>
  <c r="AL198" i="1" s="1"/>
  <c r="AN198" i="1" s="1"/>
  <c r="R197" i="1"/>
  <c r="AL197" i="1" s="1"/>
  <c r="AN197" i="1" s="1"/>
  <c r="R196" i="1"/>
  <c r="AL196" i="1" s="1"/>
  <c r="AN196" i="1" s="1"/>
  <c r="R195" i="1"/>
  <c r="AL195" i="1" s="1"/>
  <c r="AN195" i="1" s="1"/>
  <c r="R189" i="1"/>
  <c r="AL189" i="1" s="1"/>
  <c r="AN189" i="1" s="1"/>
  <c r="R187" i="1"/>
  <c r="AL187" i="1" s="1"/>
  <c r="AN187" i="1" s="1"/>
  <c r="R186" i="1"/>
  <c r="AL186" i="1" s="1"/>
  <c r="AN186" i="1" s="1"/>
  <c r="R184" i="1"/>
  <c r="AL184" i="1" s="1"/>
  <c r="AN184" i="1" s="1"/>
  <c r="R183" i="1"/>
  <c r="AL183" i="1" s="1"/>
  <c r="AN183" i="1" s="1"/>
  <c r="R182" i="1"/>
  <c r="AL182" i="1" s="1"/>
  <c r="AN182" i="1" s="1"/>
  <c r="R181" i="1"/>
  <c r="AL181" i="1" s="1"/>
  <c r="AN181" i="1" s="1"/>
  <c r="R177" i="1"/>
  <c r="AL177" i="1" s="1"/>
  <c r="AN177" i="1" s="1"/>
  <c r="R175" i="1"/>
  <c r="AL175" i="1" s="1"/>
  <c r="AN175" i="1" s="1"/>
  <c r="R174" i="1"/>
  <c r="AL174" i="1" s="1"/>
  <c r="AN174" i="1" s="1"/>
  <c r="R173" i="1"/>
  <c r="AL173" i="1" s="1"/>
  <c r="AN173" i="1" s="1"/>
  <c r="R172" i="1"/>
  <c r="AL172" i="1" s="1"/>
  <c r="AN172" i="1" s="1"/>
  <c r="R171" i="1"/>
  <c r="AL171" i="1" s="1"/>
  <c r="AN171" i="1" s="1"/>
  <c r="R165" i="1"/>
  <c r="AL165" i="1" s="1"/>
  <c r="AN165" i="1" s="1"/>
  <c r="R163" i="1"/>
  <c r="AL163" i="1" s="1"/>
  <c r="AN163" i="1" s="1"/>
  <c r="R162" i="1"/>
  <c r="AL162" i="1" s="1"/>
  <c r="AN162" i="1" s="1"/>
  <c r="R161" i="1"/>
  <c r="AL161" i="1" s="1"/>
  <c r="AN161" i="1" s="1"/>
  <c r="R160" i="1"/>
  <c r="AL160" i="1" s="1"/>
  <c r="AN160" i="1" s="1"/>
  <c r="R159" i="1"/>
  <c r="AL159" i="1" s="1"/>
  <c r="AN159" i="1" s="1"/>
  <c r="R6" i="1"/>
  <c r="AL6" i="1" s="1"/>
  <c r="AN6" i="1" s="1"/>
  <c r="R214" i="1"/>
  <c r="AL214" i="1" s="1"/>
  <c r="AN214" i="1" s="1"/>
  <c r="R202" i="1"/>
  <c r="AL202" i="1" s="1"/>
  <c r="AN202" i="1" s="1"/>
  <c r="R190" i="1"/>
  <c r="AL190" i="1" s="1"/>
  <c r="AN190" i="1" s="1"/>
  <c r="R178" i="1"/>
  <c r="AL178" i="1" s="1"/>
  <c r="AN178" i="1" s="1"/>
  <c r="R166" i="1"/>
  <c r="AL166" i="1" s="1"/>
  <c r="AN166" i="1" s="1"/>
  <c r="R130" i="1"/>
  <c r="R118" i="1"/>
  <c r="AL118" i="1" s="1"/>
  <c r="AN118" i="1" s="1"/>
  <c r="R70" i="1"/>
  <c r="R46" i="1"/>
  <c r="R10" i="1"/>
  <c r="R212" i="1"/>
  <c r="AL212" i="1" s="1"/>
  <c r="AN212" i="1" s="1"/>
  <c r="R200" i="1"/>
  <c r="AL200" i="1" s="1"/>
  <c r="AN200" i="1" s="1"/>
  <c r="R188" i="1"/>
  <c r="AL188" i="1" s="1"/>
  <c r="AN188" i="1" s="1"/>
  <c r="R176" i="1"/>
  <c r="AL176" i="1" s="1"/>
  <c r="AN176" i="1" s="1"/>
  <c r="R164" i="1"/>
  <c r="AL164" i="1" s="1"/>
  <c r="AN164" i="1" s="1"/>
  <c r="R140" i="1"/>
  <c r="AL140" i="1" s="1"/>
  <c r="AN140" i="1" s="1"/>
  <c r="R128" i="1"/>
  <c r="R80" i="1"/>
  <c r="R44" i="1"/>
  <c r="R32" i="1"/>
  <c r="R20" i="1"/>
  <c r="AL20" i="1" s="1"/>
  <c r="AN20" i="1" s="1"/>
  <c r="R8" i="1"/>
  <c r="AL8" i="1" s="1"/>
  <c r="AN8" i="1" s="1"/>
  <c r="R216" i="1"/>
  <c r="AL216" i="1" s="1"/>
  <c r="AN216" i="1" s="1"/>
  <c r="R204" i="1"/>
  <c r="AL204" i="1" s="1"/>
  <c r="AN204" i="1" s="1"/>
  <c r="R192" i="1"/>
  <c r="AL192" i="1" s="1"/>
  <c r="AN192" i="1" s="1"/>
  <c r="R180" i="1"/>
  <c r="AL180" i="1" s="1"/>
  <c r="AN180" i="1" s="1"/>
  <c r="R168" i="1"/>
  <c r="AL168" i="1" s="1"/>
  <c r="AN168" i="1" s="1"/>
  <c r="R156" i="1"/>
  <c r="AL156" i="1" s="1"/>
  <c r="AN156" i="1" s="1"/>
  <c r="R84" i="1"/>
  <c r="AL84" i="1" s="1"/>
  <c r="AN84" i="1" s="1"/>
  <c r="R72" i="1"/>
  <c r="R55" i="1"/>
  <c r="AL55" i="1" s="1"/>
  <c r="AN55" i="1" s="1"/>
  <c r="R43" i="1"/>
  <c r="R114" i="1"/>
  <c r="AL114" i="1" s="1"/>
  <c r="AN114" i="1" s="1"/>
  <c r="R30" i="1"/>
  <c r="W211" i="1"/>
  <c r="AE211" i="1" s="1"/>
  <c r="W199" i="1"/>
  <c r="AE199" i="1" s="1"/>
  <c r="W187" i="1"/>
  <c r="AE187" i="1" s="1"/>
  <c r="W175" i="1"/>
  <c r="AE175" i="1" s="1"/>
  <c r="W163" i="1"/>
  <c r="AE163" i="1" s="1"/>
  <c r="W38" i="1"/>
  <c r="AE38" i="1" s="1"/>
  <c r="R145" i="1"/>
  <c r="AL145" i="1" s="1"/>
  <c r="AN145" i="1" s="1"/>
  <c r="R97" i="1"/>
  <c r="AL97" i="1" s="1"/>
  <c r="AN97" i="1" s="1"/>
  <c r="R73" i="1"/>
  <c r="R61" i="1"/>
  <c r="R37" i="1"/>
  <c r="AL37" i="1" s="1"/>
  <c r="AN37" i="1" s="1"/>
  <c r="R89" i="1"/>
  <c r="R65" i="1"/>
  <c r="R53" i="1"/>
  <c r="AL53" i="1" s="1"/>
  <c r="AN53" i="1" s="1"/>
  <c r="R41" i="1"/>
  <c r="W222" i="1"/>
  <c r="AE222" i="1" s="1"/>
  <c r="W210" i="1"/>
  <c r="AE210" i="1" s="1"/>
  <c r="W198" i="1"/>
  <c r="AE198" i="1" s="1"/>
  <c r="W186" i="1"/>
  <c r="AE186" i="1" s="1"/>
  <c r="W174" i="1"/>
  <c r="AE174" i="1" s="1"/>
  <c r="W162" i="1"/>
  <c r="AE162" i="1" s="1"/>
  <c r="R132" i="1"/>
  <c r="R120" i="1"/>
  <c r="AL120" i="1" s="1"/>
  <c r="AN120" i="1" s="1"/>
  <c r="R60" i="1"/>
  <c r="R36" i="1"/>
  <c r="AL36" i="1" s="1"/>
  <c r="AN36" i="1" s="1"/>
  <c r="R112" i="1"/>
  <c r="AL112" i="1" s="1"/>
  <c r="AN112" i="1" s="1"/>
  <c r="W221" i="1"/>
  <c r="AE221" i="1" s="1"/>
  <c r="W209" i="1"/>
  <c r="AE209" i="1" s="1"/>
  <c r="W197" i="1"/>
  <c r="AE197" i="1" s="1"/>
  <c r="W185" i="1"/>
  <c r="AE185" i="1" s="1"/>
  <c r="W173" i="1"/>
  <c r="AE173" i="1" s="1"/>
  <c r="W161" i="1"/>
  <c r="AE161" i="1" s="1"/>
  <c r="R63" i="1"/>
  <c r="W220" i="1"/>
  <c r="AE220" i="1" s="1"/>
  <c r="W208" i="1"/>
  <c r="AE208" i="1" s="1"/>
  <c r="W196" i="1"/>
  <c r="AE196" i="1" s="1"/>
  <c r="W184" i="1"/>
  <c r="AE184" i="1" s="1"/>
  <c r="W172" i="1"/>
  <c r="AE172" i="1" s="1"/>
  <c r="W160" i="1"/>
  <c r="AE160" i="1" s="1"/>
  <c r="W219" i="1"/>
  <c r="AE219" i="1" s="1"/>
  <c r="W207" i="1"/>
  <c r="AE207" i="1" s="1"/>
  <c r="W195" i="1"/>
  <c r="AE195" i="1" s="1"/>
  <c r="W183" i="1"/>
  <c r="AE183" i="1" s="1"/>
  <c r="W171" i="1"/>
  <c r="AE171" i="1" s="1"/>
  <c r="W159" i="1"/>
  <c r="AE159" i="1" s="1"/>
  <c r="W218" i="1"/>
  <c r="AE218" i="1" s="1"/>
  <c r="W206" i="1"/>
  <c r="AE206" i="1" s="1"/>
  <c r="W194" i="1"/>
  <c r="AE194" i="1" s="1"/>
  <c r="W182" i="1"/>
  <c r="AE182" i="1" s="1"/>
  <c r="W170" i="1"/>
  <c r="AE170" i="1" s="1"/>
  <c r="W158" i="1"/>
  <c r="AE158" i="1" s="1"/>
  <c r="W217" i="1"/>
  <c r="AE217" i="1" s="1"/>
  <c r="W205" i="1"/>
  <c r="AE205" i="1" s="1"/>
  <c r="W193" i="1"/>
  <c r="AE193" i="1" s="1"/>
  <c r="W181" i="1"/>
  <c r="AE181" i="1" s="1"/>
  <c r="W169" i="1"/>
  <c r="AE169" i="1" s="1"/>
  <c r="W157" i="1"/>
  <c r="AE157" i="1" s="1"/>
  <c r="R31" i="1"/>
  <c r="R143" i="1"/>
  <c r="AL143" i="1" s="1"/>
  <c r="AN143" i="1" s="1"/>
  <c r="R83" i="1"/>
  <c r="AL83" i="1" s="1"/>
  <c r="AN83" i="1" s="1"/>
  <c r="W8" i="1"/>
  <c r="AE8" i="1" s="1"/>
  <c r="W216" i="1"/>
  <c r="AE216" i="1" s="1"/>
  <c r="W204" i="1"/>
  <c r="AE204" i="1" s="1"/>
  <c r="W192" i="1"/>
  <c r="AE192" i="1" s="1"/>
  <c r="W180" i="1"/>
  <c r="AE180" i="1" s="1"/>
  <c r="W168" i="1"/>
  <c r="AE168" i="1" s="1"/>
  <c r="W156" i="1"/>
  <c r="AE156" i="1" s="1"/>
  <c r="R154" i="1"/>
  <c r="R142" i="1"/>
  <c r="AL142" i="1" s="1"/>
  <c r="AN142" i="1" s="1"/>
  <c r="R22" i="1"/>
  <c r="AL22" i="1" s="1"/>
  <c r="AN22" i="1" s="1"/>
  <c r="W7" i="1"/>
  <c r="AE7" i="1" s="1"/>
  <c r="W215" i="1"/>
  <c r="AE215" i="1" s="1"/>
  <c r="W203" i="1"/>
  <c r="AE203" i="1" s="1"/>
  <c r="W191" i="1"/>
  <c r="AE191" i="1" s="1"/>
  <c r="W179" i="1"/>
  <c r="AE179" i="1" s="1"/>
  <c r="W167" i="1"/>
  <c r="AE167" i="1" s="1"/>
  <c r="W155" i="1"/>
  <c r="AE155" i="1" s="1"/>
  <c r="R153" i="1"/>
  <c r="R69" i="1"/>
  <c r="W6" i="1"/>
  <c r="AE6" i="1" s="1"/>
  <c r="W214" i="1"/>
  <c r="AE214" i="1" s="1"/>
  <c r="W202" i="1"/>
  <c r="AE202" i="1" s="1"/>
  <c r="W190" i="1"/>
  <c r="AE190" i="1" s="1"/>
  <c r="W178" i="1"/>
  <c r="AE178" i="1" s="1"/>
  <c r="W166" i="1"/>
  <c r="AE166" i="1" s="1"/>
  <c r="W120" i="1"/>
  <c r="AE120" i="1" s="1"/>
  <c r="AJ68" i="1"/>
  <c r="W5" i="1"/>
  <c r="AE5" i="1" s="1"/>
  <c r="W213" i="1"/>
  <c r="AE213" i="1" s="1"/>
  <c r="W201" i="1"/>
  <c r="AE201" i="1" s="1"/>
  <c r="W189" i="1"/>
  <c r="AE189" i="1" s="1"/>
  <c r="W177" i="1"/>
  <c r="AE177" i="1" s="1"/>
  <c r="W165" i="1"/>
  <c r="AE165" i="1" s="1"/>
  <c r="W98" i="1"/>
  <c r="AE98" i="1" s="1"/>
  <c r="AJ10" i="1"/>
  <c r="W212" i="1"/>
  <c r="AE212" i="1" s="1"/>
  <c r="W200" i="1"/>
  <c r="AE200" i="1" s="1"/>
  <c r="W188" i="1"/>
  <c r="AE188" i="1" s="1"/>
  <c r="W176" i="1"/>
  <c r="AE176" i="1" s="1"/>
  <c r="W164" i="1"/>
  <c r="AE164" i="1" s="1"/>
  <c r="W59" i="1"/>
  <c r="AE59" i="1" s="1"/>
  <c r="AJ9" i="1"/>
  <c r="R152" i="1"/>
  <c r="R151" i="1"/>
  <c r="R150" i="1"/>
  <c r="AL150" i="1" s="1"/>
  <c r="AN150" i="1" s="1"/>
  <c r="W150" i="1"/>
  <c r="AE150" i="1" s="1"/>
  <c r="AJ154" i="1"/>
  <c r="AJ153" i="1"/>
  <c r="AJ152" i="1"/>
  <c r="AJ151" i="1"/>
  <c r="R149" i="1"/>
  <c r="AL149" i="1" s="1"/>
  <c r="AN149" i="1" s="1"/>
  <c r="R148" i="1"/>
  <c r="R147" i="1"/>
  <c r="R146" i="1"/>
  <c r="R144" i="1"/>
  <c r="AL144" i="1" s="1"/>
  <c r="AN144" i="1" s="1"/>
  <c r="AJ148" i="1"/>
  <c r="AJ147" i="1"/>
  <c r="AJ146" i="1"/>
  <c r="W149" i="1"/>
  <c r="AE149" i="1" s="1"/>
  <c r="W145" i="1"/>
  <c r="AE145" i="1" s="1"/>
  <c r="W144" i="1"/>
  <c r="AE144" i="1" s="1"/>
  <c r="W143" i="1"/>
  <c r="AE143" i="1" s="1"/>
  <c r="W142" i="1"/>
  <c r="AE142" i="1" s="1"/>
  <c r="R141" i="1"/>
  <c r="AL141" i="1" s="1"/>
  <c r="AN141" i="1" s="1"/>
  <c r="R139" i="1"/>
  <c r="AL139" i="1" s="1"/>
  <c r="AN139" i="1" s="1"/>
  <c r="R138" i="1"/>
  <c r="AL138" i="1" s="1"/>
  <c r="AN138" i="1" s="1"/>
  <c r="R135" i="1"/>
  <c r="R134" i="1"/>
  <c r="AJ136" i="1"/>
  <c r="W141" i="1"/>
  <c r="AE141" i="1" s="1"/>
  <c r="AJ135" i="1"/>
  <c r="W140" i="1"/>
  <c r="AE140" i="1" s="1"/>
  <c r="AJ134" i="1"/>
  <c r="W139" i="1"/>
  <c r="AE139" i="1" s="1"/>
  <c r="W138" i="1"/>
  <c r="AE138" i="1" s="1"/>
  <c r="W137" i="1"/>
  <c r="AE137" i="1" s="1"/>
  <c r="R133" i="1"/>
  <c r="R129" i="1"/>
  <c r="R127" i="1"/>
  <c r="W126" i="1"/>
  <c r="AE126" i="1" s="1"/>
  <c r="AJ133" i="1"/>
  <c r="AJ132" i="1"/>
  <c r="AJ131" i="1"/>
  <c r="AJ130" i="1"/>
  <c r="AJ129" i="1"/>
  <c r="AJ128" i="1"/>
  <c r="AJ127" i="1"/>
  <c r="R125" i="1"/>
  <c r="AL125" i="1" s="1"/>
  <c r="AN125" i="1" s="1"/>
  <c r="R124" i="1"/>
  <c r="R123" i="1"/>
  <c r="AL123" i="1" s="1"/>
  <c r="AN123" i="1" s="1"/>
  <c r="R121" i="1"/>
  <c r="AL121" i="1" s="1"/>
  <c r="AN121" i="1" s="1"/>
  <c r="W123" i="1"/>
  <c r="AE123" i="1" s="1"/>
  <c r="AJ124" i="1"/>
  <c r="W122" i="1"/>
  <c r="AE122" i="1" s="1"/>
  <c r="W121" i="1"/>
  <c r="AE121" i="1" s="1"/>
  <c r="W119" i="1"/>
  <c r="AE119" i="1" s="1"/>
  <c r="W118" i="1"/>
  <c r="AE118" i="1" s="1"/>
  <c r="W125" i="1"/>
  <c r="AE125" i="1" s="1"/>
  <c r="R117" i="1"/>
  <c r="AL117" i="1" s="1"/>
  <c r="AN117" i="1" s="1"/>
  <c r="R116" i="1"/>
  <c r="AL116" i="1" s="1"/>
  <c r="AN116" i="1" s="1"/>
  <c r="R115" i="1"/>
  <c r="R113" i="1"/>
  <c r="AL113" i="1" s="1"/>
  <c r="AN113" i="1" s="1"/>
  <c r="AJ115" i="1"/>
  <c r="W117" i="1"/>
  <c r="AE117" i="1" s="1"/>
  <c r="W116" i="1"/>
  <c r="AE116" i="1" s="1"/>
  <c r="W114" i="1"/>
  <c r="AE114" i="1" s="1"/>
  <c r="W113" i="1"/>
  <c r="AE113" i="1" s="1"/>
  <c r="W112" i="1"/>
  <c r="AE112" i="1" s="1"/>
  <c r="R109" i="1"/>
  <c r="AL109" i="1" s="1"/>
  <c r="AN109" i="1" s="1"/>
  <c r="R107" i="1"/>
  <c r="AL107" i="1" s="1"/>
  <c r="AN107" i="1" s="1"/>
  <c r="R106" i="1"/>
  <c r="R104" i="1"/>
  <c r="R111" i="1"/>
  <c r="AL111" i="1" s="1"/>
  <c r="AN111" i="1" s="1"/>
  <c r="R110" i="1"/>
  <c r="AL110" i="1" s="1"/>
  <c r="AN110" i="1" s="1"/>
  <c r="R105" i="1"/>
  <c r="R108" i="1"/>
  <c r="AL108" i="1" s="1"/>
  <c r="AN108" i="1" s="1"/>
  <c r="AJ106" i="1"/>
  <c r="AJ105" i="1"/>
  <c r="W111" i="1"/>
  <c r="AE111" i="1" s="1"/>
  <c r="AJ104" i="1"/>
  <c r="W110" i="1"/>
  <c r="AE110" i="1" s="1"/>
  <c r="W109" i="1"/>
  <c r="AE109" i="1" s="1"/>
  <c r="W108" i="1"/>
  <c r="AE108" i="1" s="1"/>
  <c r="W107" i="1"/>
  <c r="AE107" i="1" s="1"/>
  <c r="R103" i="1"/>
  <c r="R102" i="1"/>
  <c r="R101" i="1"/>
  <c r="R99" i="1"/>
  <c r="R98" i="1"/>
  <c r="AL98" i="1" s="1"/>
  <c r="AN98" i="1" s="1"/>
  <c r="W97" i="1"/>
  <c r="AE97" i="1" s="1"/>
  <c r="W96" i="1"/>
  <c r="AE96" i="1" s="1"/>
  <c r="AJ103" i="1"/>
  <c r="AJ102" i="1"/>
  <c r="AJ101" i="1"/>
  <c r="AJ100" i="1"/>
  <c r="AJ99" i="1"/>
  <c r="R95" i="1"/>
  <c r="R94" i="1"/>
  <c r="R92" i="1"/>
  <c r="R91" i="1"/>
  <c r="AJ95" i="1"/>
  <c r="AJ94" i="1"/>
  <c r="AJ93" i="1"/>
  <c r="AJ92" i="1"/>
  <c r="AJ91" i="1"/>
  <c r="AJ90" i="1"/>
  <c r="AJ89" i="1"/>
  <c r="R86" i="1"/>
  <c r="R85" i="1"/>
  <c r="AL85" i="1" s="1"/>
  <c r="AN85" i="1" s="1"/>
  <c r="AJ88" i="1"/>
  <c r="AJ87" i="1"/>
  <c r="AJ86" i="1"/>
  <c r="W85" i="1"/>
  <c r="AE85" i="1" s="1"/>
  <c r="W84" i="1"/>
  <c r="AE84" i="1" s="1"/>
  <c r="R82" i="1"/>
  <c r="R81" i="1"/>
  <c r="R79" i="1"/>
  <c r="R78" i="1"/>
  <c r="R77" i="1"/>
  <c r="R76" i="1"/>
  <c r="W83" i="1"/>
  <c r="AE83" i="1" s="1"/>
  <c r="W73" i="1"/>
  <c r="AE73" i="1" s="1"/>
  <c r="AJ82" i="1"/>
  <c r="W71" i="1"/>
  <c r="AE71" i="1" s="1"/>
  <c r="AL73" i="1"/>
  <c r="AN73" i="1" s="1"/>
  <c r="AL72" i="1"/>
  <c r="AN72" i="1" s="1"/>
  <c r="W72" i="1"/>
  <c r="AE72" i="1" s="1"/>
  <c r="AJ81" i="1"/>
  <c r="AJ80" i="1"/>
  <c r="AJ79" i="1"/>
  <c r="AJ78" i="1"/>
  <c r="AJ77" i="1"/>
  <c r="AJ76" i="1"/>
  <c r="AJ75" i="1"/>
  <c r="AJ74" i="1"/>
  <c r="R71" i="1"/>
  <c r="R68" i="1"/>
  <c r="R67" i="1"/>
  <c r="R66" i="1"/>
  <c r="R64" i="1"/>
  <c r="AL71" i="1"/>
  <c r="AN71" i="1" s="1"/>
  <c r="AL70" i="1"/>
  <c r="AN70" i="1" s="1"/>
  <c r="AL69" i="1"/>
  <c r="AN69" i="1" s="1"/>
  <c r="W70" i="1"/>
  <c r="AE70" i="1" s="1"/>
  <c r="AJ67" i="1"/>
  <c r="W69" i="1"/>
  <c r="AE69" i="1" s="1"/>
  <c r="AJ66" i="1"/>
  <c r="AJ65" i="1"/>
  <c r="AJ64" i="1"/>
  <c r="AJ63" i="1"/>
  <c r="AJ62" i="1"/>
  <c r="AJ61" i="1"/>
  <c r="AJ60" i="1"/>
  <c r="R58" i="1"/>
  <c r="AL58" i="1" s="1"/>
  <c r="AN58" i="1" s="1"/>
  <c r="R56" i="1"/>
  <c r="R51" i="1"/>
  <c r="AL51" i="1" s="1"/>
  <c r="AN51" i="1" s="1"/>
  <c r="AJ56" i="1"/>
  <c r="W55" i="1"/>
  <c r="AE55" i="1" s="1"/>
  <c r="AL52" i="1"/>
  <c r="AN52" i="1" s="1"/>
  <c r="W54" i="1"/>
  <c r="AE54" i="1" s="1"/>
  <c r="W53" i="1"/>
  <c r="AE53" i="1" s="1"/>
  <c r="W52" i="1"/>
  <c r="AE52" i="1" s="1"/>
  <c r="W51" i="1"/>
  <c r="AE51" i="1" s="1"/>
  <c r="W58" i="1"/>
  <c r="AE58" i="1" s="1"/>
  <c r="W57" i="1"/>
  <c r="AE57" i="1" s="1"/>
  <c r="R50" i="1"/>
  <c r="AL50" i="1" s="1"/>
  <c r="AN50" i="1" s="1"/>
  <c r="R49" i="1"/>
  <c r="R48" i="1"/>
  <c r="AJ49" i="1"/>
  <c r="W50" i="1"/>
  <c r="AE50" i="1" s="1"/>
  <c r="AJ48" i="1"/>
  <c r="AJ47" i="1"/>
  <c r="AJ46" i="1"/>
  <c r="R42" i="1"/>
  <c r="AJ44" i="1"/>
  <c r="AJ43" i="1"/>
  <c r="W45" i="1"/>
  <c r="AE45" i="1" s="1"/>
  <c r="AJ42" i="1"/>
  <c r="AJ41" i="1"/>
  <c r="R40" i="1"/>
  <c r="AL40" i="1" s="1"/>
  <c r="AN40" i="1" s="1"/>
  <c r="R39" i="1"/>
  <c r="AL39" i="1" s="1"/>
  <c r="AN39" i="1" s="1"/>
  <c r="R35" i="1"/>
  <c r="R34" i="1"/>
  <c r="W37" i="1"/>
  <c r="AE37" i="1" s="1"/>
  <c r="AJ35" i="1"/>
  <c r="AJ34" i="1"/>
  <c r="AL34" i="1" s="1"/>
  <c r="AN34" i="1" s="1"/>
  <c r="AJ33" i="1"/>
  <c r="W40" i="1"/>
  <c r="AE40" i="1" s="1"/>
  <c r="W39" i="1"/>
  <c r="AE39" i="1" s="1"/>
  <c r="AL38" i="1"/>
  <c r="AN38" i="1" s="1"/>
  <c r="AJ32" i="1"/>
  <c r="AJ31" i="1"/>
  <c r="W36" i="1"/>
  <c r="AE36" i="1" s="1"/>
  <c r="AJ30" i="1"/>
  <c r="R29" i="1"/>
  <c r="AL29" i="1" s="1"/>
  <c r="AN29" i="1" s="1"/>
  <c r="R28" i="1"/>
  <c r="AL28" i="1" s="1"/>
  <c r="AN28" i="1" s="1"/>
  <c r="R25" i="1"/>
  <c r="AL25" i="1" s="1"/>
  <c r="AN25" i="1" s="1"/>
  <c r="R24" i="1"/>
  <c r="AL24" i="1" s="1"/>
  <c r="AN24" i="1" s="1"/>
  <c r="R23" i="1"/>
  <c r="AL23" i="1" s="1"/>
  <c r="AN23" i="1" s="1"/>
  <c r="AL26" i="1"/>
  <c r="AN26" i="1" s="1"/>
  <c r="W29" i="1"/>
  <c r="AE29" i="1" s="1"/>
  <c r="W28" i="1"/>
  <c r="AE28" i="1" s="1"/>
  <c r="W27" i="1"/>
  <c r="AE27" i="1" s="1"/>
  <c r="W26" i="1"/>
  <c r="AE26" i="1" s="1"/>
  <c r="W25" i="1"/>
  <c r="AE25" i="1" s="1"/>
  <c r="W24" i="1"/>
  <c r="AE24" i="1" s="1"/>
  <c r="W23" i="1"/>
  <c r="AE23" i="1" s="1"/>
  <c r="W22" i="1"/>
  <c r="AE22" i="1" s="1"/>
  <c r="W21" i="1"/>
  <c r="AE21" i="1" s="1"/>
  <c r="R19" i="1"/>
  <c r="AL19" i="1" s="1"/>
  <c r="AN19" i="1" s="1"/>
  <c r="R18" i="1"/>
  <c r="R14" i="1"/>
  <c r="AL14" i="1" s="1"/>
  <c r="AN14" i="1" s="1"/>
  <c r="W16" i="1"/>
  <c r="AE16" i="1" s="1"/>
  <c r="AJ18" i="1"/>
  <c r="AJ17" i="1"/>
  <c r="W15" i="1"/>
  <c r="AE15" i="1" s="1"/>
  <c r="W14" i="1"/>
  <c r="AE14" i="1" s="1"/>
  <c r="W20" i="1"/>
  <c r="AE20" i="1" s="1"/>
  <c r="W19" i="1"/>
  <c r="AE19" i="1" s="1"/>
  <c r="R13" i="1"/>
  <c r="AL13" i="1" s="1"/>
  <c r="AN13" i="1" s="1"/>
  <c r="R12" i="1"/>
  <c r="AL12" i="1" s="1"/>
  <c r="AN12" i="1" s="1"/>
  <c r="R11" i="1"/>
  <c r="AL11" i="1" s="1"/>
  <c r="AN11" i="1" s="1"/>
  <c r="W13" i="1"/>
  <c r="AE13" i="1" s="1"/>
  <c r="W12" i="1"/>
  <c r="AE12" i="1" s="1"/>
  <c r="W11" i="1"/>
  <c r="AE11" i="1" s="1"/>
  <c r="AO4" i="1"/>
  <c r="AL234" i="1" l="1"/>
  <c r="AN234" i="1" s="1"/>
  <c r="AL241" i="1"/>
  <c r="AN241" i="1" s="1"/>
  <c r="AL230" i="1"/>
  <c r="AN230" i="1" s="1"/>
  <c r="AL240" i="1"/>
  <c r="AN240" i="1" s="1"/>
  <c r="AL245" i="1"/>
  <c r="AN245" i="1" s="1"/>
  <c r="AL246" i="1"/>
  <c r="AN246" i="1" s="1"/>
  <c r="AL238" i="1"/>
  <c r="AN238" i="1" s="1"/>
  <c r="AL17" i="1"/>
  <c r="AN17" i="1" s="1"/>
  <c r="AL249" i="1"/>
  <c r="AN249" i="1" s="1"/>
  <c r="AL10" i="1"/>
  <c r="AN10" i="1" s="1"/>
  <c r="AL236" i="1"/>
  <c r="AN236" i="1" s="1"/>
  <c r="AL242" i="1"/>
  <c r="AN242" i="1" s="1"/>
  <c r="AL247" i="1"/>
  <c r="AN247" i="1" s="1"/>
  <c r="AL33" i="1"/>
  <c r="AN33" i="1" s="1"/>
  <c r="AL226" i="1"/>
  <c r="AN226" i="1" s="1"/>
  <c r="AL233" i="1"/>
  <c r="AN233" i="1" s="1"/>
  <c r="AN232" i="1"/>
  <c r="AL43" i="1"/>
  <c r="AN43" i="1" s="1"/>
  <c r="AL227" i="1"/>
  <c r="AN227" i="1" s="1"/>
  <c r="AL243" i="1"/>
  <c r="AN243" i="1" s="1"/>
  <c r="AL231" i="1"/>
  <c r="AN231" i="1" s="1"/>
  <c r="AL237" i="1"/>
  <c r="AN237" i="1" s="1"/>
  <c r="AL235" i="1"/>
  <c r="AN235" i="1" s="1"/>
  <c r="AL229" i="1"/>
  <c r="AN229" i="1" s="1"/>
  <c r="AL228" i="1"/>
  <c r="AN228" i="1" s="1"/>
  <c r="AL244" i="1"/>
  <c r="AN244" i="1" s="1"/>
  <c r="AL239" i="1"/>
  <c r="AN239" i="1" s="1"/>
  <c r="AL224" i="1"/>
  <c r="AN224" i="1" s="1"/>
  <c r="AL252" i="1"/>
  <c r="AN252" i="1" s="1"/>
  <c r="AL248" i="1"/>
  <c r="AN248" i="1" s="1"/>
  <c r="AL44" i="1"/>
  <c r="AN44" i="1" s="1"/>
  <c r="AL9" i="1"/>
  <c r="AN9" i="1" s="1"/>
  <c r="AL82" i="1"/>
  <c r="AN82" i="1" s="1"/>
  <c r="AL18" i="1"/>
  <c r="AN18" i="1" s="1"/>
  <c r="AL49" i="1"/>
  <c r="AN49" i="1" s="1"/>
  <c r="AL68" i="1"/>
  <c r="AN68" i="1" s="1"/>
  <c r="AL35" i="1"/>
  <c r="AN35" i="1" s="1"/>
  <c r="AL56" i="1"/>
  <c r="AN56" i="1" s="1"/>
  <c r="AL152" i="1"/>
  <c r="AN152" i="1" s="1"/>
  <c r="AL153" i="1"/>
  <c r="AN153" i="1" s="1"/>
  <c r="AL154" i="1"/>
  <c r="AN154" i="1" s="1"/>
  <c r="AL151" i="1"/>
  <c r="AN151" i="1" s="1"/>
  <c r="AL146" i="1"/>
  <c r="AN146" i="1" s="1"/>
  <c r="AL147" i="1"/>
  <c r="AN147" i="1" s="1"/>
  <c r="AL148" i="1"/>
  <c r="AN148" i="1" s="1"/>
  <c r="AL135" i="1"/>
  <c r="AN135" i="1" s="1"/>
  <c r="AL134" i="1"/>
  <c r="AN134" i="1" s="1"/>
  <c r="AL136" i="1"/>
  <c r="AN136" i="1" s="1"/>
  <c r="AL127" i="1"/>
  <c r="AN127" i="1" s="1"/>
  <c r="AL129" i="1"/>
  <c r="AN129" i="1" s="1"/>
  <c r="AL130" i="1"/>
  <c r="AN130" i="1" s="1"/>
  <c r="AL131" i="1"/>
  <c r="AN131" i="1" s="1"/>
  <c r="AL128" i="1"/>
  <c r="AN128" i="1" s="1"/>
  <c r="AL133" i="1"/>
  <c r="AN133" i="1" s="1"/>
  <c r="AL132" i="1"/>
  <c r="AN132" i="1" s="1"/>
  <c r="AL124" i="1"/>
  <c r="AN124" i="1" s="1"/>
  <c r="AL115" i="1"/>
  <c r="AN115" i="1" s="1"/>
  <c r="AL104" i="1"/>
  <c r="AN104" i="1" s="1"/>
  <c r="AL105" i="1"/>
  <c r="AN105" i="1" s="1"/>
  <c r="AL106" i="1"/>
  <c r="AN106" i="1" s="1"/>
  <c r="AL99" i="1"/>
  <c r="AN99" i="1" s="1"/>
  <c r="AL100" i="1"/>
  <c r="AN100" i="1" s="1"/>
  <c r="AL101" i="1"/>
  <c r="AN101" i="1" s="1"/>
  <c r="AL102" i="1"/>
  <c r="AN102" i="1" s="1"/>
  <c r="AL103" i="1"/>
  <c r="AN103" i="1" s="1"/>
  <c r="AL95" i="1"/>
  <c r="AN95" i="1" s="1"/>
  <c r="AL94" i="1"/>
  <c r="AN94" i="1" s="1"/>
  <c r="AL91" i="1"/>
  <c r="AN91" i="1" s="1"/>
  <c r="AL90" i="1"/>
  <c r="AN90" i="1" s="1"/>
  <c r="AL89" i="1"/>
  <c r="AN89" i="1" s="1"/>
  <c r="AL92" i="1"/>
  <c r="AN92" i="1" s="1"/>
  <c r="AL93" i="1"/>
  <c r="AN93" i="1" s="1"/>
  <c r="AL88" i="1"/>
  <c r="AN88" i="1" s="1"/>
  <c r="AL86" i="1"/>
  <c r="AN86" i="1" s="1"/>
  <c r="AL87" i="1"/>
  <c r="AN87" i="1" s="1"/>
  <c r="AL74" i="1"/>
  <c r="AN74" i="1" s="1"/>
  <c r="AL76" i="1"/>
  <c r="AN76" i="1" s="1"/>
  <c r="AL75" i="1"/>
  <c r="AN75" i="1" s="1"/>
  <c r="AL77" i="1"/>
  <c r="AN77" i="1" s="1"/>
  <c r="AL78" i="1"/>
  <c r="AN78" i="1" s="1"/>
  <c r="AL79" i="1"/>
  <c r="AN79" i="1" s="1"/>
  <c r="AL80" i="1"/>
  <c r="AN80" i="1" s="1"/>
  <c r="AL81" i="1"/>
  <c r="AN81" i="1" s="1"/>
  <c r="AL60" i="1"/>
  <c r="AN60" i="1" s="1"/>
  <c r="AL63" i="1"/>
  <c r="AN63" i="1" s="1"/>
  <c r="AL64" i="1"/>
  <c r="AN64" i="1" s="1"/>
  <c r="AL65" i="1"/>
  <c r="AN65" i="1" s="1"/>
  <c r="AL66" i="1"/>
  <c r="AN66" i="1" s="1"/>
  <c r="AL61" i="1"/>
  <c r="AN61" i="1" s="1"/>
  <c r="AL62" i="1"/>
  <c r="AN62" i="1" s="1"/>
  <c r="AL67" i="1"/>
  <c r="AN67" i="1" s="1"/>
  <c r="AL48" i="1"/>
  <c r="AN48" i="1" s="1"/>
  <c r="AL46" i="1"/>
  <c r="AN46" i="1" s="1"/>
  <c r="AL47" i="1"/>
  <c r="AN47" i="1" s="1"/>
  <c r="AL41" i="1"/>
  <c r="AN41" i="1" s="1"/>
  <c r="AL42" i="1"/>
  <c r="AN42" i="1" s="1"/>
  <c r="AL30" i="1"/>
  <c r="AN30" i="1" s="1"/>
  <c r="AL31" i="1"/>
  <c r="AN31" i="1" s="1"/>
  <c r="AL32" i="1"/>
  <c r="AN32" i="1" s="1"/>
  <c r="J9" i="3"/>
  <c r="J8" i="3"/>
  <c r="J7" i="3"/>
  <c r="J6" i="3"/>
  <c r="J5" i="3"/>
  <c r="J4" i="3"/>
  <c r="J3" i="3"/>
  <c r="J2" i="3"/>
  <c r="H1" i="3"/>
  <c r="G1" i="3"/>
  <c r="K44" i="12"/>
  <c r="IU13" i="13"/>
  <c r="IT13" i="13"/>
  <c r="IS13" i="13"/>
  <c r="IR13" i="13"/>
  <c r="IQ13" i="13"/>
  <c r="IP13" i="13"/>
  <c r="IO13" i="13"/>
  <c r="IN13" i="13"/>
  <c r="IM13" i="13"/>
  <c r="IL13" i="13"/>
  <c r="IK13" i="13"/>
  <c r="IJ13" i="13"/>
  <c r="II13" i="13"/>
  <c r="IH13" i="13"/>
  <c r="IG13" i="13"/>
  <c r="IF13" i="13"/>
  <c r="IE13" i="13"/>
  <c r="ID13" i="13"/>
  <c r="IC13" i="13"/>
  <c r="IB13" i="13"/>
  <c r="IA13" i="13"/>
  <c r="HZ13" i="13"/>
  <c r="HY13" i="13"/>
  <c r="HX13" i="13"/>
  <c r="HW13" i="13"/>
  <c r="HV13" i="13"/>
  <c r="HU13" i="13"/>
  <c r="HT13" i="13"/>
  <c r="HS13" i="13"/>
  <c r="HR13" i="13"/>
  <c r="HQ13" i="13"/>
  <c r="HP13" i="13"/>
  <c r="HO13" i="13"/>
  <c r="HN13" i="13"/>
  <c r="HM13" i="13"/>
  <c r="HL13" i="13"/>
  <c r="HK13" i="13"/>
  <c r="HJ13" i="13"/>
  <c r="HI13" i="13"/>
  <c r="HH13" i="13"/>
  <c r="HG13" i="13"/>
  <c r="HF13" i="13"/>
  <c r="HE13" i="13"/>
  <c r="HD13" i="13"/>
  <c r="HC13" i="13"/>
  <c r="HB13" i="13"/>
  <c r="HA13" i="13"/>
  <c r="GZ13" i="13"/>
  <c r="GY13" i="13"/>
  <c r="GX13" i="13"/>
  <c r="GW13" i="13"/>
  <c r="GV13" i="13"/>
  <c r="GU13" i="13"/>
  <c r="GT13" i="13"/>
  <c r="GS13" i="13"/>
  <c r="GR13" i="13"/>
  <c r="GQ13" i="13"/>
  <c r="GP13" i="13"/>
  <c r="GO13" i="13"/>
  <c r="GN13" i="13"/>
  <c r="GM13" i="13"/>
  <c r="GL13" i="13"/>
  <c r="D614" i="10"/>
  <c r="D440" i="10" s="1"/>
  <c r="D469" i="10" s="1"/>
  <c r="D498" i="10" s="1"/>
  <c r="D527" i="10" s="1"/>
  <c r="D556" i="10" s="1"/>
  <c r="D585" i="10" s="1"/>
  <c r="D643" i="10" s="1"/>
  <c r="D672" i="10" s="1"/>
  <c r="D701" i="10" s="1"/>
  <c r="D730" i="10" s="1"/>
  <c r="D759" i="10" s="1"/>
  <c r="D788" i="10" s="1"/>
  <c r="D411" i="10"/>
  <c r="D382" i="10"/>
  <c r="P77" i="7"/>
  <c r="O77" i="7"/>
  <c r="N77" i="7"/>
  <c r="M77" i="7"/>
  <c r="L77" i="7"/>
  <c r="K77" i="7"/>
  <c r="J77" i="7"/>
  <c r="I77" i="7"/>
  <c r="P75" i="7"/>
  <c r="O75" i="7"/>
  <c r="N75" i="7"/>
  <c r="M75" i="7"/>
  <c r="L75" i="7"/>
  <c r="K75" i="7"/>
  <c r="J75" i="7"/>
  <c r="I75" i="7"/>
  <c r="P74" i="7"/>
  <c r="O74" i="7"/>
  <c r="N74" i="7"/>
  <c r="M74" i="7"/>
  <c r="L74" i="7"/>
  <c r="K74" i="7"/>
  <c r="J74" i="7"/>
  <c r="I74" i="7"/>
  <c r="J73" i="7"/>
  <c r="K73" i="7" s="1"/>
  <c r="L73" i="7" s="1"/>
  <c r="M73" i="7" s="1"/>
  <c r="N73" i="7" s="1"/>
  <c r="O73" i="7" s="1"/>
  <c r="P61" i="7"/>
  <c r="O61" i="7"/>
  <c r="N61" i="7"/>
  <c r="M61" i="7"/>
  <c r="L61" i="7"/>
  <c r="K61" i="7"/>
  <c r="J61" i="7"/>
  <c r="I61" i="7"/>
  <c r="I60" i="7"/>
  <c r="H60" i="7"/>
  <c r="P59" i="7"/>
  <c r="O59" i="7"/>
  <c r="N59" i="7"/>
  <c r="M59" i="7"/>
  <c r="L59" i="7"/>
  <c r="K59" i="7"/>
  <c r="J59" i="7"/>
  <c r="I59" i="7"/>
  <c r="H59" i="7"/>
  <c r="P58" i="7"/>
  <c r="O58" i="7"/>
  <c r="N58" i="7"/>
  <c r="M58" i="7"/>
  <c r="L58" i="7"/>
  <c r="K58" i="7"/>
  <c r="J58" i="7"/>
  <c r="I58" i="7"/>
  <c r="H58" i="7"/>
  <c r="P57" i="7"/>
  <c r="O57" i="7"/>
  <c r="N57" i="7"/>
  <c r="M57" i="7"/>
  <c r="L57" i="7"/>
  <c r="K57" i="7"/>
  <c r="J57" i="7"/>
  <c r="I57" i="7"/>
  <c r="H57" i="7"/>
  <c r="P56" i="7"/>
  <c r="O56" i="7"/>
  <c r="N56" i="7"/>
  <c r="M56" i="7"/>
  <c r="L56" i="7"/>
  <c r="K56" i="7"/>
  <c r="J56" i="7"/>
  <c r="I56" i="7"/>
  <c r="H56" i="7"/>
  <c r="P26" i="7"/>
  <c r="O26" i="7"/>
  <c r="N26" i="7"/>
  <c r="M26" i="7"/>
  <c r="L26" i="7"/>
  <c r="K26" i="7"/>
  <c r="J26" i="7"/>
  <c r="I26" i="7"/>
  <c r="P25" i="7"/>
  <c r="O25" i="7"/>
  <c r="N25" i="7"/>
  <c r="M25" i="7"/>
  <c r="L25" i="7"/>
  <c r="K25" i="7"/>
  <c r="J25" i="7"/>
  <c r="I25" i="7"/>
  <c r="P24" i="7"/>
  <c r="O24" i="7"/>
  <c r="N24" i="7"/>
  <c r="M24" i="7"/>
  <c r="L24" i="7"/>
  <c r="K24" i="7"/>
  <c r="J24" i="7"/>
  <c r="I24" i="7"/>
  <c r="P20" i="7"/>
  <c r="O20" i="7"/>
  <c r="N20" i="7"/>
  <c r="M20" i="7"/>
  <c r="L20" i="7"/>
  <c r="K20" i="7"/>
  <c r="J20" i="7"/>
  <c r="I20" i="7"/>
  <c r="P19" i="7"/>
  <c r="O19" i="7"/>
  <c r="N19" i="7"/>
  <c r="M19" i="7"/>
  <c r="L19" i="7"/>
  <c r="K19" i="7"/>
  <c r="J19" i="7"/>
  <c r="I19" i="7"/>
  <c r="P18" i="7"/>
  <c r="O18" i="7"/>
  <c r="N18" i="7"/>
  <c r="M18" i="7"/>
  <c r="L18" i="7"/>
  <c r="K18" i="7"/>
  <c r="J18" i="7"/>
  <c r="I18" i="7"/>
  <c r="A1" i="7"/>
  <c r="A29" i="7" s="1"/>
  <c r="A1" i="2"/>
  <c r="AK4" i="1"/>
  <c r="Q4" i="1"/>
  <c r="P4" i="1"/>
  <c r="N4" i="1"/>
  <c r="AJ4" i="1" s="1"/>
  <c r="X2" i="1"/>
  <c r="A2" i="1"/>
  <c r="X1" i="1"/>
  <c r="Y2" i="8"/>
  <c r="B2" i="8"/>
  <c r="Y1" i="8"/>
  <c r="N8" i="2" s="1"/>
  <c r="N10" i="2" s="1"/>
  <c r="X262" i="1" l="1"/>
  <c r="X261" i="1"/>
  <c r="X260" i="1"/>
  <c r="X259" i="1"/>
  <c r="X263" i="1"/>
  <c r="X253" i="1"/>
  <c r="X258" i="1"/>
  <c r="X257" i="1"/>
  <c r="X256" i="1"/>
  <c r="X255" i="1"/>
  <c r="X264" i="1"/>
  <c r="X254" i="1"/>
  <c r="X229" i="1"/>
  <c r="X241" i="1"/>
  <c r="X224" i="1"/>
  <c r="X236" i="1"/>
  <c r="X248" i="1"/>
  <c r="X231" i="1"/>
  <c r="X243" i="1"/>
  <c r="X226" i="1"/>
  <c r="X238" i="1"/>
  <c r="X250" i="1"/>
  <c r="X233" i="1"/>
  <c r="X245" i="1"/>
  <c r="X228" i="1"/>
  <c r="X240" i="1"/>
  <c r="X252" i="1"/>
  <c r="X223" i="1"/>
  <c r="X235" i="1"/>
  <c r="X247" i="1"/>
  <c r="X230" i="1"/>
  <c r="X242" i="1"/>
  <c r="X225" i="1"/>
  <c r="X237" i="1"/>
  <c r="X249" i="1"/>
  <c r="X227" i="1"/>
  <c r="X234" i="1"/>
  <c r="X246" i="1"/>
  <c r="X244" i="1"/>
  <c r="X251" i="1"/>
  <c r="X232" i="1"/>
  <c r="X239" i="1"/>
  <c r="X9" i="1"/>
  <c r="X21" i="1"/>
  <c r="X33" i="1"/>
  <c r="X45" i="1"/>
  <c r="X57" i="1"/>
  <c r="X69" i="1"/>
  <c r="X81" i="1"/>
  <c r="X93" i="1"/>
  <c r="X105" i="1"/>
  <c r="X16" i="1"/>
  <c r="X28" i="1"/>
  <c r="X40" i="1"/>
  <c r="X52" i="1"/>
  <c r="X11" i="1"/>
  <c r="X23" i="1"/>
  <c r="X6" i="1"/>
  <c r="X18" i="1"/>
  <c r="X30" i="1"/>
  <c r="X13" i="1"/>
  <c r="X25" i="1"/>
  <c r="X8" i="1"/>
  <c r="X20" i="1"/>
  <c r="X32" i="1"/>
  <c r="X15" i="1"/>
  <c r="X27" i="1"/>
  <c r="X39" i="1"/>
  <c r="X51" i="1"/>
  <c r="X63" i="1"/>
  <c r="X75" i="1"/>
  <c r="X87" i="1"/>
  <c r="X99" i="1"/>
  <c r="X111" i="1"/>
  <c r="X123" i="1"/>
  <c r="X135" i="1"/>
  <c r="X147" i="1"/>
  <c r="X10" i="1"/>
  <c r="X22" i="1"/>
  <c r="X34" i="1"/>
  <c r="X46" i="1"/>
  <c r="X58" i="1"/>
  <c r="X70" i="1"/>
  <c r="X82" i="1"/>
  <c r="X94" i="1"/>
  <c r="X106" i="1"/>
  <c r="X118" i="1"/>
  <c r="X130" i="1"/>
  <c r="X142" i="1"/>
  <c r="X5" i="1"/>
  <c r="X17" i="1"/>
  <c r="X29" i="1"/>
  <c r="X41" i="1"/>
  <c r="X53" i="1"/>
  <c r="X12" i="1"/>
  <c r="X24" i="1"/>
  <c r="X36" i="1"/>
  <c r="X48" i="1"/>
  <c r="X60" i="1"/>
  <c r="X72" i="1"/>
  <c r="X84" i="1"/>
  <c r="X96" i="1"/>
  <c r="X108" i="1"/>
  <c r="X120" i="1"/>
  <c r="X132" i="1"/>
  <c r="X144" i="1"/>
  <c r="X7" i="1"/>
  <c r="X19" i="1"/>
  <c r="X31" i="1"/>
  <c r="X43" i="1"/>
  <c r="X55" i="1"/>
  <c r="X67" i="1"/>
  <c r="X79" i="1"/>
  <c r="X91" i="1"/>
  <c r="X103" i="1"/>
  <c r="X14" i="1"/>
  <c r="X26" i="1"/>
  <c r="X38" i="1"/>
  <c r="X50" i="1"/>
  <c r="X62" i="1"/>
  <c r="X74" i="1"/>
  <c r="X86" i="1"/>
  <c r="X98" i="1"/>
  <c r="X110" i="1"/>
  <c r="X122" i="1"/>
  <c r="X134" i="1"/>
  <c r="X146" i="1"/>
  <c r="X44" i="1"/>
  <c r="X77" i="1"/>
  <c r="X101" i="1"/>
  <c r="X113" i="1"/>
  <c r="X131" i="1"/>
  <c r="X149" i="1"/>
  <c r="X151" i="1"/>
  <c r="X163" i="1"/>
  <c r="X175" i="1"/>
  <c r="X187" i="1"/>
  <c r="X199" i="1"/>
  <c r="X211" i="1"/>
  <c r="X71" i="1"/>
  <c r="X95" i="1"/>
  <c r="X121" i="1"/>
  <c r="X129" i="1"/>
  <c r="X153" i="1"/>
  <c r="X165" i="1"/>
  <c r="X177" i="1"/>
  <c r="X189" i="1"/>
  <c r="X201" i="1"/>
  <c r="X213" i="1"/>
  <c r="X102" i="1"/>
  <c r="X140" i="1"/>
  <c r="X160" i="1"/>
  <c r="X162" i="1"/>
  <c r="X164" i="1"/>
  <c r="X166" i="1"/>
  <c r="X168" i="1"/>
  <c r="X61" i="1"/>
  <c r="X65" i="1"/>
  <c r="X73" i="1"/>
  <c r="X119" i="1"/>
  <c r="X125" i="1"/>
  <c r="X158" i="1"/>
  <c r="X191" i="1"/>
  <c r="X193" i="1"/>
  <c r="X195" i="1"/>
  <c r="X197" i="1"/>
  <c r="X100" i="1"/>
  <c r="X114" i="1"/>
  <c r="X148" i="1"/>
  <c r="X196" i="1"/>
  <c r="X198" i="1"/>
  <c r="X200" i="1"/>
  <c r="X202" i="1"/>
  <c r="X204" i="1"/>
  <c r="X88" i="1"/>
  <c r="X139" i="1"/>
  <c r="X145" i="1"/>
  <c r="X155" i="1"/>
  <c r="X157" i="1"/>
  <c r="X159" i="1"/>
  <c r="X161" i="1"/>
  <c r="X194" i="1"/>
  <c r="X35" i="1"/>
  <c r="X64" i="1"/>
  <c r="X133" i="1"/>
  <c r="X182" i="1"/>
  <c r="X215" i="1"/>
  <c r="X217" i="1"/>
  <c r="X219" i="1"/>
  <c r="X221" i="1"/>
  <c r="X42" i="1"/>
  <c r="X54" i="1"/>
  <c r="X85" i="1"/>
  <c r="X89" i="1"/>
  <c r="X97" i="1"/>
  <c r="X109" i="1"/>
  <c r="X137" i="1"/>
  <c r="X143" i="1"/>
  <c r="X170" i="1"/>
  <c r="X203" i="1"/>
  <c r="X205" i="1"/>
  <c r="X207" i="1"/>
  <c r="X209" i="1"/>
  <c r="X210" i="1"/>
  <c r="X214" i="1"/>
  <c r="X117" i="1"/>
  <c r="X169" i="1"/>
  <c r="X173" i="1"/>
  <c r="X206" i="1"/>
  <c r="X104" i="1"/>
  <c r="X124" i="1"/>
  <c r="X136" i="1"/>
  <c r="X186" i="1"/>
  <c r="X190" i="1"/>
  <c r="X80" i="1"/>
  <c r="X112" i="1"/>
  <c r="X174" i="1"/>
  <c r="X178" i="1"/>
  <c r="X90" i="1"/>
  <c r="X150" i="1"/>
  <c r="X154" i="1"/>
  <c r="X220" i="1"/>
  <c r="X56" i="1"/>
  <c r="X107" i="1"/>
  <c r="X179" i="1"/>
  <c r="X183" i="1"/>
  <c r="X66" i="1"/>
  <c r="X138" i="1"/>
  <c r="X208" i="1"/>
  <c r="X212" i="1"/>
  <c r="X216" i="1"/>
  <c r="X83" i="1"/>
  <c r="X126" i="1"/>
  <c r="X167" i="1"/>
  <c r="X171" i="1"/>
  <c r="X47" i="1"/>
  <c r="X59" i="1"/>
  <c r="X76" i="1"/>
  <c r="X92" i="1"/>
  <c r="X127" i="1"/>
  <c r="X184" i="1"/>
  <c r="X188" i="1"/>
  <c r="X192" i="1"/>
  <c r="X68" i="1"/>
  <c r="X115" i="1"/>
  <c r="X172" i="1"/>
  <c r="X176" i="1"/>
  <c r="X180" i="1"/>
  <c r="X37" i="1"/>
  <c r="X49" i="1"/>
  <c r="X78" i="1"/>
  <c r="X116" i="1"/>
  <c r="X128" i="1"/>
  <c r="X152" i="1"/>
  <c r="X156" i="1"/>
  <c r="X222" i="1"/>
  <c r="X141" i="1"/>
  <c r="X181" i="1"/>
  <c r="X185" i="1"/>
  <c r="X218" i="1"/>
  <c r="Z1" i="8"/>
  <c r="AA1" i="8" s="1"/>
  <c r="P8" i="2" s="1"/>
  <c r="R4" i="1"/>
  <c r="AL4" i="1" s="1"/>
  <c r="AN4" i="1" s="1"/>
  <c r="Y1" i="1"/>
  <c r="W4" i="1"/>
  <c r="AE4" i="1" s="1"/>
  <c r="X4" i="1"/>
  <c r="N4" i="2"/>
  <c r="N5" i="2"/>
  <c r="N6" i="2"/>
  <c r="N2" i="2"/>
  <c r="N7" i="2"/>
  <c r="N3" i="2"/>
  <c r="C25" i="12"/>
  <c r="C5" i="12"/>
  <c r="C12" i="12" s="1"/>
  <c r="Y262" i="1" l="1"/>
  <c r="Y261" i="1"/>
  <c r="Y260" i="1"/>
  <c r="Y259" i="1"/>
  <c r="Y258" i="1"/>
  <c r="Y257" i="1"/>
  <c r="Y256" i="1"/>
  <c r="Y255" i="1"/>
  <c r="Y264" i="1"/>
  <c r="Y254" i="1"/>
  <c r="Y263" i="1"/>
  <c r="Y253" i="1"/>
  <c r="Y234" i="1"/>
  <c r="Y246" i="1"/>
  <c r="Y229" i="1"/>
  <c r="Y241" i="1"/>
  <c r="Y224" i="1"/>
  <c r="Y236" i="1"/>
  <c r="Y248" i="1"/>
  <c r="Y231" i="1"/>
  <c r="Y243" i="1"/>
  <c r="Y226" i="1"/>
  <c r="Y238" i="1"/>
  <c r="Y250" i="1"/>
  <c r="Y233" i="1"/>
  <c r="Y245" i="1"/>
  <c r="Y228" i="1"/>
  <c r="Y240" i="1"/>
  <c r="Y252" i="1"/>
  <c r="Y223" i="1"/>
  <c r="Y235" i="1"/>
  <c r="Y247" i="1"/>
  <c r="Y230" i="1"/>
  <c r="Y242" i="1"/>
  <c r="Y227" i="1"/>
  <c r="Y249" i="1"/>
  <c r="Y239" i="1"/>
  <c r="Y237" i="1"/>
  <c r="Y244" i="1"/>
  <c r="Y251" i="1"/>
  <c r="Y225" i="1"/>
  <c r="Y232" i="1"/>
  <c r="Y14" i="1"/>
  <c r="Y26" i="1"/>
  <c r="Y38" i="1"/>
  <c r="Y50" i="1"/>
  <c r="Y62" i="1"/>
  <c r="Y74" i="1"/>
  <c r="Y86" i="1"/>
  <c r="Y98" i="1"/>
  <c r="Y9" i="1"/>
  <c r="Y21" i="1"/>
  <c r="Y33" i="1"/>
  <c r="Y45" i="1"/>
  <c r="Y57" i="1"/>
  <c r="Y16" i="1"/>
  <c r="Y28" i="1"/>
  <c r="Y11" i="1"/>
  <c r="Y23" i="1"/>
  <c r="Y6" i="1"/>
  <c r="Y18" i="1"/>
  <c r="Y30" i="1"/>
  <c r="Y13" i="1"/>
  <c r="Y25" i="1"/>
  <c r="Y8" i="1"/>
  <c r="Y20" i="1"/>
  <c r="Y32" i="1"/>
  <c r="Y44" i="1"/>
  <c r="Y56" i="1"/>
  <c r="Y68" i="1"/>
  <c r="Y80" i="1"/>
  <c r="Y92" i="1"/>
  <c r="Y104" i="1"/>
  <c r="Y116" i="1"/>
  <c r="Y128" i="1"/>
  <c r="Y140" i="1"/>
  <c r="Y15" i="1"/>
  <c r="Y27" i="1"/>
  <c r="Y39" i="1"/>
  <c r="Y51" i="1"/>
  <c r="Y63" i="1"/>
  <c r="Y75" i="1"/>
  <c r="Y87" i="1"/>
  <c r="Y99" i="1"/>
  <c r="Y111" i="1"/>
  <c r="Y123" i="1"/>
  <c r="Y135" i="1"/>
  <c r="Y147" i="1"/>
  <c r="Y10" i="1"/>
  <c r="Y22" i="1"/>
  <c r="Y34" i="1"/>
  <c r="Y46" i="1"/>
  <c r="Y58" i="1"/>
  <c r="Y5" i="1"/>
  <c r="Y17" i="1"/>
  <c r="Y29" i="1"/>
  <c r="Y41" i="1"/>
  <c r="Y53" i="1"/>
  <c r="Y65" i="1"/>
  <c r="Y77" i="1"/>
  <c r="Y89" i="1"/>
  <c r="Y101" i="1"/>
  <c r="Y113" i="1"/>
  <c r="Y125" i="1"/>
  <c r="Y137" i="1"/>
  <c r="Y149" i="1"/>
  <c r="Y12" i="1"/>
  <c r="Y24" i="1"/>
  <c r="Y36" i="1"/>
  <c r="Y48" i="1"/>
  <c r="Y60" i="1"/>
  <c r="Y72" i="1"/>
  <c r="Y84" i="1"/>
  <c r="Y96" i="1"/>
  <c r="Y7" i="1"/>
  <c r="Y19" i="1"/>
  <c r="Y31" i="1"/>
  <c r="Y43" i="1"/>
  <c r="Y55" i="1"/>
  <c r="Y67" i="1"/>
  <c r="Y79" i="1"/>
  <c r="Y91" i="1"/>
  <c r="Y103" i="1"/>
  <c r="Y115" i="1"/>
  <c r="Y127" i="1"/>
  <c r="Y139" i="1"/>
  <c r="Y49" i="1"/>
  <c r="Y70" i="1"/>
  <c r="Y94" i="1"/>
  <c r="Y118" i="1"/>
  <c r="Y136" i="1"/>
  <c r="Y156" i="1"/>
  <c r="Y168" i="1"/>
  <c r="Y180" i="1"/>
  <c r="Y192" i="1"/>
  <c r="Y204" i="1"/>
  <c r="Y216" i="1"/>
  <c r="Y35" i="1"/>
  <c r="Y64" i="1"/>
  <c r="Y88" i="1"/>
  <c r="Y126" i="1"/>
  <c r="Y134" i="1"/>
  <c r="Y158" i="1"/>
  <c r="Y170" i="1"/>
  <c r="Y182" i="1"/>
  <c r="Y194" i="1"/>
  <c r="Y206" i="1"/>
  <c r="Y218" i="1"/>
  <c r="Y42" i="1"/>
  <c r="Y54" i="1"/>
  <c r="Y69" i="1"/>
  <c r="Y85" i="1"/>
  <c r="Y97" i="1"/>
  <c r="Y109" i="1"/>
  <c r="Y143" i="1"/>
  <c r="Y201" i="1"/>
  <c r="Y203" i="1"/>
  <c r="Y205" i="1"/>
  <c r="Y207" i="1"/>
  <c r="Y209" i="1"/>
  <c r="Y102" i="1"/>
  <c r="Y106" i="1"/>
  <c r="Y122" i="1"/>
  <c r="Y131" i="1"/>
  <c r="Y160" i="1"/>
  <c r="Y162" i="1"/>
  <c r="Y164" i="1"/>
  <c r="Y166" i="1"/>
  <c r="Y199" i="1"/>
  <c r="Y52" i="1"/>
  <c r="Y71" i="1"/>
  <c r="Y83" i="1"/>
  <c r="Y117" i="1"/>
  <c r="Y120" i="1"/>
  <c r="Y165" i="1"/>
  <c r="Y167" i="1"/>
  <c r="Y169" i="1"/>
  <c r="Y171" i="1"/>
  <c r="Y173" i="1"/>
  <c r="Y40" i="1"/>
  <c r="Y100" i="1"/>
  <c r="Y108" i="1"/>
  <c r="Y114" i="1"/>
  <c r="Y142" i="1"/>
  <c r="Y148" i="1"/>
  <c r="Y163" i="1"/>
  <c r="Y196" i="1"/>
  <c r="Y198" i="1"/>
  <c r="Y200" i="1"/>
  <c r="Y202" i="1"/>
  <c r="Y47" i="1"/>
  <c r="Y59" i="1"/>
  <c r="Y76" i="1"/>
  <c r="Y105" i="1"/>
  <c r="Y124" i="1"/>
  <c r="Y130" i="1"/>
  <c r="Y151" i="1"/>
  <c r="Y184" i="1"/>
  <c r="Y186" i="1"/>
  <c r="Y188" i="1"/>
  <c r="Y190" i="1"/>
  <c r="Y81" i="1"/>
  <c r="Y112" i="1"/>
  <c r="Y146" i="1"/>
  <c r="Y172" i="1"/>
  <c r="Y174" i="1"/>
  <c r="Y176" i="1"/>
  <c r="Y178" i="1"/>
  <c r="Y211" i="1"/>
  <c r="Y95" i="1"/>
  <c r="Y129" i="1"/>
  <c r="Y141" i="1"/>
  <c r="Y177" i="1"/>
  <c r="Y181" i="1"/>
  <c r="Y185" i="1"/>
  <c r="Y210" i="1"/>
  <c r="Y214" i="1"/>
  <c r="Y153" i="1"/>
  <c r="Y157" i="1"/>
  <c r="Y161" i="1"/>
  <c r="Y215" i="1"/>
  <c r="Y219" i="1"/>
  <c r="Y73" i="1"/>
  <c r="Y119" i="1"/>
  <c r="Y191" i="1"/>
  <c r="Y195" i="1"/>
  <c r="Y82" i="1"/>
  <c r="Y90" i="1"/>
  <c r="Y144" i="1"/>
  <c r="Y150" i="1"/>
  <c r="Y154" i="1"/>
  <c r="Y187" i="1"/>
  <c r="Y220" i="1"/>
  <c r="Y107" i="1"/>
  <c r="Y132" i="1"/>
  <c r="Y179" i="1"/>
  <c r="Y183" i="1"/>
  <c r="Y66" i="1"/>
  <c r="Y138" i="1"/>
  <c r="Y175" i="1"/>
  <c r="Y208" i="1"/>
  <c r="Y212" i="1"/>
  <c r="Y145" i="1"/>
  <c r="Y155" i="1"/>
  <c r="Y159" i="1"/>
  <c r="Y93" i="1"/>
  <c r="Y121" i="1"/>
  <c r="Y133" i="1"/>
  <c r="Y213" i="1"/>
  <c r="Y217" i="1"/>
  <c r="Y221" i="1"/>
  <c r="Y61" i="1"/>
  <c r="Y189" i="1"/>
  <c r="Y193" i="1"/>
  <c r="Y197" i="1"/>
  <c r="Y37" i="1"/>
  <c r="Y78" i="1"/>
  <c r="Y110" i="1"/>
  <c r="Y152" i="1"/>
  <c r="Y222" i="1"/>
  <c r="O8" i="2"/>
  <c r="O10" i="2" s="1"/>
  <c r="P10" i="2" s="1"/>
  <c r="AB1" i="8"/>
  <c r="Q8" i="2" s="1"/>
  <c r="N9" i="2"/>
  <c r="N11" i="2" s="1"/>
  <c r="H10" i="3"/>
  <c r="H6" i="3"/>
  <c r="H2" i="3"/>
  <c r="G10" i="3"/>
  <c r="G6" i="3"/>
  <c r="G2" i="3"/>
  <c r="G5" i="2"/>
  <c r="H9" i="3"/>
  <c r="H5" i="3"/>
  <c r="G6" i="2"/>
  <c r="F6" i="2" s="1"/>
  <c r="F5" i="2"/>
  <c r="G9" i="3"/>
  <c r="H8" i="3"/>
  <c r="H4" i="3"/>
  <c r="G8" i="3"/>
  <c r="G4" i="3"/>
  <c r="H7" i="3"/>
  <c r="H3" i="3"/>
  <c r="G7" i="3"/>
  <c r="G5" i="3"/>
  <c r="G3" i="3"/>
  <c r="O5" i="2"/>
  <c r="O6" i="2"/>
  <c r="O2" i="2"/>
  <c r="O1" i="2" s="1"/>
  <c r="O7" i="2"/>
  <c r="O3" i="2"/>
  <c r="D25" i="12"/>
  <c r="D5" i="12"/>
  <c r="D12" i="12" s="1"/>
  <c r="O4" i="2"/>
  <c r="Y4" i="1"/>
  <c r="Z1" i="1"/>
  <c r="C31" i="12"/>
  <c r="C28" i="12"/>
  <c r="C33" i="12"/>
  <c r="N1" i="2"/>
  <c r="I17" i="7"/>
  <c r="C10" i="12"/>
  <c r="C9" i="12"/>
  <c r="C7" i="12"/>
  <c r="C6" i="12"/>
  <c r="Z261" i="1" l="1"/>
  <c r="Z260" i="1"/>
  <c r="Z259" i="1"/>
  <c r="Z258" i="1"/>
  <c r="Z257" i="1"/>
  <c r="Z256" i="1"/>
  <c r="Z255" i="1"/>
  <c r="Z264" i="1"/>
  <c r="Z254" i="1"/>
  <c r="Z262" i="1"/>
  <c r="Z263" i="1"/>
  <c r="Z253" i="1"/>
  <c r="Z227" i="1"/>
  <c r="Z239" i="1"/>
  <c r="Z251" i="1"/>
  <c r="Z234" i="1"/>
  <c r="Z246" i="1"/>
  <c r="Z229" i="1"/>
  <c r="Z241" i="1"/>
  <c r="Z224" i="1"/>
  <c r="Z236" i="1"/>
  <c r="Z248" i="1"/>
  <c r="Z231" i="1"/>
  <c r="Z243" i="1"/>
  <c r="Z226" i="1"/>
  <c r="Z238" i="1"/>
  <c r="Z250" i="1"/>
  <c r="Z233" i="1"/>
  <c r="Z245" i="1"/>
  <c r="Z228" i="1"/>
  <c r="Z240" i="1"/>
  <c r="Z252" i="1"/>
  <c r="Z223" i="1"/>
  <c r="Z235" i="1"/>
  <c r="Z247" i="1"/>
  <c r="Z232" i="1"/>
  <c r="Z242" i="1"/>
  <c r="Z249" i="1"/>
  <c r="Z230" i="1"/>
  <c r="Z237" i="1"/>
  <c r="Z244" i="1"/>
  <c r="Z225" i="1"/>
  <c r="Z7" i="1"/>
  <c r="Z19" i="1"/>
  <c r="Z31" i="1"/>
  <c r="Z43" i="1"/>
  <c r="Z55" i="1"/>
  <c r="Z67" i="1"/>
  <c r="Z79" i="1"/>
  <c r="Z91" i="1"/>
  <c r="Z103" i="1"/>
  <c r="Z14" i="1"/>
  <c r="Z26" i="1"/>
  <c r="Z38" i="1"/>
  <c r="Z50" i="1"/>
  <c r="Z9" i="1"/>
  <c r="Z21" i="1"/>
  <c r="Z33" i="1"/>
  <c r="Z16" i="1"/>
  <c r="Z28" i="1"/>
  <c r="Z11" i="1"/>
  <c r="Z23" i="1"/>
  <c r="Z6" i="1"/>
  <c r="Z18" i="1"/>
  <c r="Z30" i="1"/>
  <c r="Z13" i="1"/>
  <c r="Z25" i="1"/>
  <c r="Z37" i="1"/>
  <c r="Z49" i="1"/>
  <c r="Z61" i="1"/>
  <c r="Z73" i="1"/>
  <c r="Z85" i="1"/>
  <c r="Z97" i="1"/>
  <c r="Z109" i="1"/>
  <c r="Z121" i="1"/>
  <c r="Z133" i="1"/>
  <c r="Z145" i="1"/>
  <c r="Z8" i="1"/>
  <c r="Z20" i="1"/>
  <c r="Z32" i="1"/>
  <c r="Z44" i="1"/>
  <c r="Z56" i="1"/>
  <c r="Z68" i="1"/>
  <c r="Z80" i="1"/>
  <c r="Z92" i="1"/>
  <c r="Z104" i="1"/>
  <c r="Z116" i="1"/>
  <c r="Z128" i="1"/>
  <c r="Z140" i="1"/>
  <c r="Z15" i="1"/>
  <c r="Z27" i="1"/>
  <c r="Z39" i="1"/>
  <c r="Z51" i="1"/>
  <c r="Z10" i="1"/>
  <c r="Z22" i="1"/>
  <c r="Z34" i="1"/>
  <c r="Z46" i="1"/>
  <c r="Z58" i="1"/>
  <c r="Z70" i="1"/>
  <c r="Z82" i="1"/>
  <c r="Z94" i="1"/>
  <c r="Z106" i="1"/>
  <c r="Z118" i="1"/>
  <c r="Z130" i="1"/>
  <c r="Z142" i="1"/>
  <c r="Z5" i="1"/>
  <c r="Z17" i="1"/>
  <c r="Z29" i="1"/>
  <c r="Z41" i="1"/>
  <c r="Z53" i="1"/>
  <c r="Z65" i="1"/>
  <c r="Z77" i="1"/>
  <c r="Z89" i="1"/>
  <c r="Z101" i="1"/>
  <c r="Z12" i="1"/>
  <c r="Z24" i="1"/>
  <c r="Z36" i="1"/>
  <c r="Z48" i="1"/>
  <c r="Z60" i="1"/>
  <c r="Z72" i="1"/>
  <c r="Z84" i="1"/>
  <c r="Z96" i="1"/>
  <c r="Z108" i="1"/>
  <c r="Z120" i="1"/>
  <c r="Z132" i="1"/>
  <c r="Z144" i="1"/>
  <c r="Z54" i="1"/>
  <c r="Z63" i="1"/>
  <c r="Z87" i="1"/>
  <c r="Z123" i="1"/>
  <c r="Z141" i="1"/>
  <c r="Z161" i="1"/>
  <c r="Z173" i="1"/>
  <c r="Z185" i="1"/>
  <c r="Z197" i="1"/>
  <c r="Z209" i="1"/>
  <c r="Z221" i="1"/>
  <c r="Z40" i="1"/>
  <c r="Z81" i="1"/>
  <c r="Z105" i="1"/>
  <c r="Z131" i="1"/>
  <c r="Z139" i="1"/>
  <c r="Z151" i="1"/>
  <c r="Z163" i="1"/>
  <c r="Z175" i="1"/>
  <c r="Z187" i="1"/>
  <c r="Z199" i="1"/>
  <c r="Z211" i="1"/>
  <c r="Z112" i="1"/>
  <c r="Z134" i="1"/>
  <c r="Z137" i="1"/>
  <c r="Z146" i="1"/>
  <c r="Z170" i="1"/>
  <c r="Z172" i="1"/>
  <c r="Z174" i="1"/>
  <c r="Z176" i="1"/>
  <c r="Z178" i="1"/>
  <c r="Z42" i="1"/>
  <c r="Z69" i="1"/>
  <c r="Z98" i="1"/>
  <c r="Z143" i="1"/>
  <c r="Z168" i="1"/>
  <c r="Z201" i="1"/>
  <c r="Z203" i="1"/>
  <c r="Z205" i="1"/>
  <c r="Z207" i="1"/>
  <c r="Z66" i="1"/>
  <c r="Z126" i="1"/>
  <c r="Z138" i="1"/>
  <c r="Z206" i="1"/>
  <c r="Z208" i="1"/>
  <c r="Z210" i="1"/>
  <c r="Z212" i="1"/>
  <c r="Z214" i="1"/>
  <c r="Z52" i="1"/>
  <c r="Z71" i="1"/>
  <c r="Z75" i="1"/>
  <c r="Z83" i="1"/>
  <c r="Z111" i="1"/>
  <c r="Z117" i="1"/>
  <c r="Z165" i="1"/>
  <c r="Z167" i="1"/>
  <c r="Z169" i="1"/>
  <c r="Z171" i="1"/>
  <c r="Z204" i="1"/>
  <c r="Z127" i="1"/>
  <c r="Z136" i="1"/>
  <c r="Z153" i="1"/>
  <c r="Z155" i="1"/>
  <c r="Z157" i="1"/>
  <c r="Z159" i="1"/>
  <c r="Z192" i="1"/>
  <c r="Z93" i="1"/>
  <c r="Z115" i="1"/>
  <c r="Z149" i="1"/>
  <c r="Z180" i="1"/>
  <c r="Z213" i="1"/>
  <c r="Z215" i="1"/>
  <c r="Z217" i="1"/>
  <c r="Z219" i="1"/>
  <c r="Z62" i="1"/>
  <c r="Z78" i="1"/>
  <c r="Z110" i="1"/>
  <c r="Z152" i="1"/>
  <c r="Z218" i="1"/>
  <c r="Z222" i="1"/>
  <c r="Z95" i="1"/>
  <c r="Z129" i="1"/>
  <c r="Z135" i="1"/>
  <c r="Z177" i="1"/>
  <c r="Z181" i="1"/>
  <c r="Z88" i="1"/>
  <c r="Z148" i="1"/>
  <c r="Z194" i="1"/>
  <c r="Z198" i="1"/>
  <c r="Z202" i="1"/>
  <c r="Z64" i="1"/>
  <c r="Z124" i="1"/>
  <c r="Z182" i="1"/>
  <c r="Z186" i="1"/>
  <c r="Z190" i="1"/>
  <c r="Z125" i="1"/>
  <c r="Z158" i="1"/>
  <c r="Z162" i="1"/>
  <c r="Z166" i="1"/>
  <c r="Z74" i="1"/>
  <c r="Z113" i="1"/>
  <c r="Z119" i="1"/>
  <c r="Z191" i="1"/>
  <c r="Z195" i="1"/>
  <c r="Z57" i="1"/>
  <c r="Z90" i="1"/>
  <c r="Z150" i="1"/>
  <c r="Z154" i="1"/>
  <c r="Z220" i="1"/>
  <c r="Z45" i="1"/>
  <c r="Z99" i="1"/>
  <c r="Z107" i="1"/>
  <c r="Z179" i="1"/>
  <c r="Z183" i="1"/>
  <c r="Z216" i="1"/>
  <c r="Z100" i="1"/>
  <c r="Z114" i="1"/>
  <c r="Z196" i="1"/>
  <c r="Z200" i="1"/>
  <c r="Z35" i="1"/>
  <c r="Z47" i="1"/>
  <c r="Z59" i="1"/>
  <c r="Z76" i="1"/>
  <c r="Z184" i="1"/>
  <c r="Z188" i="1"/>
  <c r="Z86" i="1"/>
  <c r="Z102" i="1"/>
  <c r="Z122" i="1"/>
  <c r="Z160" i="1"/>
  <c r="Z164" i="1"/>
  <c r="Z147" i="1"/>
  <c r="Z156" i="1"/>
  <c r="Z189" i="1"/>
  <c r="Z193" i="1"/>
  <c r="Q10" i="2"/>
  <c r="AC1" i="8"/>
  <c r="AD1" i="8" s="1"/>
  <c r="C30" i="12"/>
  <c r="N12" i="2"/>
  <c r="C27" i="12"/>
  <c r="O9" i="2"/>
  <c r="O12" i="2" s="1"/>
  <c r="C14" i="12"/>
  <c r="C15" i="12"/>
  <c r="C13" i="12" s="1"/>
  <c r="P6" i="2"/>
  <c r="P7" i="2"/>
  <c r="E25" i="12"/>
  <c r="E5" i="12"/>
  <c r="E12" i="12" s="1"/>
  <c r="P3" i="2"/>
  <c r="P2" i="2"/>
  <c r="P1" i="2" s="1"/>
  <c r="P5" i="2"/>
  <c r="P4" i="2"/>
  <c r="Z4" i="1"/>
  <c r="AA1" i="1"/>
  <c r="E6" i="2"/>
  <c r="G4" i="2"/>
  <c r="D27" i="12"/>
  <c r="D30" i="12"/>
  <c r="D33" i="12"/>
  <c r="D28" i="12"/>
  <c r="D31" i="12"/>
  <c r="I23" i="7"/>
  <c r="J23" i="7" s="1"/>
  <c r="K23" i="7" s="1"/>
  <c r="L23" i="7" s="1"/>
  <c r="M23" i="7" s="1"/>
  <c r="N23" i="7" s="1"/>
  <c r="O23" i="7" s="1"/>
  <c r="J17" i="7"/>
  <c r="K17" i="7" s="1"/>
  <c r="L17" i="7" s="1"/>
  <c r="M17" i="7" s="1"/>
  <c r="N17" i="7" s="1"/>
  <c r="O17" i="7" s="1"/>
  <c r="C36" i="12"/>
  <c r="C38" i="12" s="1"/>
  <c r="D6" i="12"/>
  <c r="D9" i="12"/>
  <c r="D7" i="12"/>
  <c r="D10" i="12"/>
  <c r="F4" i="2"/>
  <c r="D5" i="2" s="1"/>
  <c r="E5" i="2"/>
  <c r="AA261" i="1" l="1"/>
  <c r="AA260" i="1"/>
  <c r="AA259" i="1"/>
  <c r="AA258" i="1"/>
  <c r="AA257" i="1"/>
  <c r="AA256" i="1"/>
  <c r="AA255" i="1"/>
  <c r="AA264" i="1"/>
  <c r="AA254" i="1"/>
  <c r="AA263" i="1"/>
  <c r="AA253" i="1"/>
  <c r="AA262" i="1"/>
  <c r="AA232" i="1"/>
  <c r="AA244" i="1"/>
  <c r="AA227" i="1"/>
  <c r="AA239" i="1"/>
  <c r="AA251" i="1"/>
  <c r="AA234" i="1"/>
  <c r="AA246" i="1"/>
  <c r="AA229" i="1"/>
  <c r="AA241" i="1"/>
  <c r="AA224" i="1"/>
  <c r="AA236" i="1"/>
  <c r="AA248" i="1"/>
  <c r="AA231" i="1"/>
  <c r="AA243" i="1"/>
  <c r="AA226" i="1"/>
  <c r="AA238" i="1"/>
  <c r="AA250" i="1"/>
  <c r="AA233" i="1"/>
  <c r="AA245" i="1"/>
  <c r="AA228" i="1"/>
  <c r="AA240" i="1"/>
  <c r="AA252" i="1"/>
  <c r="AA247" i="1"/>
  <c r="AA225" i="1"/>
  <c r="AA235" i="1"/>
  <c r="AA242" i="1"/>
  <c r="AA249" i="1"/>
  <c r="AA223" i="1"/>
  <c r="AA230" i="1"/>
  <c r="AA237" i="1"/>
  <c r="AA12" i="1"/>
  <c r="AA24" i="1"/>
  <c r="AA36" i="1"/>
  <c r="AA48" i="1"/>
  <c r="AA60" i="1"/>
  <c r="AA72" i="1"/>
  <c r="AA84" i="1"/>
  <c r="AA96" i="1"/>
  <c r="AA7" i="1"/>
  <c r="AA19" i="1"/>
  <c r="AA31" i="1"/>
  <c r="AA43" i="1"/>
  <c r="AA55" i="1"/>
  <c r="AA14" i="1"/>
  <c r="AA26" i="1"/>
  <c r="AA9" i="1"/>
  <c r="AA21" i="1"/>
  <c r="AA16" i="1"/>
  <c r="AA28" i="1"/>
  <c r="AA11" i="1"/>
  <c r="AA23" i="1"/>
  <c r="AA6" i="1"/>
  <c r="AA18" i="1"/>
  <c r="AA30" i="1"/>
  <c r="AA42" i="1"/>
  <c r="AA54" i="1"/>
  <c r="AA66" i="1"/>
  <c r="AA78" i="1"/>
  <c r="AA90" i="1"/>
  <c r="AA102" i="1"/>
  <c r="AA114" i="1"/>
  <c r="AA126" i="1"/>
  <c r="AA138" i="1"/>
  <c r="AA13" i="1"/>
  <c r="AA25" i="1"/>
  <c r="AA37" i="1"/>
  <c r="AA49" i="1"/>
  <c r="AA61" i="1"/>
  <c r="AA73" i="1"/>
  <c r="AA85" i="1"/>
  <c r="AA97" i="1"/>
  <c r="AA109" i="1"/>
  <c r="AA121" i="1"/>
  <c r="AA133" i="1"/>
  <c r="AA145" i="1"/>
  <c r="AA8" i="1"/>
  <c r="AA20" i="1"/>
  <c r="AA32" i="1"/>
  <c r="AA44" i="1"/>
  <c r="AA56" i="1"/>
  <c r="AA15" i="1"/>
  <c r="AA27" i="1"/>
  <c r="AA39" i="1"/>
  <c r="AA51" i="1"/>
  <c r="AA63" i="1"/>
  <c r="AA75" i="1"/>
  <c r="AA87" i="1"/>
  <c r="AA99" i="1"/>
  <c r="AA111" i="1"/>
  <c r="AA123" i="1"/>
  <c r="AA135" i="1"/>
  <c r="AA147" i="1"/>
  <c r="AA10" i="1"/>
  <c r="AA22" i="1"/>
  <c r="AA34" i="1"/>
  <c r="AA46" i="1"/>
  <c r="AA58" i="1"/>
  <c r="AA70" i="1"/>
  <c r="AA82" i="1"/>
  <c r="AA94" i="1"/>
  <c r="AA106" i="1"/>
  <c r="AA5" i="1"/>
  <c r="AA17" i="1"/>
  <c r="AA29" i="1"/>
  <c r="AA41" i="1"/>
  <c r="AA53" i="1"/>
  <c r="AA65" i="1"/>
  <c r="AA77" i="1"/>
  <c r="AA89" i="1"/>
  <c r="AA101" i="1"/>
  <c r="AA113" i="1"/>
  <c r="AA125" i="1"/>
  <c r="AA137" i="1"/>
  <c r="AA149" i="1"/>
  <c r="AA59" i="1"/>
  <c r="AA80" i="1"/>
  <c r="AA104" i="1"/>
  <c r="AA110" i="1"/>
  <c r="AA128" i="1"/>
  <c r="AA146" i="1"/>
  <c r="AA154" i="1"/>
  <c r="AA166" i="1"/>
  <c r="AA178" i="1"/>
  <c r="AA190" i="1"/>
  <c r="AA202" i="1"/>
  <c r="AA214" i="1"/>
  <c r="AA45" i="1"/>
  <c r="AA74" i="1"/>
  <c r="AA98" i="1"/>
  <c r="AA108" i="1"/>
  <c r="AA136" i="1"/>
  <c r="AA144" i="1"/>
  <c r="AA156" i="1"/>
  <c r="AA168" i="1"/>
  <c r="AA180" i="1"/>
  <c r="AA192" i="1"/>
  <c r="AA204" i="1"/>
  <c r="AA216" i="1"/>
  <c r="AA81" i="1"/>
  <c r="AA93" i="1"/>
  <c r="AA115" i="1"/>
  <c r="AA211" i="1"/>
  <c r="AA213" i="1"/>
  <c r="AA215" i="1"/>
  <c r="AA217" i="1"/>
  <c r="AA219" i="1"/>
  <c r="AA112" i="1"/>
  <c r="AA134" i="1"/>
  <c r="AA140" i="1"/>
  <c r="AA170" i="1"/>
  <c r="AA172" i="1"/>
  <c r="AA174" i="1"/>
  <c r="AA176" i="1"/>
  <c r="AA209" i="1"/>
  <c r="AA79" i="1"/>
  <c r="AA95" i="1"/>
  <c r="AA107" i="1"/>
  <c r="AA129" i="1"/>
  <c r="AA175" i="1"/>
  <c r="AA177" i="1"/>
  <c r="AA179" i="1"/>
  <c r="AA181" i="1"/>
  <c r="AA183" i="1"/>
  <c r="AA67" i="1"/>
  <c r="AA120" i="1"/>
  <c r="AA173" i="1"/>
  <c r="AA206" i="1"/>
  <c r="AA208" i="1"/>
  <c r="AA210" i="1"/>
  <c r="AA212" i="1"/>
  <c r="AA88" i="1"/>
  <c r="AA92" i="1"/>
  <c r="AA100" i="1"/>
  <c r="AA148" i="1"/>
  <c r="AA161" i="1"/>
  <c r="AA194" i="1"/>
  <c r="AA196" i="1"/>
  <c r="AA198" i="1"/>
  <c r="AA200" i="1"/>
  <c r="AA35" i="1"/>
  <c r="AA47" i="1"/>
  <c r="AA64" i="1"/>
  <c r="AA68" i="1"/>
  <c r="AA76" i="1"/>
  <c r="AA118" i="1"/>
  <c r="AA124" i="1"/>
  <c r="AA182" i="1"/>
  <c r="AA184" i="1"/>
  <c r="AA186" i="1"/>
  <c r="AA188" i="1"/>
  <c r="AA221" i="1"/>
  <c r="AA38" i="1"/>
  <c r="AA103" i="1"/>
  <c r="AA189" i="1"/>
  <c r="AA193" i="1"/>
  <c r="AA62" i="1"/>
  <c r="AA141" i="1"/>
  <c r="AA152" i="1"/>
  <c r="AA185" i="1"/>
  <c r="AA218" i="1"/>
  <c r="AA222" i="1"/>
  <c r="AA40" i="1"/>
  <c r="AA52" i="1"/>
  <c r="AA71" i="1"/>
  <c r="AA117" i="1"/>
  <c r="AA142" i="1"/>
  <c r="AA165" i="1"/>
  <c r="AA169" i="1"/>
  <c r="AA105" i="1"/>
  <c r="AA130" i="1"/>
  <c r="AA153" i="1"/>
  <c r="AA157" i="1"/>
  <c r="AA131" i="1"/>
  <c r="AA143" i="1"/>
  <c r="AA199" i="1"/>
  <c r="AA203" i="1"/>
  <c r="AA207" i="1"/>
  <c r="AA158" i="1"/>
  <c r="AA162" i="1"/>
  <c r="AA119" i="1"/>
  <c r="AA187" i="1"/>
  <c r="AA191" i="1"/>
  <c r="AA195" i="1"/>
  <c r="AA57" i="1"/>
  <c r="AA91" i="1"/>
  <c r="AA132" i="1"/>
  <c r="AA150" i="1"/>
  <c r="AA220" i="1"/>
  <c r="AA33" i="1"/>
  <c r="AA83" i="1"/>
  <c r="AA139" i="1"/>
  <c r="AA163" i="1"/>
  <c r="AA167" i="1"/>
  <c r="AA171" i="1"/>
  <c r="AA127" i="1"/>
  <c r="AA151" i="1"/>
  <c r="AA155" i="1"/>
  <c r="AA159" i="1"/>
  <c r="AA69" i="1"/>
  <c r="AA201" i="1"/>
  <c r="AA205" i="1"/>
  <c r="AA50" i="1"/>
  <c r="AA86" i="1"/>
  <c r="AA116" i="1"/>
  <c r="AA122" i="1"/>
  <c r="AA160" i="1"/>
  <c r="AA164" i="1"/>
  <c r="AA197" i="1"/>
  <c r="R8" i="2"/>
  <c r="R10" i="2" s="1"/>
  <c r="S8" i="2"/>
  <c r="AE1" i="8"/>
  <c r="T8" i="2" s="1"/>
  <c r="O11" i="2"/>
  <c r="C35" i="12"/>
  <c r="C37" i="12" s="1"/>
  <c r="C16" i="12"/>
  <c r="D14" i="12"/>
  <c r="P9" i="2"/>
  <c r="P12" i="2" s="1"/>
  <c r="C11" i="12"/>
  <c r="D35" i="12"/>
  <c r="D37" i="12" s="1"/>
  <c r="C34" i="12"/>
  <c r="E4" i="2"/>
  <c r="C29" i="12"/>
  <c r="D15" i="12"/>
  <c r="D11" i="12" s="1"/>
  <c r="D6" i="2"/>
  <c r="D4" i="2" s="1"/>
  <c r="H2" i="2"/>
  <c r="D36" i="12"/>
  <c r="D38" i="12" s="1"/>
  <c r="E6" i="12"/>
  <c r="E9" i="12"/>
  <c r="E7" i="12"/>
  <c r="E10" i="12"/>
  <c r="C32" i="12"/>
  <c r="Q2" i="2"/>
  <c r="Q1" i="2" s="1"/>
  <c r="Q6" i="2"/>
  <c r="Q3" i="2"/>
  <c r="F25" i="12"/>
  <c r="Q5" i="2"/>
  <c r="F5" i="12"/>
  <c r="F12" i="12" s="1"/>
  <c r="Q7" i="2"/>
  <c r="Q4" i="2"/>
  <c r="AA4" i="1"/>
  <c r="AB1" i="1"/>
  <c r="E27" i="12"/>
  <c r="E30" i="12"/>
  <c r="E28" i="12"/>
  <c r="E33" i="12"/>
  <c r="E31" i="12"/>
  <c r="C8" i="12"/>
  <c r="AB261" i="1" l="1"/>
  <c r="AB260" i="1"/>
  <c r="AB259" i="1"/>
  <c r="AB258" i="1"/>
  <c r="AB257" i="1"/>
  <c r="AB256" i="1"/>
  <c r="AB255" i="1"/>
  <c r="AB264" i="1"/>
  <c r="AB254" i="1"/>
  <c r="AB263" i="1"/>
  <c r="AB253" i="1"/>
  <c r="AB262" i="1"/>
  <c r="AB225" i="1"/>
  <c r="AB237" i="1"/>
  <c r="AB249" i="1"/>
  <c r="AB232" i="1"/>
  <c r="AB244" i="1"/>
  <c r="AB227" i="1"/>
  <c r="AB239" i="1"/>
  <c r="AB251" i="1"/>
  <c r="AB234" i="1"/>
  <c r="AB246" i="1"/>
  <c r="AB229" i="1"/>
  <c r="AB241" i="1"/>
  <c r="AB224" i="1"/>
  <c r="AB236" i="1"/>
  <c r="AB248" i="1"/>
  <c r="AB231" i="1"/>
  <c r="AB243" i="1"/>
  <c r="AB226" i="1"/>
  <c r="AB238" i="1"/>
  <c r="AB250" i="1"/>
  <c r="AB233" i="1"/>
  <c r="AB245" i="1"/>
  <c r="AB240" i="1"/>
  <c r="AB247" i="1"/>
  <c r="AB228" i="1"/>
  <c r="AB235" i="1"/>
  <c r="AB242" i="1"/>
  <c r="AB223" i="1"/>
  <c r="AB230" i="1"/>
  <c r="AB252" i="1"/>
  <c r="AB5" i="1"/>
  <c r="AB17" i="1"/>
  <c r="AB29" i="1"/>
  <c r="AB41" i="1"/>
  <c r="AB53" i="1"/>
  <c r="AB65" i="1"/>
  <c r="AB77" i="1"/>
  <c r="AB89" i="1"/>
  <c r="AB101" i="1"/>
  <c r="AB12" i="1"/>
  <c r="AB24" i="1"/>
  <c r="AB36" i="1"/>
  <c r="AB48" i="1"/>
  <c r="AB7" i="1"/>
  <c r="AB19" i="1"/>
  <c r="AB31" i="1"/>
  <c r="AB14" i="1"/>
  <c r="AB26" i="1"/>
  <c r="AB9" i="1"/>
  <c r="AB21" i="1"/>
  <c r="AB33" i="1"/>
  <c r="AB16" i="1"/>
  <c r="AB28" i="1"/>
  <c r="AB11" i="1"/>
  <c r="AB23" i="1"/>
  <c r="AB35" i="1"/>
  <c r="AB47" i="1"/>
  <c r="AB59" i="1"/>
  <c r="AB71" i="1"/>
  <c r="AB83" i="1"/>
  <c r="AB95" i="1"/>
  <c r="AB107" i="1"/>
  <c r="AB119" i="1"/>
  <c r="AB131" i="1"/>
  <c r="AB143" i="1"/>
  <c r="AB6" i="1"/>
  <c r="AB18" i="1"/>
  <c r="AB30" i="1"/>
  <c r="AB42" i="1"/>
  <c r="AB54" i="1"/>
  <c r="AB66" i="1"/>
  <c r="AB78" i="1"/>
  <c r="AB90" i="1"/>
  <c r="AB102" i="1"/>
  <c r="AB114" i="1"/>
  <c r="AB126" i="1"/>
  <c r="AB138" i="1"/>
  <c r="AB13" i="1"/>
  <c r="AB25" i="1"/>
  <c r="AB37" i="1"/>
  <c r="AB49" i="1"/>
  <c r="AB8" i="1"/>
  <c r="AB20" i="1"/>
  <c r="AB32" i="1"/>
  <c r="AB44" i="1"/>
  <c r="AB56" i="1"/>
  <c r="AB68" i="1"/>
  <c r="AB80" i="1"/>
  <c r="AB92" i="1"/>
  <c r="AB104" i="1"/>
  <c r="AB116" i="1"/>
  <c r="AB128" i="1"/>
  <c r="AB140" i="1"/>
  <c r="AB15" i="1"/>
  <c r="AB27" i="1"/>
  <c r="AB39" i="1"/>
  <c r="AB51" i="1"/>
  <c r="AB63" i="1"/>
  <c r="AB75" i="1"/>
  <c r="AB87" i="1"/>
  <c r="AB99" i="1"/>
  <c r="AB10" i="1"/>
  <c r="AB22" i="1"/>
  <c r="AB34" i="1"/>
  <c r="AB46" i="1"/>
  <c r="AB58" i="1"/>
  <c r="AB70" i="1"/>
  <c r="AB82" i="1"/>
  <c r="AB94" i="1"/>
  <c r="AB106" i="1"/>
  <c r="AB118" i="1"/>
  <c r="AB130" i="1"/>
  <c r="AB142" i="1"/>
  <c r="AB73" i="1"/>
  <c r="AB97" i="1"/>
  <c r="AB115" i="1"/>
  <c r="AB133" i="1"/>
  <c r="AB159" i="1"/>
  <c r="AB171" i="1"/>
  <c r="AB183" i="1"/>
  <c r="AB195" i="1"/>
  <c r="AB207" i="1"/>
  <c r="AB219" i="1"/>
  <c r="AB50" i="1"/>
  <c r="AB67" i="1"/>
  <c r="AB91" i="1"/>
  <c r="AB113" i="1"/>
  <c r="AB141" i="1"/>
  <c r="AB149" i="1"/>
  <c r="AB161" i="1"/>
  <c r="AB173" i="1"/>
  <c r="AB185" i="1"/>
  <c r="AB197" i="1"/>
  <c r="AB209" i="1"/>
  <c r="AB221" i="1"/>
  <c r="AB64" i="1"/>
  <c r="AB76" i="1"/>
  <c r="AB124" i="1"/>
  <c r="AB180" i="1"/>
  <c r="AB182" i="1"/>
  <c r="AB184" i="1"/>
  <c r="AB186" i="1"/>
  <c r="AB188" i="1"/>
  <c r="AB55" i="1"/>
  <c r="AB81" i="1"/>
  <c r="AB85" i="1"/>
  <c r="AB93" i="1"/>
  <c r="AB109" i="1"/>
  <c r="AB137" i="1"/>
  <c r="AB146" i="1"/>
  <c r="AB178" i="1"/>
  <c r="AB211" i="1"/>
  <c r="AB213" i="1"/>
  <c r="AB215" i="1"/>
  <c r="AB217" i="1"/>
  <c r="AB45" i="1"/>
  <c r="AB57" i="1"/>
  <c r="AB62" i="1"/>
  <c r="AB132" i="1"/>
  <c r="AB135" i="1"/>
  <c r="AB150" i="1"/>
  <c r="AB152" i="1"/>
  <c r="AB216" i="1"/>
  <c r="AB218" i="1"/>
  <c r="AB220" i="1"/>
  <c r="AB222" i="1"/>
  <c r="AB79" i="1"/>
  <c r="AB123" i="1"/>
  <c r="AB129" i="1"/>
  <c r="AB175" i="1"/>
  <c r="AB177" i="1"/>
  <c r="AB179" i="1"/>
  <c r="AB181" i="1"/>
  <c r="AB214" i="1"/>
  <c r="AB40" i="1"/>
  <c r="AB52" i="1"/>
  <c r="AB84" i="1"/>
  <c r="AB117" i="1"/>
  <c r="AB139" i="1"/>
  <c r="AB145" i="1"/>
  <c r="AB163" i="1"/>
  <c r="AB165" i="1"/>
  <c r="AB167" i="1"/>
  <c r="AB169" i="1"/>
  <c r="AB202" i="1"/>
  <c r="AB60" i="1"/>
  <c r="AB105" i="1"/>
  <c r="AB121" i="1"/>
  <c r="AB127" i="1"/>
  <c r="AB151" i="1"/>
  <c r="AB153" i="1"/>
  <c r="AB155" i="1"/>
  <c r="AB157" i="1"/>
  <c r="AB190" i="1"/>
  <c r="AB86" i="1"/>
  <c r="AB122" i="1"/>
  <c r="AB147" i="1"/>
  <c r="AB156" i="1"/>
  <c r="AB160" i="1"/>
  <c r="AB164" i="1"/>
  <c r="AB38" i="1"/>
  <c r="AB103" i="1"/>
  <c r="AB110" i="1"/>
  <c r="AB189" i="1"/>
  <c r="AB193" i="1"/>
  <c r="AB96" i="1"/>
  <c r="AB111" i="1"/>
  <c r="AB206" i="1"/>
  <c r="AB210" i="1"/>
  <c r="AB72" i="1"/>
  <c r="AB88" i="1"/>
  <c r="AB136" i="1"/>
  <c r="AB148" i="1"/>
  <c r="AB194" i="1"/>
  <c r="AB198" i="1"/>
  <c r="AB43" i="1"/>
  <c r="AB98" i="1"/>
  <c r="AB112" i="1"/>
  <c r="AB170" i="1"/>
  <c r="AB174" i="1"/>
  <c r="AB125" i="1"/>
  <c r="AB166" i="1"/>
  <c r="AB199" i="1"/>
  <c r="AB203" i="1"/>
  <c r="AB74" i="1"/>
  <c r="AB144" i="1"/>
  <c r="AB158" i="1"/>
  <c r="AB162" i="1"/>
  <c r="AB154" i="1"/>
  <c r="AB187" i="1"/>
  <c r="AB191" i="1"/>
  <c r="AB108" i="1"/>
  <c r="AB120" i="1"/>
  <c r="AB204" i="1"/>
  <c r="AB208" i="1"/>
  <c r="AB212" i="1"/>
  <c r="AB100" i="1"/>
  <c r="AB192" i="1"/>
  <c r="AB196" i="1"/>
  <c r="AB200" i="1"/>
  <c r="AB134" i="1"/>
  <c r="AB168" i="1"/>
  <c r="AB172" i="1"/>
  <c r="AB176" i="1"/>
  <c r="AB61" i="1"/>
  <c r="AB69" i="1"/>
  <c r="AB201" i="1"/>
  <c r="AB205" i="1"/>
  <c r="S10" i="2"/>
  <c r="T10" i="2" s="1"/>
  <c r="A8" i="2" s="1"/>
  <c r="D34" i="12"/>
  <c r="P11" i="2"/>
  <c r="D16" i="12"/>
  <c r="D32" i="12"/>
  <c r="Q9" i="2"/>
  <c r="Q12" i="2" s="1"/>
  <c r="E14" i="12"/>
  <c r="E35" i="12"/>
  <c r="E37" i="12" s="1"/>
  <c r="F6" i="12"/>
  <c r="F7" i="12"/>
  <c r="F10" i="12"/>
  <c r="F9" i="12"/>
  <c r="D13" i="12"/>
  <c r="E36" i="12"/>
  <c r="E38" i="12" s="1"/>
  <c r="R2" i="2"/>
  <c r="R1" i="2" s="1"/>
  <c r="R7" i="2"/>
  <c r="G25" i="12"/>
  <c r="G5" i="12"/>
  <c r="G12" i="12" s="1"/>
  <c r="R3" i="2"/>
  <c r="R6" i="2"/>
  <c r="R5" i="2"/>
  <c r="R4" i="2"/>
  <c r="AB4" i="1"/>
  <c r="AC1" i="1"/>
  <c r="F27" i="12"/>
  <c r="F28" i="12"/>
  <c r="F33" i="12"/>
  <c r="F31" i="12"/>
  <c r="F30" i="12"/>
  <c r="D8" i="12"/>
  <c r="E15" i="12"/>
  <c r="D29" i="12"/>
  <c r="AC260" i="1" l="1"/>
  <c r="AC259" i="1"/>
  <c r="AC258" i="1"/>
  <c r="AC257" i="1"/>
  <c r="AC256" i="1"/>
  <c r="AC255" i="1"/>
  <c r="AC264" i="1"/>
  <c r="AC254" i="1"/>
  <c r="AC263" i="1"/>
  <c r="AC253" i="1"/>
  <c r="AC261" i="1"/>
  <c r="AC262" i="1"/>
  <c r="AC230" i="1"/>
  <c r="AC242" i="1"/>
  <c r="AC225" i="1"/>
  <c r="AC237" i="1"/>
  <c r="AC249" i="1"/>
  <c r="AC232" i="1"/>
  <c r="AC244" i="1"/>
  <c r="AC227" i="1"/>
  <c r="AC239" i="1"/>
  <c r="AC251" i="1"/>
  <c r="AC234" i="1"/>
  <c r="AC246" i="1"/>
  <c r="AC229" i="1"/>
  <c r="AC241" i="1"/>
  <c r="AC224" i="1"/>
  <c r="AC236" i="1"/>
  <c r="AC248" i="1"/>
  <c r="AC231" i="1"/>
  <c r="AC243" i="1"/>
  <c r="AC226" i="1"/>
  <c r="AC238" i="1"/>
  <c r="AC250" i="1"/>
  <c r="AC233" i="1"/>
  <c r="AC240" i="1"/>
  <c r="AC247" i="1"/>
  <c r="AC228" i="1"/>
  <c r="AC235" i="1"/>
  <c r="AC223" i="1"/>
  <c r="AC245" i="1"/>
  <c r="AC252" i="1"/>
  <c r="AC10" i="1"/>
  <c r="AC22" i="1"/>
  <c r="AC34" i="1"/>
  <c r="AC46" i="1"/>
  <c r="AC58" i="1"/>
  <c r="AC70" i="1"/>
  <c r="AC82" i="1"/>
  <c r="AC94" i="1"/>
  <c r="AC106" i="1"/>
  <c r="AC5" i="1"/>
  <c r="AC17" i="1"/>
  <c r="AC29" i="1"/>
  <c r="AC41" i="1"/>
  <c r="AC53" i="1"/>
  <c r="AC12" i="1"/>
  <c r="AC24" i="1"/>
  <c r="AC7" i="1"/>
  <c r="AC19" i="1"/>
  <c r="AC31" i="1"/>
  <c r="AC14" i="1"/>
  <c r="AC26" i="1"/>
  <c r="AC9" i="1"/>
  <c r="AC21" i="1"/>
  <c r="AC16" i="1"/>
  <c r="AC28" i="1"/>
  <c r="AC40" i="1"/>
  <c r="AC52" i="1"/>
  <c r="AC64" i="1"/>
  <c r="AC76" i="1"/>
  <c r="AC88" i="1"/>
  <c r="AC100" i="1"/>
  <c r="AC112" i="1"/>
  <c r="AC124" i="1"/>
  <c r="AC136" i="1"/>
  <c r="AC148" i="1"/>
  <c r="AC11" i="1"/>
  <c r="AC23" i="1"/>
  <c r="AC35" i="1"/>
  <c r="AC47" i="1"/>
  <c r="AC59" i="1"/>
  <c r="AC71" i="1"/>
  <c r="AC83" i="1"/>
  <c r="AC95" i="1"/>
  <c r="AC107" i="1"/>
  <c r="AC119" i="1"/>
  <c r="AC131" i="1"/>
  <c r="AC143" i="1"/>
  <c r="AC6" i="1"/>
  <c r="AC18" i="1"/>
  <c r="AC30" i="1"/>
  <c r="AC42" i="1"/>
  <c r="AC54" i="1"/>
  <c r="AC13" i="1"/>
  <c r="AC25" i="1"/>
  <c r="AC37" i="1"/>
  <c r="AC49" i="1"/>
  <c r="AC61" i="1"/>
  <c r="AC73" i="1"/>
  <c r="AC85" i="1"/>
  <c r="AC97" i="1"/>
  <c r="AC109" i="1"/>
  <c r="AC121" i="1"/>
  <c r="AC133" i="1"/>
  <c r="AC145" i="1"/>
  <c r="AC8" i="1"/>
  <c r="AC20" i="1"/>
  <c r="AC32" i="1"/>
  <c r="AC44" i="1"/>
  <c r="AC56" i="1"/>
  <c r="AC68" i="1"/>
  <c r="AC80" i="1"/>
  <c r="AC92" i="1"/>
  <c r="AC104" i="1"/>
  <c r="AC15" i="1"/>
  <c r="AC27" i="1"/>
  <c r="AC39" i="1"/>
  <c r="AC51" i="1"/>
  <c r="AC63" i="1"/>
  <c r="AC75" i="1"/>
  <c r="AC87" i="1"/>
  <c r="AC99" i="1"/>
  <c r="AC111" i="1"/>
  <c r="AC123" i="1"/>
  <c r="AC135" i="1"/>
  <c r="AC147" i="1"/>
  <c r="AC33" i="1"/>
  <c r="AC66" i="1"/>
  <c r="AC90" i="1"/>
  <c r="AC120" i="1"/>
  <c r="AC138" i="1"/>
  <c r="AC152" i="1"/>
  <c r="AC164" i="1"/>
  <c r="AC176" i="1"/>
  <c r="AC188" i="1"/>
  <c r="AC200" i="1"/>
  <c r="AC212" i="1"/>
  <c r="AC55" i="1"/>
  <c r="AC60" i="1"/>
  <c r="AC84" i="1"/>
  <c r="AC110" i="1"/>
  <c r="AC118" i="1"/>
  <c r="AC146" i="1"/>
  <c r="AC154" i="1"/>
  <c r="AC166" i="1"/>
  <c r="AC178" i="1"/>
  <c r="AC190" i="1"/>
  <c r="AC202" i="1"/>
  <c r="AC214" i="1"/>
  <c r="AC36" i="1"/>
  <c r="AC48" i="1"/>
  <c r="AC89" i="1"/>
  <c r="AC105" i="1"/>
  <c r="AC127" i="1"/>
  <c r="AC149" i="1"/>
  <c r="AC151" i="1"/>
  <c r="AC153" i="1"/>
  <c r="AC155" i="1"/>
  <c r="AC157" i="1"/>
  <c r="AC221" i="1"/>
  <c r="AC77" i="1"/>
  <c r="AC115" i="1"/>
  <c r="AC180" i="1"/>
  <c r="AC182" i="1"/>
  <c r="AC184" i="1"/>
  <c r="AC186" i="1"/>
  <c r="AC219" i="1"/>
  <c r="AC38" i="1"/>
  <c r="AC91" i="1"/>
  <c r="AC103" i="1"/>
  <c r="AC141" i="1"/>
  <c r="AC185" i="1"/>
  <c r="AC187" i="1"/>
  <c r="AC189" i="1"/>
  <c r="AC191" i="1"/>
  <c r="AC193" i="1"/>
  <c r="AC45" i="1"/>
  <c r="AC57" i="1"/>
  <c r="AC62" i="1"/>
  <c r="AC126" i="1"/>
  <c r="AC132" i="1"/>
  <c r="AC150" i="1"/>
  <c r="AC183" i="1"/>
  <c r="AC216" i="1"/>
  <c r="AC218" i="1"/>
  <c r="AC220" i="1"/>
  <c r="AC222" i="1"/>
  <c r="AC96" i="1"/>
  <c r="AC108" i="1"/>
  <c r="AC114" i="1"/>
  <c r="AC142" i="1"/>
  <c r="AC171" i="1"/>
  <c r="AC204" i="1"/>
  <c r="AC206" i="1"/>
  <c r="AC208" i="1"/>
  <c r="AC210" i="1"/>
  <c r="AC72" i="1"/>
  <c r="AC101" i="1"/>
  <c r="AC130" i="1"/>
  <c r="AC159" i="1"/>
  <c r="AC192" i="1"/>
  <c r="AC194" i="1"/>
  <c r="AC196" i="1"/>
  <c r="AC198" i="1"/>
  <c r="AC50" i="1"/>
  <c r="AC69" i="1"/>
  <c r="AC116" i="1"/>
  <c r="AC197" i="1"/>
  <c r="AC201" i="1"/>
  <c r="AC205" i="1"/>
  <c r="AC78" i="1"/>
  <c r="AC86" i="1"/>
  <c r="AC122" i="1"/>
  <c r="AC156" i="1"/>
  <c r="AC160" i="1"/>
  <c r="AC79" i="1"/>
  <c r="AC129" i="1"/>
  <c r="AC173" i="1"/>
  <c r="AC177" i="1"/>
  <c r="AC181" i="1"/>
  <c r="AC117" i="1"/>
  <c r="AC161" i="1"/>
  <c r="AC165" i="1"/>
  <c r="AC169" i="1"/>
  <c r="AC65" i="1"/>
  <c r="AC81" i="1"/>
  <c r="AC137" i="1"/>
  <c r="AC211" i="1"/>
  <c r="AC215" i="1"/>
  <c r="AC43" i="1"/>
  <c r="AC98" i="1"/>
  <c r="AC170" i="1"/>
  <c r="AC174" i="1"/>
  <c r="AC207" i="1"/>
  <c r="AC113" i="1"/>
  <c r="AC125" i="1"/>
  <c r="AC199" i="1"/>
  <c r="AC203" i="1"/>
  <c r="AC74" i="1"/>
  <c r="AC144" i="1"/>
  <c r="AC158" i="1"/>
  <c r="AC162" i="1"/>
  <c r="AC195" i="1"/>
  <c r="AC67" i="1"/>
  <c r="AC175" i="1"/>
  <c r="AC179" i="1"/>
  <c r="AC139" i="1"/>
  <c r="AC163" i="1"/>
  <c r="AC167" i="1"/>
  <c r="AC93" i="1"/>
  <c r="AC140" i="1"/>
  <c r="AC209" i="1"/>
  <c r="AC213" i="1"/>
  <c r="AC217" i="1"/>
  <c r="AC102" i="1"/>
  <c r="AC128" i="1"/>
  <c r="AC134" i="1"/>
  <c r="AC168" i="1"/>
  <c r="AC172" i="1"/>
  <c r="E34" i="12"/>
  <c r="E16" i="12"/>
  <c r="E29" i="12"/>
  <c r="Q11" i="2"/>
  <c r="E32" i="12"/>
  <c r="R9" i="2"/>
  <c r="R12" i="2" s="1"/>
  <c r="E13" i="12"/>
  <c r="F36" i="12"/>
  <c r="F38" i="12" s="1"/>
  <c r="G27" i="12"/>
  <c r="G30" i="12"/>
  <c r="G28" i="12"/>
  <c r="G33" i="12"/>
  <c r="G31" i="12"/>
  <c r="G6" i="12"/>
  <c r="G9" i="12"/>
  <c r="G7" i="12"/>
  <c r="G10" i="12"/>
  <c r="E8" i="12"/>
  <c r="F35" i="12"/>
  <c r="F37" i="12" s="1"/>
  <c r="S2" i="2"/>
  <c r="S1" i="2" s="1"/>
  <c r="S7" i="2"/>
  <c r="H25" i="12"/>
  <c r="H5" i="12"/>
  <c r="H12" i="12" s="1"/>
  <c r="S3" i="2"/>
  <c r="S4" i="2"/>
  <c r="S5" i="2"/>
  <c r="S6" i="2"/>
  <c r="AC4" i="1"/>
  <c r="AD1" i="1"/>
  <c r="E11" i="12"/>
  <c r="F15" i="12"/>
  <c r="F14" i="12"/>
  <c r="AD259" i="1" l="1"/>
  <c r="AD258" i="1"/>
  <c r="AD257" i="1"/>
  <c r="AD256" i="1"/>
  <c r="AD255" i="1"/>
  <c r="AD260" i="1"/>
  <c r="AD264" i="1"/>
  <c r="AD254" i="1"/>
  <c r="AD263" i="1"/>
  <c r="AD253" i="1"/>
  <c r="AD262" i="1"/>
  <c r="AD261" i="1"/>
  <c r="AD223" i="1"/>
  <c r="AD235" i="1"/>
  <c r="AD247" i="1"/>
  <c r="AD230" i="1"/>
  <c r="AD242" i="1"/>
  <c r="AD225" i="1"/>
  <c r="AD237" i="1"/>
  <c r="AD249" i="1"/>
  <c r="AD232" i="1"/>
  <c r="AD244" i="1"/>
  <c r="AD227" i="1"/>
  <c r="AD239" i="1"/>
  <c r="AD251" i="1"/>
  <c r="AD234" i="1"/>
  <c r="AD246" i="1"/>
  <c r="AD229" i="1"/>
  <c r="AD241" i="1"/>
  <c r="AD224" i="1"/>
  <c r="AD236" i="1"/>
  <c r="AD248" i="1"/>
  <c r="AD231" i="1"/>
  <c r="AD243" i="1"/>
  <c r="AD226" i="1"/>
  <c r="AD233" i="1"/>
  <c r="AD240" i="1"/>
  <c r="AD228" i="1"/>
  <c r="AD250" i="1"/>
  <c r="AD238" i="1"/>
  <c r="AD245" i="1"/>
  <c r="AD252" i="1"/>
  <c r="AD15" i="1"/>
  <c r="AD27" i="1"/>
  <c r="AD39" i="1"/>
  <c r="AD51" i="1"/>
  <c r="AD63" i="1"/>
  <c r="AD75" i="1"/>
  <c r="AD87" i="1"/>
  <c r="AD99" i="1"/>
  <c r="AD10" i="1"/>
  <c r="AD22" i="1"/>
  <c r="AD34" i="1"/>
  <c r="AD46" i="1"/>
  <c r="AD58" i="1"/>
  <c r="AD5" i="1"/>
  <c r="AD17" i="1"/>
  <c r="AD29" i="1"/>
  <c r="AD12" i="1"/>
  <c r="AD24" i="1"/>
  <c r="AD7" i="1"/>
  <c r="AD19" i="1"/>
  <c r="AD31" i="1"/>
  <c r="AD14" i="1"/>
  <c r="AD26" i="1"/>
  <c r="AD9" i="1"/>
  <c r="AD21" i="1"/>
  <c r="AD33" i="1"/>
  <c r="AD45" i="1"/>
  <c r="AD57" i="1"/>
  <c r="AD69" i="1"/>
  <c r="AD81" i="1"/>
  <c r="AD93" i="1"/>
  <c r="AD105" i="1"/>
  <c r="AD117" i="1"/>
  <c r="AD129" i="1"/>
  <c r="AD141" i="1"/>
  <c r="AD16" i="1"/>
  <c r="AD28" i="1"/>
  <c r="AD40" i="1"/>
  <c r="AD52" i="1"/>
  <c r="AD64" i="1"/>
  <c r="AD76" i="1"/>
  <c r="AD88" i="1"/>
  <c r="AD100" i="1"/>
  <c r="AD112" i="1"/>
  <c r="AD124" i="1"/>
  <c r="AD136" i="1"/>
  <c r="AD148" i="1"/>
  <c r="AD11" i="1"/>
  <c r="AD23" i="1"/>
  <c r="AD35" i="1"/>
  <c r="AD47" i="1"/>
  <c r="AD59" i="1"/>
  <c r="AD6" i="1"/>
  <c r="AD18" i="1"/>
  <c r="AD30" i="1"/>
  <c r="AD42" i="1"/>
  <c r="AD54" i="1"/>
  <c r="AD66" i="1"/>
  <c r="AD78" i="1"/>
  <c r="AD90" i="1"/>
  <c r="AD102" i="1"/>
  <c r="AD114" i="1"/>
  <c r="AD126" i="1"/>
  <c r="AD138" i="1"/>
  <c r="AD13" i="1"/>
  <c r="AD25" i="1"/>
  <c r="AD37" i="1"/>
  <c r="AD49" i="1"/>
  <c r="AD61" i="1"/>
  <c r="AD73" i="1"/>
  <c r="AD85" i="1"/>
  <c r="AD97" i="1"/>
  <c r="AD8" i="1"/>
  <c r="AD20" i="1"/>
  <c r="AD32" i="1"/>
  <c r="AD44" i="1"/>
  <c r="AD56" i="1"/>
  <c r="AD68" i="1"/>
  <c r="AD80" i="1"/>
  <c r="AD92" i="1"/>
  <c r="AD104" i="1"/>
  <c r="AD116" i="1"/>
  <c r="AD128" i="1"/>
  <c r="AD140" i="1"/>
  <c r="AD38" i="1"/>
  <c r="AD83" i="1"/>
  <c r="AD107" i="1"/>
  <c r="AD125" i="1"/>
  <c r="AD143" i="1"/>
  <c r="AD157" i="1"/>
  <c r="AD169" i="1"/>
  <c r="AD181" i="1"/>
  <c r="AD193" i="1"/>
  <c r="AD205" i="1"/>
  <c r="AD217" i="1"/>
  <c r="AD77" i="1"/>
  <c r="AD101" i="1"/>
  <c r="AD115" i="1"/>
  <c r="AD123" i="1"/>
  <c r="AD159" i="1"/>
  <c r="AD171" i="1"/>
  <c r="AD183" i="1"/>
  <c r="AD195" i="1"/>
  <c r="AD207" i="1"/>
  <c r="AD219" i="1"/>
  <c r="AD60" i="1"/>
  <c r="AD72" i="1"/>
  <c r="AD118" i="1"/>
  <c r="AD121" i="1"/>
  <c r="AD130" i="1"/>
  <c r="AD190" i="1"/>
  <c r="AD192" i="1"/>
  <c r="AD194" i="1"/>
  <c r="AD196" i="1"/>
  <c r="AD198" i="1"/>
  <c r="AD36" i="1"/>
  <c r="AD48" i="1"/>
  <c r="AD89" i="1"/>
  <c r="AD127" i="1"/>
  <c r="AD149" i="1"/>
  <c r="AD151" i="1"/>
  <c r="AD153" i="1"/>
  <c r="AD155" i="1"/>
  <c r="AD188" i="1"/>
  <c r="AD221" i="1"/>
  <c r="AD74" i="1"/>
  <c r="AD86" i="1"/>
  <c r="AD110" i="1"/>
  <c r="AD122" i="1"/>
  <c r="AD144" i="1"/>
  <c r="AD154" i="1"/>
  <c r="AD156" i="1"/>
  <c r="AD158" i="1"/>
  <c r="AD160" i="1"/>
  <c r="AD162" i="1"/>
  <c r="AD91" i="1"/>
  <c r="AD95" i="1"/>
  <c r="AD103" i="1"/>
  <c r="AD135" i="1"/>
  <c r="AD152" i="1"/>
  <c r="AD185" i="1"/>
  <c r="AD187" i="1"/>
  <c r="AD189" i="1"/>
  <c r="AD191" i="1"/>
  <c r="AD67" i="1"/>
  <c r="AD71" i="1"/>
  <c r="AD79" i="1"/>
  <c r="AD111" i="1"/>
  <c r="AD120" i="1"/>
  <c r="AD173" i="1"/>
  <c r="AD175" i="1"/>
  <c r="AD177" i="1"/>
  <c r="AD179" i="1"/>
  <c r="AD212" i="1"/>
  <c r="AD133" i="1"/>
  <c r="AD139" i="1"/>
  <c r="AD161" i="1"/>
  <c r="AD163" i="1"/>
  <c r="AD165" i="1"/>
  <c r="AD167" i="1"/>
  <c r="AD200" i="1"/>
  <c r="AD134" i="1"/>
  <c r="AD168" i="1"/>
  <c r="AD172" i="1"/>
  <c r="AD50" i="1"/>
  <c r="AD70" i="1"/>
  <c r="AD147" i="1"/>
  <c r="AD164" i="1"/>
  <c r="AD197" i="1"/>
  <c r="AD201" i="1"/>
  <c r="AD62" i="1"/>
  <c r="AD214" i="1"/>
  <c r="AD218" i="1"/>
  <c r="AD222" i="1"/>
  <c r="AD41" i="1"/>
  <c r="AD53" i="1"/>
  <c r="AD96" i="1"/>
  <c r="AD142" i="1"/>
  <c r="AD202" i="1"/>
  <c r="AD206" i="1"/>
  <c r="AD210" i="1"/>
  <c r="AD55" i="1"/>
  <c r="AD106" i="1"/>
  <c r="AD178" i="1"/>
  <c r="AD182" i="1"/>
  <c r="AD186" i="1"/>
  <c r="AD65" i="1"/>
  <c r="AD131" i="1"/>
  <c r="AD137" i="1"/>
  <c r="AD211" i="1"/>
  <c r="AD215" i="1"/>
  <c r="AD43" i="1"/>
  <c r="AD82" i="1"/>
  <c r="AD98" i="1"/>
  <c r="AD166" i="1"/>
  <c r="AD170" i="1"/>
  <c r="AD174" i="1"/>
  <c r="AD113" i="1"/>
  <c r="AD119" i="1"/>
  <c r="AD199" i="1"/>
  <c r="AD203" i="1"/>
  <c r="AD132" i="1"/>
  <c r="AD150" i="1"/>
  <c r="AD216" i="1"/>
  <c r="AD220" i="1"/>
  <c r="AD84" i="1"/>
  <c r="AD108" i="1"/>
  <c r="AD145" i="1"/>
  <c r="AD204" i="1"/>
  <c r="AD208" i="1"/>
  <c r="AD109" i="1"/>
  <c r="AD146" i="1"/>
  <c r="AD180" i="1"/>
  <c r="AD184" i="1"/>
  <c r="AD94" i="1"/>
  <c r="AD176" i="1"/>
  <c r="AD209" i="1"/>
  <c r="AD213" i="1"/>
  <c r="F34" i="12"/>
  <c r="G35" i="12"/>
  <c r="G37" i="12" s="1"/>
  <c r="S9" i="2"/>
  <c r="S12" i="2" s="1"/>
  <c r="G14" i="12"/>
  <c r="R11" i="2"/>
  <c r="G15" i="12"/>
  <c r="G11" i="12" s="1"/>
  <c r="T2" i="2"/>
  <c r="T1" i="2" s="1"/>
  <c r="T7" i="2"/>
  <c r="I25" i="12"/>
  <c r="I5" i="12"/>
  <c r="I12" i="12" s="1"/>
  <c r="T3" i="2"/>
  <c r="T4" i="2"/>
  <c r="T5" i="2"/>
  <c r="T6" i="2"/>
  <c r="AD4" i="1"/>
  <c r="F16" i="12"/>
  <c r="F11" i="12"/>
  <c r="G36" i="12"/>
  <c r="G38" i="12" s="1"/>
  <c r="F13" i="12"/>
  <c r="H9" i="12"/>
  <c r="H10" i="12"/>
  <c r="H7" i="12"/>
  <c r="H6" i="12"/>
  <c r="F8" i="12"/>
  <c r="H30" i="12"/>
  <c r="H33" i="12"/>
  <c r="H31" i="12"/>
  <c r="H28" i="12"/>
  <c r="H27" i="12"/>
  <c r="F29" i="12"/>
  <c r="F32" i="12"/>
  <c r="S11" i="2" l="1"/>
  <c r="G29" i="12"/>
  <c r="H35" i="12"/>
  <c r="H37" i="12" s="1"/>
  <c r="H14" i="12"/>
  <c r="T9" i="2"/>
  <c r="T12" i="2" s="1"/>
  <c r="G32" i="12"/>
  <c r="G16" i="12"/>
  <c r="H36" i="12"/>
  <c r="H38" i="12" s="1"/>
  <c r="I9" i="12"/>
  <c r="I7" i="12"/>
  <c r="I10" i="12"/>
  <c r="I6" i="12"/>
  <c r="G34" i="12"/>
  <c r="I30" i="12"/>
  <c r="I28" i="12"/>
  <c r="I31" i="12"/>
  <c r="I33" i="12"/>
  <c r="I27" i="12"/>
  <c r="H15" i="12"/>
  <c r="H11" i="12" s="1"/>
  <c r="G8" i="12"/>
  <c r="G13" i="12"/>
  <c r="H16" i="12" l="1"/>
  <c r="T11" i="2"/>
  <c r="I14" i="12"/>
  <c r="I36" i="12"/>
  <c r="I38" i="12" s="1"/>
  <c r="H8" i="12"/>
  <c r="H13" i="12"/>
  <c r="H32" i="12"/>
  <c r="I15" i="12"/>
  <c r="I8" i="12" s="1"/>
  <c r="I35" i="12"/>
  <c r="I37" i="12" s="1"/>
  <c r="H34" i="12"/>
  <c r="H29" i="12"/>
  <c r="I29" i="12" l="1"/>
  <c r="I32" i="12"/>
  <c r="I16" i="12"/>
  <c r="I34" i="12"/>
  <c r="I11" i="12"/>
  <c r="I13" i="12"/>
  <c r="M240" i="1" l="1"/>
  <c r="M8" i="1"/>
  <c r="M212" i="1"/>
  <c r="M177" i="1"/>
  <c r="M102" i="1"/>
  <c r="M110" i="1"/>
  <c r="M256" i="1"/>
  <c r="M58" i="1"/>
  <c r="M232" i="1"/>
  <c r="M261" i="1"/>
  <c r="M36" i="1"/>
  <c r="M169" i="1"/>
  <c r="M6" i="1"/>
  <c r="M18" i="1"/>
  <c r="M40" i="1"/>
  <c r="M200" i="1"/>
  <c r="M226" i="1"/>
  <c r="M139" i="1"/>
  <c r="M61" i="1"/>
  <c r="M34" i="1"/>
  <c r="M80" i="1"/>
  <c r="M199" i="1"/>
  <c r="M129" i="1"/>
  <c r="M78" i="1"/>
  <c r="M247" i="1"/>
  <c r="M180" i="1"/>
  <c r="M38" i="1"/>
  <c r="M11" i="1"/>
  <c r="M163" i="1"/>
  <c r="M15" i="1"/>
  <c r="M76" i="1"/>
  <c r="M12" i="1"/>
  <c r="M30" i="1"/>
  <c r="M81" i="1"/>
  <c r="M252" i="1"/>
  <c r="M164" i="1"/>
  <c r="M14" i="1"/>
  <c r="M216" i="1"/>
  <c r="M118" i="1"/>
  <c r="M239" i="1"/>
  <c r="M215" i="1"/>
  <c r="M120" i="1"/>
  <c r="M46" i="1"/>
  <c r="M151" i="1"/>
  <c r="M203" i="1"/>
  <c r="M132" i="1"/>
  <c r="M100" i="1"/>
  <c r="M7" i="1"/>
  <c r="M231" i="1"/>
  <c r="M244" i="1"/>
  <c r="M122" i="1"/>
  <c r="M147" i="1"/>
  <c r="M222" i="1"/>
  <c r="M211" i="1"/>
  <c r="M208" i="1"/>
  <c r="M9" i="1"/>
  <c r="M189" i="1"/>
  <c r="M117" i="1"/>
  <c r="M192" i="1"/>
  <c r="M140" i="1"/>
  <c r="M66" i="1"/>
  <c r="M227" i="1"/>
  <c r="M259" i="1"/>
  <c r="M264" i="1"/>
  <c r="M26" i="1"/>
  <c r="M223" i="1"/>
  <c r="M235" i="1"/>
  <c r="M262" i="1"/>
  <c r="M171" i="1"/>
  <c r="M175" i="1"/>
  <c r="M207" i="1"/>
  <c r="M42" i="1"/>
  <c r="M153" i="1"/>
  <c r="M205" i="1"/>
  <c r="M128" i="1"/>
  <c r="M37" i="1"/>
  <c r="M74" i="1"/>
  <c r="M27" i="1"/>
  <c r="M108" i="1"/>
  <c r="M161" i="1"/>
  <c r="M257" i="1"/>
  <c r="M152" i="1"/>
  <c r="M253" i="1"/>
  <c r="M230" i="1"/>
  <c r="M75" i="1"/>
  <c r="M249" i="1"/>
  <c r="M196" i="1"/>
  <c r="M220" i="1"/>
  <c r="M176" i="1"/>
  <c r="M28" i="1"/>
  <c r="M182" i="1"/>
  <c r="M5" i="1"/>
  <c r="M260" i="1"/>
  <c r="M158" i="1"/>
  <c r="M263" i="1"/>
  <c r="M41" i="1"/>
  <c r="M17" i="1"/>
  <c r="M39" i="1"/>
  <c r="M21" i="1"/>
  <c r="M186" i="1"/>
  <c r="M234" i="1"/>
  <c r="M13" i="1"/>
  <c r="M116" i="1"/>
  <c r="M47" i="1"/>
  <c r="M179" i="1"/>
  <c r="M57" i="1"/>
  <c r="M213" i="1"/>
  <c r="M111" i="1"/>
  <c r="M109" i="1"/>
  <c r="M135" i="1"/>
  <c r="M68" i="1"/>
  <c r="M51" i="1"/>
  <c r="M123" i="1"/>
  <c r="M242" i="1"/>
  <c r="M101" i="1"/>
  <c r="M219" i="1"/>
  <c r="M201" i="1"/>
  <c r="M236" i="1"/>
  <c r="M130" i="1"/>
  <c r="M93" i="1"/>
  <c r="M22" i="1"/>
  <c r="M250" i="1"/>
  <c r="M73" i="1"/>
  <c r="M210" i="1"/>
  <c r="M218" i="1"/>
  <c r="M53" i="1"/>
  <c r="M107" i="1"/>
  <c r="M50" i="1"/>
  <c r="M202" i="1"/>
  <c r="M154" i="1"/>
  <c r="M10" i="1"/>
  <c r="M150" i="1"/>
  <c r="M188" i="1"/>
  <c r="M89" i="1"/>
  <c r="M24" i="1"/>
  <c r="M71" i="1"/>
  <c r="M258" i="1"/>
  <c r="M254" i="1"/>
  <c r="M246" i="1"/>
  <c r="M19" i="1"/>
  <c r="M83" i="1"/>
  <c r="M251" i="1"/>
  <c r="M97" i="1"/>
  <c r="M145" i="1"/>
  <c r="M166" i="1"/>
  <c r="M54" i="1"/>
  <c r="M141" i="1"/>
  <c r="M237" i="1"/>
  <c r="M86" i="1"/>
  <c r="M229" i="1"/>
  <c r="M173" i="1"/>
  <c r="M217" i="1"/>
  <c r="M62" i="1"/>
  <c r="M183" i="1"/>
  <c r="M197" i="1"/>
  <c r="M95" i="1"/>
  <c r="M60" i="1"/>
  <c r="M131" i="1"/>
  <c r="M64" i="1"/>
  <c r="M174" i="1"/>
  <c r="M16" i="1"/>
  <c r="M52" i="1"/>
  <c r="M63" i="1"/>
  <c r="M103" i="1"/>
  <c r="M224" i="1"/>
  <c r="M181" i="1"/>
  <c r="M29" i="1"/>
  <c r="M165" i="1"/>
  <c r="M233" i="1"/>
  <c r="M156" i="1"/>
  <c r="M190" i="1"/>
  <c r="M77" i="1"/>
  <c r="M124" i="1"/>
  <c r="M168" i="1"/>
  <c r="M245" i="1"/>
  <c r="M225" i="1"/>
  <c r="M114" i="1"/>
  <c r="M33" i="1"/>
  <c r="M146" i="1"/>
  <c r="M191" i="1"/>
  <c r="M149" i="1"/>
  <c r="M241" i="1"/>
  <c r="M85" i="1"/>
  <c r="M243" i="1"/>
  <c r="M126" i="1"/>
  <c r="M49" i="1"/>
  <c r="M185" i="1"/>
  <c r="M162" i="1"/>
  <c r="M206" i="1"/>
  <c r="M94" i="1"/>
  <c r="M155" i="1"/>
  <c r="M195" i="1"/>
  <c r="M138" i="1"/>
  <c r="M90" i="1"/>
  <c r="M104" i="1"/>
  <c r="M136" i="1"/>
  <c r="M88" i="1"/>
  <c r="M148" i="1"/>
  <c r="M248" i="1"/>
  <c r="M157" i="1"/>
  <c r="M137" i="1"/>
  <c r="M160" i="1"/>
  <c r="M20" i="1"/>
  <c r="M98" i="1"/>
  <c r="M4" i="1"/>
  <c r="M143" i="1"/>
  <c r="M115" i="1"/>
  <c r="M184" i="1"/>
  <c r="M187" i="1"/>
  <c r="M209" i="1"/>
  <c r="M214" i="1"/>
  <c r="M31" i="1"/>
  <c r="M172" i="1"/>
  <c r="M178" i="1"/>
  <c r="M55" i="1"/>
  <c r="M221" i="1"/>
  <c r="M99" i="1"/>
  <c r="M106" i="1"/>
  <c r="M194" i="1"/>
  <c r="M67" i="1"/>
  <c r="M204" i="1"/>
  <c r="M121" i="1"/>
  <c r="M119" i="1"/>
  <c r="M32" i="1"/>
  <c r="M45" i="1"/>
  <c r="M112" i="1"/>
  <c r="M23" i="1"/>
  <c r="M70" i="1"/>
  <c r="M56" i="1"/>
  <c r="M133" i="1"/>
  <c r="M113" i="1"/>
  <c r="M69" i="1"/>
  <c r="M228" i="1"/>
  <c r="M134" i="1"/>
  <c r="M96" i="1"/>
  <c r="M43" i="1"/>
  <c r="M255" i="1"/>
  <c r="M79" i="1"/>
  <c r="M65" i="1"/>
  <c r="M193" i="1"/>
  <c r="M159" i="1"/>
  <c r="M125" i="1"/>
  <c r="M198" i="1"/>
  <c r="M48" i="1"/>
  <c r="M105" i="1"/>
  <c r="M59" i="1"/>
  <c r="M87" i="1"/>
  <c r="M25" i="1"/>
  <c r="M44" i="1"/>
  <c r="M35" i="1"/>
  <c r="M91" i="1"/>
  <c r="M84" i="1"/>
  <c r="M238" i="1"/>
  <c r="M127" i="1"/>
  <c r="M170" i="1"/>
  <c r="M82" i="1"/>
  <c r="M142" i="1"/>
  <c r="M72" i="1"/>
  <c r="M144" i="1"/>
  <c r="M92" i="1"/>
  <c r="M167" i="1"/>
</calcChain>
</file>

<file path=xl/sharedStrings.xml><?xml version="1.0" encoding="utf-8"?>
<sst xmlns="http://schemas.openxmlformats.org/spreadsheetml/2006/main" count="11407" uniqueCount="2231">
  <si>
    <t>CODIGO</t>
  </si>
  <si>
    <t>EQUIPO</t>
  </si>
  <si>
    <t>SISTEMA FUNCIONAL</t>
  </si>
  <si>
    <t>FECHA 
PROGRAMA</t>
  </si>
  <si>
    <t>PM</t>
  </si>
  <si>
    <t>INICIO 
PARADA</t>
  </si>
  <si>
    <t>FIN 
PARADA</t>
  </si>
  <si>
    <t>PRIORIDAD</t>
  </si>
  <si>
    <t>SUSTENTO</t>
  </si>
  <si>
    <t>PERSONAL</t>
  </si>
  <si>
    <t>H</t>
  </si>
  <si>
    <t>HH</t>
  </si>
  <si>
    <t>HORAS PARADA</t>
  </si>
  <si>
    <t>PM01</t>
  </si>
  <si>
    <t>MEC_M_C</t>
  </si>
  <si>
    <t>CAUSA 1</t>
  </si>
  <si>
    <t>CAUSA 2</t>
  </si>
  <si>
    <t>INDICADOR</t>
  </si>
  <si>
    <t>SEGUIMIENTO</t>
  </si>
  <si>
    <t>CONTROL HORAS HOMBRE</t>
  </si>
  <si>
    <t>PTRAB</t>
  </si>
  <si>
    <t>HH PLAN</t>
  </si>
  <si>
    <t>HH REAL</t>
  </si>
  <si>
    <t>ADHERENCIA</t>
  </si>
  <si>
    <t>FECHAS</t>
  </si>
  <si>
    <t>MO</t>
  </si>
  <si>
    <t>OC</t>
  </si>
  <si>
    <t>ACTIVIDAD</t>
  </si>
  <si>
    <t>EJECUTANTE</t>
  </si>
  <si>
    <t>SOLICITA</t>
  </si>
  <si>
    <t>DESVIO</t>
  </si>
  <si>
    <t>OT</t>
  </si>
  <si>
    <t>LUNES</t>
  </si>
  <si>
    <t>MARTES</t>
  </si>
  <si>
    <t>JUEVES</t>
  </si>
  <si>
    <t>VIERNES</t>
  </si>
  <si>
    <t>SABADO</t>
  </si>
  <si>
    <t>DOMINGO</t>
  </si>
  <si>
    <t>PM02</t>
  </si>
  <si>
    <t>ALTA</t>
  </si>
  <si>
    <t>ELE_M_C</t>
  </si>
  <si>
    <t>STATUS</t>
  </si>
  <si>
    <t>Ejecutante</t>
  </si>
  <si>
    <t>Solicitante</t>
  </si>
  <si>
    <t>Causa 1</t>
  </si>
  <si>
    <t>Causa 2</t>
  </si>
  <si>
    <t>ESTATUS</t>
  </si>
  <si>
    <t>TIPO OT</t>
  </si>
  <si>
    <t>PUESTO TRAB</t>
  </si>
  <si>
    <t>CANT PERS</t>
  </si>
  <si>
    <t>UNID</t>
  </si>
  <si>
    <t>SUPERVISORES</t>
  </si>
  <si>
    <t>IDENTIFICACION</t>
  </si>
  <si>
    <t>REPROG</t>
  </si>
  <si>
    <t>Ejecutada</t>
  </si>
  <si>
    <t>Mantto</t>
  </si>
  <si>
    <t>Superv. Planta</t>
  </si>
  <si>
    <t>Falta de comunicación</t>
  </si>
  <si>
    <t>Proceso</t>
  </si>
  <si>
    <t>PREV</t>
  </si>
  <si>
    <t>MP</t>
  </si>
  <si>
    <t>Compañía</t>
  </si>
  <si>
    <t>HRA</t>
  </si>
  <si>
    <t>hora</t>
  </si>
  <si>
    <t>NUEVO</t>
  </si>
  <si>
    <t>MEDIA</t>
  </si>
  <si>
    <t>No Ejecutada</t>
  </si>
  <si>
    <t>Operación</t>
  </si>
  <si>
    <t>Superv.Mina</t>
  </si>
  <si>
    <t>Desvío personal ejecución para otra actividad</t>
  </si>
  <si>
    <t>Falta de M.O. Interna</t>
  </si>
  <si>
    <t>Operativo</t>
  </si>
  <si>
    <t>MCOD</t>
  </si>
  <si>
    <t>RP</t>
  </si>
  <si>
    <t>SOL_M_C</t>
  </si>
  <si>
    <t>DD</t>
  </si>
  <si>
    <t>dias</t>
  </si>
  <si>
    <t>BAJA</t>
  </si>
  <si>
    <t>Adicional</t>
  </si>
  <si>
    <t>Tercero</t>
  </si>
  <si>
    <t>Superv. Energía</t>
  </si>
  <si>
    <t>Desvío equipo apoyo para otra actividad</t>
  </si>
  <si>
    <t>Falta de M.O. terceros</t>
  </si>
  <si>
    <t>PM03</t>
  </si>
  <si>
    <t>CORR</t>
  </si>
  <si>
    <t>RNP</t>
  </si>
  <si>
    <t>SS</t>
  </si>
  <si>
    <t>Semana</t>
  </si>
  <si>
    <t>Operaciones</t>
  </si>
  <si>
    <t>Falla planeamiento Interno</t>
  </si>
  <si>
    <t>Falta de material</t>
  </si>
  <si>
    <t>PM04</t>
  </si>
  <si>
    <t>PRED</t>
  </si>
  <si>
    <t>TOR_C_C</t>
  </si>
  <si>
    <t>Tornero</t>
  </si>
  <si>
    <t>MM</t>
  </si>
  <si>
    <t>Mes</t>
  </si>
  <si>
    <t>Inspector</t>
  </si>
  <si>
    <t>Cambio fecha de Mantto</t>
  </si>
  <si>
    <t>Falta de Servicios ext.</t>
  </si>
  <si>
    <t>PM05</t>
  </si>
  <si>
    <t>INSP</t>
  </si>
  <si>
    <t>ELECN_C</t>
  </si>
  <si>
    <t>Electrónico</t>
  </si>
  <si>
    <t>Falta capacidad Maestranza</t>
  </si>
  <si>
    <t>PM06</t>
  </si>
  <si>
    <t>REPM</t>
  </si>
  <si>
    <t>SPV_M_M</t>
  </si>
  <si>
    <t>No incluída en Backlog</t>
  </si>
  <si>
    <t>Equipo de apoyo no programado</t>
  </si>
  <si>
    <t>SPV_E_M</t>
  </si>
  <si>
    <t>Incluída en Backlog</t>
  </si>
  <si>
    <t>Atención emergencias</t>
  </si>
  <si>
    <t>Electrónico Ctta</t>
  </si>
  <si>
    <t>SPV_M_E</t>
  </si>
  <si>
    <t>Supervisor Mécanico Ctta</t>
  </si>
  <si>
    <t>SPV_E_E</t>
  </si>
  <si>
    <t>Supervisor Eléctrico Ctta</t>
  </si>
  <si>
    <t>HH//</t>
  </si>
  <si>
    <t>S</t>
  </si>
  <si>
    <t>LUN</t>
  </si>
  <si>
    <t>MAR</t>
  </si>
  <si>
    <t>MIE</t>
  </si>
  <si>
    <t>JUE</t>
  </si>
  <si>
    <t>VIE</t>
  </si>
  <si>
    <t>SAB</t>
  </si>
  <si>
    <t>DOM</t>
  </si>
  <si>
    <t>DIAS</t>
  </si>
  <si>
    <t>Mantto Mecanico</t>
  </si>
  <si>
    <t>Mantto Electrico</t>
  </si>
  <si>
    <t>Mantto Electronico</t>
  </si>
  <si>
    <t>Programadas acumuladas</t>
  </si>
  <si>
    <t>Realizadas acumuladas</t>
  </si>
  <si>
    <t>Programadas</t>
  </si>
  <si>
    <t>Realizadas</t>
  </si>
  <si>
    <t>Adherencia</t>
  </si>
  <si>
    <t>Real</t>
  </si>
  <si>
    <t>Meta</t>
  </si>
  <si>
    <t>Total Actividades</t>
  </si>
  <si>
    <t>Observaciones:</t>
  </si>
  <si>
    <t>POSITIVAS</t>
  </si>
  <si>
    <t>NEGATIVAS</t>
  </si>
  <si>
    <t>Adicionales</t>
  </si>
  <si>
    <t>S/N</t>
  </si>
  <si>
    <t>General</t>
  </si>
  <si>
    <t xml:space="preserve">  </t>
  </si>
  <si>
    <t>Suma de HH PLAN</t>
  </si>
  <si>
    <t>Total general</t>
  </si>
  <si>
    <t>Suma de HH REAL</t>
  </si>
  <si>
    <t>Promedio de DESVIO</t>
  </si>
  <si>
    <t>(Todas)</t>
  </si>
  <si>
    <t>Porcentaje de</t>
  </si>
  <si>
    <t>Diferencia</t>
  </si>
  <si>
    <t>SEGUIMIENTO AL PROGRAMA / PLANEADO - EJECUTADO</t>
  </si>
  <si>
    <t>SEGUIMIENTO A LA RUTINA / PLANEADO - REALIZADO</t>
  </si>
  <si>
    <t>PLAN - EJECUTADO</t>
  </si>
  <si>
    <t>PROGRAMA</t>
  </si>
  <si>
    <t>ADCIONALES</t>
  </si>
  <si>
    <t>RUTINA</t>
  </si>
  <si>
    <t>Rutima</t>
  </si>
  <si>
    <t>ADH</t>
  </si>
  <si>
    <t>PROGRAMA DE SALIDAS PERSONAL MANTENIMIENTO MINA 2018</t>
  </si>
  <si>
    <t>CATEGORIA</t>
  </si>
  <si>
    <t>Nº</t>
  </si>
  <si>
    <t>FICHA</t>
  </si>
  <si>
    <t>NOMBRE</t>
  </si>
  <si>
    <t>CARGO</t>
  </si>
  <si>
    <t>FECHA DE INGRESO</t>
  </si>
  <si>
    <t>MES PROGRAMADO</t>
  </si>
  <si>
    <t>ENERO</t>
  </si>
  <si>
    <t>FEBRERO</t>
  </si>
  <si>
    <t>MARZO</t>
  </si>
  <si>
    <t>ABRIL</t>
  </si>
  <si>
    <t>MAYO</t>
  </si>
  <si>
    <t>JUNIO</t>
  </si>
  <si>
    <t>JULIO</t>
  </si>
  <si>
    <t>AGOSTO</t>
  </si>
  <si>
    <t>SETIEMBRE</t>
  </si>
  <si>
    <t>OCTUBRE</t>
  </si>
  <si>
    <t>NOVIEMBRE</t>
  </si>
  <si>
    <t>DICIEMBRE</t>
  </si>
  <si>
    <t>26-01.</t>
  </si>
  <si>
    <t>2-8.</t>
  </si>
  <si>
    <t>9-15.</t>
  </si>
  <si>
    <t>16-22.</t>
  </si>
  <si>
    <t>23-29.</t>
  </si>
  <si>
    <t>30.5.</t>
  </si>
  <si>
    <t>6-12.</t>
  </si>
  <si>
    <t>13-19.</t>
  </si>
  <si>
    <t>20-26.</t>
  </si>
  <si>
    <t>27-5.</t>
  </si>
  <si>
    <t>13-19</t>
  </si>
  <si>
    <t>20-26</t>
  </si>
  <si>
    <t>27-2.</t>
  </si>
  <si>
    <t>3-9.</t>
  </si>
  <si>
    <t>10-16.</t>
  </si>
  <si>
    <t>17-23.</t>
  </si>
  <si>
    <t>24-30.</t>
  </si>
  <si>
    <t>1-7.</t>
  </si>
  <si>
    <t>8-14.</t>
  </si>
  <si>
    <t>15-21.</t>
  </si>
  <si>
    <t>22-28.</t>
  </si>
  <si>
    <t>29-4.</t>
  </si>
  <si>
    <t>5-11.</t>
  </si>
  <si>
    <t>12-18.</t>
  </si>
  <si>
    <t>19-25.</t>
  </si>
  <si>
    <t>26-2.</t>
  </si>
  <si>
    <t>31-6.</t>
  </si>
  <si>
    <t>REPARACION COMPONENTES</t>
  </si>
  <si>
    <t>E</t>
  </si>
  <si>
    <t>Valentin Sanchez Zamata</t>
  </si>
  <si>
    <t>V</t>
  </si>
  <si>
    <t>O</t>
  </si>
  <si>
    <t>Leonor Chavez Marquez</t>
  </si>
  <si>
    <t>Diogenes Huaranga</t>
  </si>
  <si>
    <t>Lochner Lastra Rojas</t>
  </si>
  <si>
    <t>GRUPO A</t>
  </si>
  <si>
    <t>Hugo Ciriaco Baylon</t>
  </si>
  <si>
    <t>Supervisor</t>
  </si>
  <si>
    <t>Jesus Quispe Alvarez.</t>
  </si>
  <si>
    <t>Luis Mayanga Bobadilla</t>
  </si>
  <si>
    <t>Ivan A. Granados Espinoza</t>
  </si>
  <si>
    <t>Henry Blas Camarena</t>
  </si>
  <si>
    <t>Wilson Marchena Ramos</t>
  </si>
  <si>
    <t>Alejandro Gamarra Tarazona</t>
  </si>
  <si>
    <t>Gustavo Moreno Rojas</t>
  </si>
  <si>
    <t>GRUPO B</t>
  </si>
  <si>
    <t>Javier Quispe Alvarez</t>
  </si>
  <si>
    <t>NOV / DIC</t>
  </si>
  <si>
    <t>Edgar Velasquez Cano</t>
  </si>
  <si>
    <t>Adolfo Flores Marchena</t>
  </si>
  <si>
    <t>Jose Arbildo Gonzales</t>
  </si>
  <si>
    <t>Juan Palomino Contreras</t>
  </si>
  <si>
    <t>Ninanya Velasquez Alex Jaime</t>
  </si>
  <si>
    <t>José Luis Andres Hilario</t>
  </si>
  <si>
    <t>GRUPO C</t>
  </si>
  <si>
    <t>Hebert Prudencio Rojas</t>
  </si>
  <si>
    <t>Oscar Nicho Marquez ( 02/02/17)</t>
  </si>
  <si>
    <t>Cesar Segura Benavides.</t>
  </si>
  <si>
    <t>Ernesto Sarmiento Corpus</t>
  </si>
  <si>
    <t>Robert José Cajahuanca Esquivel ( 03/02/17)</t>
  </si>
  <si>
    <t>Paolo Cordova Cadillo</t>
  </si>
  <si>
    <t>Marcelo Espinoza Hilario</t>
  </si>
  <si>
    <t>Baylon Remigio Ramon</t>
  </si>
  <si>
    <t>Huaytan</t>
  </si>
  <si>
    <t>Tolentino</t>
  </si>
  <si>
    <t xml:space="preserve">LEYENDA </t>
  </si>
  <si>
    <t xml:space="preserve">NOTA : TODO TRAMITE DE VACACIONES SE HARA ANTICIPADAMENTE Y EN OFICINA DE PROGRAMACION ( REGRESAR AL 27vo DIA DE VACACIONES, TRABAJAR 8 DIAS Y SALIR 7 DIAS LIBRES ); CASO CONTRARIO SE DESCONTARA 1.5 DIAS EN SUS BOLETAS </t>
  </si>
  <si>
    <t>Días libres</t>
  </si>
  <si>
    <t xml:space="preserve">             INDICAR COMO TAL EN LAS PAPELETAS DE SALIDAS FISICAS ( CASO MODELO PEGADO EN MURAL )</t>
  </si>
  <si>
    <t>Trabajado de dia</t>
  </si>
  <si>
    <t>Trabajado de noche</t>
  </si>
  <si>
    <t>Permiso especial</t>
  </si>
  <si>
    <t>Pliego de Reclamos</t>
  </si>
  <si>
    <t>No labora en el area</t>
  </si>
  <si>
    <t>Vacaciones</t>
  </si>
  <si>
    <t>Apoyo</t>
  </si>
  <si>
    <t>GRUPO</t>
  </si>
  <si>
    <t>MES DE INGRESO</t>
  </si>
  <si>
    <t>6-12.2</t>
  </si>
  <si>
    <t>3-9.3</t>
  </si>
  <si>
    <t>10-16.4</t>
  </si>
  <si>
    <t>17-23.5</t>
  </si>
  <si>
    <t>24-30.6</t>
  </si>
  <si>
    <t>09-ago</t>
  </si>
  <si>
    <t>10-ago</t>
  </si>
  <si>
    <t>11-ago</t>
  </si>
  <si>
    <t>12-ago</t>
  </si>
  <si>
    <t>13-ago</t>
  </si>
  <si>
    <t>14-ago</t>
  </si>
  <si>
    <t>15-ago</t>
  </si>
  <si>
    <t>16-ago</t>
  </si>
  <si>
    <t>17-ago</t>
  </si>
  <si>
    <t>18-ago</t>
  </si>
  <si>
    <t>19-ago</t>
  </si>
  <si>
    <t>FECHA</t>
  </si>
  <si>
    <t>HH X DIA</t>
  </si>
  <si>
    <t>Palacios</t>
  </si>
  <si>
    <t>Utilizacion de HH</t>
  </si>
  <si>
    <t>NIVEL DE PROGRAMACION</t>
  </si>
  <si>
    <t>Suma de HH</t>
  </si>
  <si>
    <t>Nivel de programa</t>
  </si>
  <si>
    <t>% Programado</t>
  </si>
  <si>
    <t>ORDEN COMPRA</t>
  </si>
  <si>
    <t>20-ago</t>
  </si>
  <si>
    <t>21-ago</t>
  </si>
  <si>
    <t>22-ago</t>
  </si>
  <si>
    <t>23-ago</t>
  </si>
  <si>
    <t>24-ago</t>
  </si>
  <si>
    <t>25-ago</t>
  </si>
  <si>
    <t>26-ago</t>
  </si>
  <si>
    <t>27-ago</t>
  </si>
  <si>
    <t>28-ago</t>
  </si>
  <si>
    <t>29-ago</t>
  </si>
  <si>
    <t>30-ago</t>
  </si>
  <si>
    <t>31-ago</t>
  </si>
  <si>
    <t>01-sep</t>
  </si>
  <si>
    <t>02-sep</t>
  </si>
  <si>
    <t>OS</t>
  </si>
  <si>
    <t>03-set</t>
  </si>
  <si>
    <t>04-set</t>
  </si>
  <si>
    <t>05-set</t>
  </si>
  <si>
    <t>06-set</t>
  </si>
  <si>
    <t>07-set</t>
  </si>
  <si>
    <t>08-set</t>
  </si>
  <si>
    <t>09-set</t>
  </si>
  <si>
    <t>Valores</t>
  </si>
  <si>
    <t>-</t>
  </si>
  <si>
    <t>BOMBA MARS N° 1</t>
  </si>
  <si>
    <t>064706</t>
  </si>
  <si>
    <t>CHANCADORA SANDVIK SECUNDARIA</t>
  </si>
  <si>
    <t>064707</t>
  </si>
  <si>
    <t>CHANCADORA SANDVIK TERCIARIA</t>
  </si>
  <si>
    <t>064901</t>
  </si>
  <si>
    <t>CADENA ALIMENTADORA APRON FEEDER</t>
  </si>
  <si>
    <t>064801</t>
  </si>
  <si>
    <t>CEDAZO VIBRATORIO Nº 1 YOKOYAMA</t>
  </si>
  <si>
    <t>064802</t>
  </si>
  <si>
    <t>CEDAZO SIMPLICITY Nº 2</t>
  </si>
  <si>
    <t>066634</t>
  </si>
  <si>
    <t>FAJA Nº 3 DE CAL NUEVA 24"</t>
  </si>
  <si>
    <t>BOMBA HIDROST. 2 DE BOMBA MARS</t>
  </si>
  <si>
    <t>062914</t>
  </si>
  <si>
    <t>066751</t>
  </si>
  <si>
    <t>BOMBA 8 DE OK.ZINC 6X4 EG</t>
  </si>
  <si>
    <t>066701</t>
  </si>
  <si>
    <t>066752</t>
  </si>
  <si>
    <t xml:space="preserve">BOMBA 9 DE OK.ZINC </t>
  </si>
  <si>
    <t>066753</t>
  </si>
  <si>
    <t>BOMBA 10 DE OK.ZINC 6X4 EG</t>
  </si>
  <si>
    <t>066759</t>
  </si>
  <si>
    <t>066761</t>
  </si>
  <si>
    <t>066502</t>
  </si>
  <si>
    <t>FILTRO CC-6 Nº 1</t>
  </si>
  <si>
    <t>066503</t>
  </si>
  <si>
    <t>FILTRO CC-6 Nº 2</t>
  </si>
  <si>
    <t>066901</t>
  </si>
  <si>
    <t>066702</t>
  </si>
  <si>
    <t>066760</t>
  </si>
  <si>
    <t>066501</t>
  </si>
  <si>
    <t>066903</t>
  </si>
  <si>
    <t>065604</t>
  </si>
  <si>
    <t>077627</t>
  </si>
  <si>
    <t>077628</t>
  </si>
  <si>
    <t>066703</t>
  </si>
  <si>
    <t>077630</t>
  </si>
  <si>
    <t>066754</t>
  </si>
  <si>
    <t>066758</t>
  </si>
  <si>
    <t>FILTRO CC-30</t>
  </si>
  <si>
    <t>BOMBA MARS N° 3</t>
  </si>
  <si>
    <t>AGITADOR DE TANQUE BOMBA MARS N° 1</t>
  </si>
  <si>
    <t>BOMBA NOVA N° 1</t>
  </si>
  <si>
    <t>BOMBA NOVA N° 2</t>
  </si>
  <si>
    <t>BOMBA 11 DE OK.ZINC 6X4 EG</t>
  </si>
  <si>
    <t>067102</t>
  </si>
  <si>
    <t>066504</t>
  </si>
  <si>
    <t>066904</t>
  </si>
  <si>
    <t>077629</t>
  </si>
  <si>
    <t>066704</t>
  </si>
  <si>
    <t>062904</t>
  </si>
  <si>
    <t>077631</t>
  </si>
  <si>
    <t>EXTRACTOR DE POLVO DE CAL</t>
  </si>
  <si>
    <t>FILTRO  PRENSA</t>
  </si>
  <si>
    <t>BOMBA MARS N° 4</t>
  </si>
  <si>
    <t>BOMBA NOVA N° 3</t>
  </si>
  <si>
    <t>067101</t>
  </si>
  <si>
    <t>067103</t>
  </si>
  <si>
    <t>065608</t>
  </si>
  <si>
    <t>066710</t>
  </si>
  <si>
    <t>077632</t>
  </si>
  <si>
    <t>066827</t>
  </si>
  <si>
    <t>EXTRACTOR DE POLVO SECUNDARIO</t>
  </si>
  <si>
    <t>EXTRACTOR DE POLVO  PRIMARIA</t>
  </si>
  <si>
    <t>AGITADOR DE TANQUE BOMBA MARS N° 4</t>
  </si>
  <si>
    <t>BOMBA MOLINO CAL 6X4 EG</t>
  </si>
  <si>
    <t>BOMBA 3 DE CLARIFICADOR 2</t>
  </si>
  <si>
    <t>066601</t>
  </si>
  <si>
    <t>066602</t>
  </si>
  <si>
    <t>065605</t>
  </si>
  <si>
    <t>066743</t>
  </si>
  <si>
    <t>077633</t>
  </si>
  <si>
    <t>066756</t>
  </si>
  <si>
    <t>066809</t>
  </si>
  <si>
    <t>FAJA Nº 1 DE 30" DE CHANCADO</t>
  </si>
  <si>
    <t>FAJA Nº 2 DE 30" DE CHANCADO</t>
  </si>
  <si>
    <t>AGITADOR DE TANQUE BOMBA MARS N° 2</t>
  </si>
  <si>
    <t>BOMBA N° 1 ESPUMAS BULK SUB A - 24</t>
  </si>
  <si>
    <t>BOMBA 4 DE CLARIFICADOR 2</t>
  </si>
  <si>
    <t>BOMBA 1 ESPUMAS DE CU</t>
  </si>
  <si>
    <t>CED_VIB_1</t>
  </si>
  <si>
    <t>CED_SIM_2</t>
  </si>
  <si>
    <t>BOM8_ZINC_6X4EG</t>
  </si>
  <si>
    <t>FAJ_CAL_24"</t>
  </si>
  <si>
    <t>BOM_HID2_MARS</t>
  </si>
  <si>
    <t>CHAN_SEC</t>
  </si>
  <si>
    <t>CHAN_TER</t>
  </si>
  <si>
    <t>CAD_APR_FEE</t>
  </si>
  <si>
    <t>BOMB10_ZINC_6X4EG</t>
  </si>
  <si>
    <t>BOM2_REL_CU</t>
  </si>
  <si>
    <t>FIL_CC-6_1</t>
  </si>
  <si>
    <t>FIL_CC-6_2</t>
  </si>
  <si>
    <t>BOM_MARS_1</t>
  </si>
  <si>
    <t>BOM2_MOL_1</t>
  </si>
  <si>
    <t>BOM1_MOL_1</t>
  </si>
  <si>
    <t>BOM9_ZINC</t>
  </si>
  <si>
    <t>BOMB_77B_6X4AH</t>
  </si>
  <si>
    <t>BOM_77A_6X4AH</t>
  </si>
  <si>
    <t>FIL_CC-30</t>
  </si>
  <si>
    <t>BOM_MARS_3</t>
  </si>
  <si>
    <t>AGI_TAN_MARS1</t>
  </si>
  <si>
    <t>BOM_NOV_1</t>
  </si>
  <si>
    <t>BOM_NOV_2</t>
  </si>
  <si>
    <t>BOM1_MOL_2</t>
  </si>
  <si>
    <t>BOM1_CLAR_1</t>
  </si>
  <si>
    <t>BOM11_ZINC_6X4EG</t>
  </si>
  <si>
    <t>BOM1_REL_CU</t>
  </si>
  <si>
    <t>EXT_POL_CAL</t>
  </si>
  <si>
    <t>FIL_PREN</t>
  </si>
  <si>
    <t>BOM_MARS_4</t>
  </si>
  <si>
    <t>BOM_NOV_3</t>
  </si>
  <si>
    <t>BOM2_MOL_2</t>
  </si>
  <si>
    <t>BOM_HID1_RIOT</t>
  </si>
  <si>
    <t>BOM2_CLAR_1</t>
  </si>
  <si>
    <t>EXT_POL_SEC</t>
  </si>
  <si>
    <t>EXT_POL_PRI</t>
  </si>
  <si>
    <t>AGI_TAN_MARS4</t>
  </si>
  <si>
    <t>BOM_MOL_CAL6X4EG</t>
  </si>
  <si>
    <t>BOM3_CLAR_2</t>
  </si>
  <si>
    <t>BOM_VERT_2.5</t>
  </si>
  <si>
    <t>FAJ1_CHAN</t>
  </si>
  <si>
    <t>FAJ2_CHAN</t>
  </si>
  <si>
    <t>AGI_TAN_MARS2</t>
  </si>
  <si>
    <t>BOM1_ESP_A-24</t>
  </si>
  <si>
    <t>BOM4_CLAR_2</t>
  </si>
  <si>
    <t>BOM1_ESP_CU</t>
  </si>
  <si>
    <t>BOM_VERT_52AE</t>
  </si>
  <si>
    <t>ELMER MALLQUI</t>
  </si>
  <si>
    <t>JOSE MALLMA</t>
  </si>
  <si>
    <t>CESAR ROJAS</t>
  </si>
  <si>
    <t>PEDRO SARMIENTO</t>
  </si>
  <si>
    <t>066717</t>
  </si>
  <si>
    <t>BOMBA 104 DE PB</t>
  </si>
  <si>
    <t>BOM_104_PB</t>
  </si>
  <si>
    <t>08-oct</t>
  </si>
  <si>
    <t>09-oct</t>
  </si>
  <si>
    <t>10-oct</t>
  </si>
  <si>
    <t>Etiquetas de fila</t>
  </si>
  <si>
    <t>FRANCISCO LOPEZ</t>
  </si>
  <si>
    <t>MEC_P_C</t>
  </si>
  <si>
    <t xml:space="preserve">Mecanico Planta </t>
  </si>
  <si>
    <t>Soldador Planta</t>
  </si>
  <si>
    <t>Electricista Planta</t>
  </si>
  <si>
    <t>Supervisor Mécanico Planta</t>
  </si>
  <si>
    <t>Supervisor Eléctrico Planta</t>
  </si>
  <si>
    <t>Mecanico Planta Ctta</t>
  </si>
  <si>
    <t>Electricista Planta Ctta</t>
  </si>
  <si>
    <t>SOL_INS</t>
  </si>
  <si>
    <t>Soldador Instalaciones Ctta</t>
  </si>
  <si>
    <t>ELE_P_C</t>
  </si>
  <si>
    <t>ELECN_P_C</t>
  </si>
  <si>
    <t>FREC
CANT</t>
  </si>
  <si>
    <t>HORAS ACUM
SOLICITADO</t>
  </si>
  <si>
    <t>Contrata</t>
  </si>
  <si>
    <t>066902</t>
  </si>
  <si>
    <t>BOMBA MARS N° 2</t>
  </si>
  <si>
    <t>066744</t>
  </si>
  <si>
    <t>BOMBA N° 2 ESPUMAS BULK SUB A - 24</t>
  </si>
  <si>
    <t>066714</t>
  </si>
  <si>
    <t>REACTOR N° 0</t>
  </si>
  <si>
    <t>BOMBA 52 B</t>
  </si>
  <si>
    <t>MOLINO FULLER</t>
  </si>
  <si>
    <t>MOLINO 8X11</t>
  </si>
  <si>
    <t>BOMBA VERTI. 2.5 LADO REACTORES</t>
  </si>
  <si>
    <t>CLARIFICADOR N° 3</t>
  </si>
  <si>
    <t>CLARIFICADOR N° 2</t>
  </si>
  <si>
    <t>TANQUE DE SULFATO DE ZINC</t>
  </si>
  <si>
    <t>Etiquetas de columna</t>
  </si>
  <si>
    <t>139810-08</t>
  </si>
  <si>
    <t>BOMBA N° 1 DE MOLINO 1</t>
  </si>
  <si>
    <t>BOMBA N° 2 DE MOLINO 1</t>
  </si>
  <si>
    <t>BOMBA N° 1 DE MOLINO 2</t>
  </si>
  <si>
    <t>BOMBA N° 2 DE MOLINO 2</t>
  </si>
  <si>
    <t>066705</t>
  </si>
  <si>
    <t>BOMBA N° 1 DE FULLER</t>
  </si>
  <si>
    <t>066706</t>
  </si>
  <si>
    <t>BOMBA N° 2 DE FULLER (CELDA UNITARIA)</t>
  </si>
  <si>
    <t>066707</t>
  </si>
  <si>
    <t>BOMBA N° 1 DE 8X11</t>
  </si>
  <si>
    <t>066708</t>
  </si>
  <si>
    <t>BOMBA N° 2 DE 8X11</t>
  </si>
  <si>
    <t>066709</t>
  </si>
  <si>
    <t>BOMBA TUNEL DE CAL 6X4 EG</t>
  </si>
  <si>
    <t>066713</t>
  </si>
  <si>
    <t>BOMBA 52 A</t>
  </si>
  <si>
    <t>066718</t>
  </si>
  <si>
    <t>BOMBA 10X8 EM DE ACONDICONADOR BULK</t>
  </si>
  <si>
    <t>066724</t>
  </si>
  <si>
    <t>BOMBA DE ESPESADOR DE RECUP.</t>
  </si>
  <si>
    <t>066725</t>
  </si>
  <si>
    <t>BOMBA 106 DE ZINC</t>
  </si>
  <si>
    <t>066723</t>
  </si>
  <si>
    <t xml:space="preserve">BOMBA ESP. ZINC OVER FLOW </t>
  </si>
  <si>
    <t>066728</t>
  </si>
  <si>
    <t>BOMBA CC. ZINC 6X4 EG  1</t>
  </si>
  <si>
    <t>066729</t>
  </si>
  <si>
    <t>BOMBA CC. ZINC  2</t>
  </si>
  <si>
    <t>066734</t>
  </si>
  <si>
    <t>BOMBA 2  REVAL DE OK-PB</t>
  </si>
  <si>
    <t>066735</t>
  </si>
  <si>
    <t>BOMBA 4 REVAL DE OK -PB</t>
  </si>
  <si>
    <t>066745</t>
  </si>
  <si>
    <t>066746</t>
  </si>
  <si>
    <t>BOMBA DE ESPESADOR DE CU (102)</t>
  </si>
  <si>
    <t>BOMBA HIDROSTA 1 DE  RIO TORR.</t>
  </si>
  <si>
    <t>062905</t>
  </si>
  <si>
    <t>BOMBA HIDROSTAL 2 DE RIO TORR.</t>
  </si>
  <si>
    <t>062913</t>
  </si>
  <si>
    <t>BOMBA HIDROST.1 DE BOMBA MARS</t>
  </si>
  <si>
    <t>BOMBA 1 DE CLARIFICADOR 1 (WARMAN)</t>
  </si>
  <si>
    <t>BOMBA 2 DE CLARIFICADOR 1 (ESPIASA)</t>
  </si>
  <si>
    <t>066747</t>
  </si>
  <si>
    <t>BOMBA MIXTA 1 6X4  EG</t>
  </si>
  <si>
    <t>066748</t>
  </si>
  <si>
    <t>BOMBA MIXTA 2  6X4 EG</t>
  </si>
  <si>
    <t>066749</t>
  </si>
  <si>
    <t>BOMBA 1 DE OK PB 6X4 EG</t>
  </si>
  <si>
    <t>066750</t>
  </si>
  <si>
    <t>BOMBA 3 DE OK PB 6X4 EG</t>
  </si>
  <si>
    <t>066755</t>
  </si>
  <si>
    <t>BOMBA 4X3 DAH ACONDIC.CU (BULK)</t>
  </si>
  <si>
    <t>066757</t>
  </si>
  <si>
    <t>BOMBA 2 ESPUMAS DE CU</t>
  </si>
  <si>
    <t>BOMBA 3  RELAVE DE CU</t>
  </si>
  <si>
    <t>BOMBA 4 RELAVE DE CU</t>
  </si>
  <si>
    <t>BOMBA 77 A 6X4 EAH</t>
  </si>
  <si>
    <t>BOMBA 77 B 6X4 EAH</t>
  </si>
  <si>
    <t>066762</t>
  </si>
  <si>
    <t>BOMBA HIDROST.FILTRO PRENSA</t>
  </si>
  <si>
    <t>066764</t>
  </si>
  <si>
    <t>BOMBA AGUA FILTRADA CC-30</t>
  </si>
  <si>
    <t>066765</t>
  </si>
  <si>
    <t>BOMBA AGUA FILTRADA CC-6</t>
  </si>
  <si>
    <t>066801</t>
  </si>
  <si>
    <t>BOMBA VERTI. 2.5 ESPESADOR ZINC</t>
  </si>
  <si>
    <t>066802</t>
  </si>
  <si>
    <t>BOMBA VERTI.  3.5 CC-ZINC</t>
  </si>
  <si>
    <t>066803</t>
  </si>
  <si>
    <t>BOMBA VERTICAL N° 1 DE 3.5 DE BOMBA MARS</t>
  </si>
  <si>
    <t>066804</t>
  </si>
  <si>
    <t>BOMBA VERTICAL N° 2 DE 2.5 ALTA EFICIENCIA B. MARS</t>
  </si>
  <si>
    <t>066807</t>
  </si>
  <si>
    <t>BOMBA VERTI. ESPESADOR DE PLOMO</t>
  </si>
  <si>
    <t>BOMBA VERTICAL 2.5 #52 (Lado B. 52A 52B ( Bomba 52))</t>
  </si>
  <si>
    <t>066810</t>
  </si>
  <si>
    <t>BOMBA VERTICAL N° 3 DE 2 .5 ALTA EFICIENCIA B.MARS</t>
  </si>
  <si>
    <t>066811</t>
  </si>
  <si>
    <t>BOMBA VERTI. 2.5 DE CHANC. PRIMARIA</t>
  </si>
  <si>
    <t>066812</t>
  </si>
  <si>
    <t>BOMBA VERTI.2.5 FILTROS CERAMICOS</t>
  </si>
  <si>
    <t>066813</t>
  </si>
  <si>
    <t>BOMBA VERTI.2.5 LAVADO  DE TRAILES PB</t>
  </si>
  <si>
    <t>066819</t>
  </si>
  <si>
    <t>BOMBA VERTICAL 2.5 FULLER</t>
  </si>
  <si>
    <t>066820</t>
  </si>
  <si>
    <t>BOMBA VERTICAL 3.5  8X11</t>
  </si>
  <si>
    <t>066821</t>
  </si>
  <si>
    <t>BOMBA VERTICAL 2.5 PRIMERA CELDA WEMCO (DEBAJO)</t>
  </si>
  <si>
    <t>066822</t>
  </si>
  <si>
    <t>BOMBA VERTICAL 1.5 DE SP-18 CU</t>
  </si>
  <si>
    <t>066823</t>
  </si>
  <si>
    <t>BOMBA VERTI. 3.5 SCAVEN CLAENER ZINC</t>
  </si>
  <si>
    <t>066824</t>
  </si>
  <si>
    <t>BOMBA VERTI.  2.5 ALT.EFIC.LAVADO PISO</t>
  </si>
  <si>
    <t>066825</t>
  </si>
  <si>
    <t>BOMBA VERTI. 3.5 CELDAS WENCO DE CU</t>
  </si>
  <si>
    <t>066826</t>
  </si>
  <si>
    <t>BOMBA VERTI. 2.5 Nº 85 ALTA EFICIENCIA</t>
  </si>
  <si>
    <t>066828</t>
  </si>
  <si>
    <t>BOMBA VERTI. 3.5 CANCHA DE COBRE</t>
  </si>
  <si>
    <t>066829</t>
  </si>
  <si>
    <t>BOMBA VERTI. 2.5 H2O FILTRO PRENSA</t>
  </si>
  <si>
    <t>066830</t>
  </si>
  <si>
    <t>BOMBA VERTI. 2.5 LADO  DEPOSITO  DE PB</t>
  </si>
  <si>
    <t>066831</t>
  </si>
  <si>
    <t>BOMBA VERTI.2.5 DEBAJO DE CARRETERA</t>
  </si>
  <si>
    <t>066832</t>
  </si>
  <si>
    <t>BOMBA VERTI.1.5  DEBAJO DE CARRETERA</t>
  </si>
  <si>
    <t>066835</t>
  </si>
  <si>
    <t>BOMBA VERTI. 1.5 CALRIFICADOR Nº 1</t>
  </si>
  <si>
    <t>066834</t>
  </si>
  <si>
    <t>066833</t>
  </si>
  <si>
    <t>BOMBA VERTI. 1.5</t>
  </si>
  <si>
    <t>066101</t>
  </si>
  <si>
    <t>CELDA WENCO ZN RUOGHER N° 1</t>
  </si>
  <si>
    <t>066102</t>
  </si>
  <si>
    <t>CELDA WENCO ZN RUOGHER N° 2</t>
  </si>
  <si>
    <t>066103</t>
  </si>
  <si>
    <t>CELDA WENCO ZN RUOGHER N° 3</t>
  </si>
  <si>
    <t>066104</t>
  </si>
  <si>
    <t>CELDA WENCO ZN RUOGHER N° 4</t>
  </si>
  <si>
    <t>066105</t>
  </si>
  <si>
    <t>CELDA WENCO ZN RUOGHER N° 5</t>
  </si>
  <si>
    <t>066106</t>
  </si>
  <si>
    <t>CELDA WENCO ZN RUOGHER N° 6</t>
  </si>
  <si>
    <t>066201</t>
  </si>
  <si>
    <t>CELDA WENCO ZN SCAVENGER N° 1</t>
  </si>
  <si>
    <t>066202</t>
  </si>
  <si>
    <t>CELDA WENCO ZN SCAVENGER N° 2</t>
  </si>
  <si>
    <t>066203</t>
  </si>
  <si>
    <t>CELDA WENCO ZN SCAVENGER N° 3</t>
  </si>
  <si>
    <t>066204</t>
  </si>
  <si>
    <t>CELDA WENCO ZN SCAVENGER N° 4</t>
  </si>
  <si>
    <t>066205</t>
  </si>
  <si>
    <t>CELDA WENCO ZN SCAVENGER N° 5</t>
  </si>
  <si>
    <t>066206</t>
  </si>
  <si>
    <t>CELDA WENCO ZN SCAVENGER N° 6</t>
  </si>
  <si>
    <t>065901</t>
  </si>
  <si>
    <t>CELDA WENCO DE PLOMO  N° 1- PRIMER ROUGHER</t>
  </si>
  <si>
    <t>065902</t>
  </si>
  <si>
    <t>CELDA WENCO DE PLOMO N° 2 -PRIMER ROUGHER</t>
  </si>
  <si>
    <t>065903</t>
  </si>
  <si>
    <t>CELDA WENCO DE PLOMO N° 3-SEGUNDO SCAVENGER</t>
  </si>
  <si>
    <t>065801</t>
  </si>
  <si>
    <t>CELDA DR-500 PB N° 1-SEGUNDO ROUGHER</t>
  </si>
  <si>
    <t>065802</t>
  </si>
  <si>
    <t>CELDA DR- 500  PB N° 2-SEGUNDO ROUGHER</t>
  </si>
  <si>
    <t>065803</t>
  </si>
  <si>
    <t>CELDA DR-500  PB N° 3-SEGUNDO SCAVENGER</t>
  </si>
  <si>
    <t>067201</t>
  </si>
  <si>
    <t>CELDA WENCO DE 1500 P3</t>
  </si>
  <si>
    <t>066001</t>
  </si>
  <si>
    <t>CELDA DENVER SUB  A-24 N° 1</t>
  </si>
  <si>
    <t>066002</t>
  </si>
  <si>
    <t>CELDA DENVER SUB  A-24 N° 2</t>
  </si>
  <si>
    <t>066003</t>
  </si>
  <si>
    <t>CELDA DENVER SUB  A-24 N° 3</t>
  </si>
  <si>
    <t>067220-01</t>
  </si>
  <si>
    <t>CELDA OK-10 DE ZINC N° 1</t>
  </si>
  <si>
    <t>067220-02</t>
  </si>
  <si>
    <t>CELDA OK-10 DE ZINC N° 2</t>
  </si>
  <si>
    <t>067220-03</t>
  </si>
  <si>
    <t>CELDA OK-10 DE ZINC N° 3</t>
  </si>
  <si>
    <t>067220-04</t>
  </si>
  <si>
    <t>CELDA OK-10 DE ZINC N° 4</t>
  </si>
  <si>
    <t>067220-05</t>
  </si>
  <si>
    <t>CELDA OK-10 DE ZINC N° 5</t>
  </si>
  <si>
    <t>067221-01</t>
  </si>
  <si>
    <t>CELDA OK-10 DE PLOMO N° 1</t>
  </si>
  <si>
    <t>067221-02</t>
  </si>
  <si>
    <t>CELDA OK-10 DE PLOMO N° 2</t>
  </si>
  <si>
    <t>067221-03</t>
  </si>
  <si>
    <t>CELDA OK-10 DE PLOMO N° 3</t>
  </si>
  <si>
    <t>067221-04</t>
  </si>
  <si>
    <t>CELDA OK-10 CU LIMPIEZA</t>
  </si>
  <si>
    <t>067210-11</t>
  </si>
  <si>
    <t>CELDA WENCO DE 150P3 DE CU  N° 1</t>
  </si>
  <si>
    <t>067210-12</t>
  </si>
  <si>
    <t>CELDA WENCO DE 150P3 DE CU  N° 2</t>
  </si>
  <si>
    <t>067210-13</t>
  </si>
  <si>
    <t>CELDA WENCO DE 150P3 DE CU  N° 3</t>
  </si>
  <si>
    <t>067210-14</t>
  </si>
  <si>
    <t>CELDA WENCO DE 150P3 DE CU  N° 4</t>
  </si>
  <si>
    <t>067210-15</t>
  </si>
  <si>
    <t>CELDA WENCO DE 150P3 DE CU  N° 5</t>
  </si>
  <si>
    <t>067210-16</t>
  </si>
  <si>
    <t>CELDA WENCO DE 150P3 DE CU  N° 6</t>
  </si>
  <si>
    <t>067210-17</t>
  </si>
  <si>
    <t>CELDA WENCO DE 150P3 DE CU  N° 7</t>
  </si>
  <si>
    <t>067210-18</t>
  </si>
  <si>
    <t>CELDA WENCO DE 150P3 DE CU  N° 8</t>
  </si>
  <si>
    <t>067210</t>
  </si>
  <si>
    <t>CELDA DE FLOTACION DE COBRE</t>
  </si>
  <si>
    <t>067210-01</t>
  </si>
  <si>
    <t xml:space="preserve">CELDA DENVER SP18 DE CU BANCO N° 1 </t>
  </si>
  <si>
    <t>067210-02</t>
  </si>
  <si>
    <t>CELDA DENVER SP18 DE CU BANCO N° 2</t>
  </si>
  <si>
    <t>067210-03</t>
  </si>
  <si>
    <t>CELDA DENVER SP18 DE CU BANCO N° 3</t>
  </si>
  <si>
    <t>067210-04</t>
  </si>
  <si>
    <t>CELDA DENVER SP18 DE CU BANCO N° 4</t>
  </si>
  <si>
    <t>065610</t>
  </si>
  <si>
    <t>SUPER ACONDICIONADOR DE ZINC 10X10</t>
  </si>
  <si>
    <t>065611</t>
  </si>
  <si>
    <t>ACONDICIONADOR  DE CU 10X11</t>
  </si>
  <si>
    <t>064701</t>
  </si>
  <si>
    <t>CHANCADORA PRIMARIA</t>
  </si>
  <si>
    <t>064703</t>
  </si>
  <si>
    <t>CHANCADORA OMNICONE</t>
  </si>
  <si>
    <t>064902</t>
  </si>
  <si>
    <t>CADENA ALIMENTADORA STOK PILE</t>
  </si>
  <si>
    <t>065407</t>
  </si>
  <si>
    <t>CICLON DE CAL</t>
  </si>
  <si>
    <t>066301</t>
  </si>
  <si>
    <t>COMPRESORA 10B-40HP</t>
  </si>
  <si>
    <t>066302</t>
  </si>
  <si>
    <t>COMPRESORA LS-12-50H/A/SUL</t>
  </si>
  <si>
    <t>066303</t>
  </si>
  <si>
    <t>COMPRESORA TS-20-125LA/C N° 1</t>
  </si>
  <si>
    <t>066304</t>
  </si>
  <si>
    <t>COMPRESORA L12-60H/A/SUL</t>
  </si>
  <si>
    <t>066305</t>
  </si>
  <si>
    <t>COMPRESORA GARDEN EXTRACTOR POLVO</t>
  </si>
  <si>
    <t>066306</t>
  </si>
  <si>
    <t>COMPRESORA TS-20-125H/A N° 2</t>
  </si>
  <si>
    <t>066307</t>
  </si>
  <si>
    <t>COMPRESORA TS-20-125H/A FILTRO PRENSA</t>
  </si>
  <si>
    <t>067421</t>
  </si>
  <si>
    <t>SOPLADOR SPENCER DE FLOTACION</t>
  </si>
  <si>
    <t>077611</t>
  </si>
  <si>
    <t>SOPLADOR SPENCER DE PTAA</t>
  </si>
  <si>
    <t>077610</t>
  </si>
  <si>
    <t>SOPLADOR ROBUSHI</t>
  </si>
  <si>
    <t>066603</t>
  </si>
  <si>
    <t>FAJA Nº 3 DE 48" DE CHANCADO</t>
  </si>
  <si>
    <t>066604</t>
  </si>
  <si>
    <t>FAJA Nº 4 A DE 30" DE CHANCADO</t>
  </si>
  <si>
    <t>066605</t>
  </si>
  <si>
    <t>FAJA Nº 4 B DE 24" DE CHANCADO</t>
  </si>
  <si>
    <t>066606</t>
  </si>
  <si>
    <t>FAJA TRANSPORTADORA DE 30" HACIA STOP PILE</t>
  </si>
  <si>
    <t>066607</t>
  </si>
  <si>
    <t>FAJA DE DESCARGA DE STOP PILE 24" DE CHANCADO</t>
  </si>
  <si>
    <t>066608</t>
  </si>
  <si>
    <t>FAJA Nº 5 A DE 30" DE CHANCADO</t>
  </si>
  <si>
    <t>066609</t>
  </si>
  <si>
    <t>FAJA Nº 5 B DE 30" DE CHANCADO</t>
  </si>
  <si>
    <t>066610</t>
  </si>
  <si>
    <t>FAJA Nº 5 C DE 30" DE CHANCADO</t>
  </si>
  <si>
    <t>066626</t>
  </si>
  <si>
    <t>FAJA Nº 5 D DE 30" DE CHANCADO</t>
  </si>
  <si>
    <t>066611</t>
  </si>
  <si>
    <t>FAJA Nº 7 DE 30" DE CHANCADO</t>
  </si>
  <si>
    <t>066612</t>
  </si>
  <si>
    <t>FAJA Nº 6 DE 24" DE CHANCADO</t>
  </si>
  <si>
    <t>066613</t>
  </si>
  <si>
    <t>FAJA Nº 8 DE 30" DE CHANCADO</t>
  </si>
  <si>
    <t>066614</t>
  </si>
  <si>
    <t>FAJA Nº 9 DE 24" DE CHANCADO</t>
  </si>
  <si>
    <t>066615</t>
  </si>
  <si>
    <t>FAJA Nº 1 DE CAL 24"</t>
  </si>
  <si>
    <t>066633</t>
  </si>
  <si>
    <t>FAJA Nº 2 DE CAL NUEVA 24"</t>
  </si>
  <si>
    <t>066616</t>
  </si>
  <si>
    <t>FAJA DE MOLINO Nº 1 DE 24 "</t>
  </si>
  <si>
    <t>066617</t>
  </si>
  <si>
    <t>FAJA DE MOLINO Nº 2 DE 24 "</t>
  </si>
  <si>
    <t>066618</t>
  </si>
  <si>
    <t xml:space="preserve">FAJA Nº 1 DE FULLER </t>
  </si>
  <si>
    <t>066619</t>
  </si>
  <si>
    <t>FAJA Nº 2 DE FULLER</t>
  </si>
  <si>
    <t>066622</t>
  </si>
  <si>
    <t>FAJA Nº 3 DE FULLER</t>
  </si>
  <si>
    <t>066621</t>
  </si>
  <si>
    <t>FAJA Nº 4 DE FULLER</t>
  </si>
  <si>
    <t>066620</t>
  </si>
  <si>
    <t>FAJA Nº 5 DE FULLER</t>
  </si>
  <si>
    <t>066623</t>
  </si>
  <si>
    <t>FAJA DE MOLINO 8X11</t>
  </si>
  <si>
    <t>066624</t>
  </si>
  <si>
    <t>FAJA Nº 1 DE ZINC</t>
  </si>
  <si>
    <t>066625</t>
  </si>
  <si>
    <t>FAJA Nº 2 DE ZINC</t>
  </si>
  <si>
    <t>066627</t>
  </si>
  <si>
    <t>FAJA Nº 1 DE PLOMO</t>
  </si>
  <si>
    <t>066628</t>
  </si>
  <si>
    <t>FAJA Nº 2 DE PLOMO</t>
  </si>
  <si>
    <t>066629</t>
  </si>
  <si>
    <t>FAJA Nº 3 DE PLOMO</t>
  </si>
  <si>
    <t>066630</t>
  </si>
  <si>
    <t>FAJA Nº 1 DE COBRE</t>
  </si>
  <si>
    <t>066631</t>
  </si>
  <si>
    <t>FAJA Nº 2 DE COBRE</t>
  </si>
  <si>
    <t>066632</t>
  </si>
  <si>
    <t>FAJA Nº 3 DE COBRE</t>
  </si>
  <si>
    <t>066401</t>
  </si>
  <si>
    <t>ESPESADOR DE CAL SANKY 40"</t>
  </si>
  <si>
    <t>066402</t>
  </si>
  <si>
    <t>ESPESADOR DE PLOMO 50 "</t>
  </si>
  <si>
    <t>066403</t>
  </si>
  <si>
    <t>ESPESADOR DE ZINC 70"</t>
  </si>
  <si>
    <t>066404</t>
  </si>
  <si>
    <t>ESPESADOR DE RELAVE 70"</t>
  </si>
  <si>
    <t>066406</t>
  </si>
  <si>
    <t>ESPESADOR DE RECUPERACION DE 40" MIXTO</t>
  </si>
  <si>
    <t>066405</t>
  </si>
  <si>
    <t>ESPESADOR DE COBRE DE 20"</t>
  </si>
  <si>
    <t>065606</t>
  </si>
  <si>
    <t>AGITADOR DE TANQUE BOMBA MARS N° 3</t>
  </si>
  <si>
    <t>077640</t>
  </si>
  <si>
    <t>REACTOR N° 1</t>
  </si>
  <si>
    <t>077641</t>
  </si>
  <si>
    <t>REACTOR N° 2</t>
  </si>
  <si>
    <t>077642</t>
  </si>
  <si>
    <t>REACTOR N° 3</t>
  </si>
  <si>
    <t>077642-01</t>
  </si>
  <si>
    <t>REACTOR N° 4</t>
  </si>
  <si>
    <t>077645</t>
  </si>
  <si>
    <t>054320-13</t>
  </si>
  <si>
    <t>BOMBA GRINDEX</t>
  </si>
  <si>
    <t>077644</t>
  </si>
  <si>
    <t>AGITADOR DE CAL</t>
  </si>
  <si>
    <t>077643</t>
  </si>
  <si>
    <t>CLARIFICADOR N° 1</t>
  </si>
  <si>
    <t>077646</t>
  </si>
  <si>
    <t>077647</t>
  </si>
  <si>
    <t>077650</t>
  </si>
  <si>
    <t>TANQUE FLOCULANTE N° 1</t>
  </si>
  <si>
    <t>077651</t>
  </si>
  <si>
    <t>TANQUE FLOCULANTE N° 2</t>
  </si>
  <si>
    <t>077652</t>
  </si>
  <si>
    <t>TANQUE FLOCULANTE N° 3</t>
  </si>
  <si>
    <t>066911</t>
  </si>
  <si>
    <t>BOMBA PUTZMEISTER 01</t>
  </si>
  <si>
    <t>065301</t>
  </si>
  <si>
    <t>MOLINO CONICO OTSUKA Nº 1</t>
  </si>
  <si>
    <t>065302</t>
  </si>
  <si>
    <t>MOLINO CONICO OTSUKA Nº 2</t>
  </si>
  <si>
    <t>065303</t>
  </si>
  <si>
    <t>065304</t>
  </si>
  <si>
    <t>065305</t>
  </si>
  <si>
    <t xml:space="preserve">MOLINO REMOLIENDA </t>
  </si>
  <si>
    <t>065311</t>
  </si>
  <si>
    <t>MOLINO DE CAL</t>
  </si>
  <si>
    <t>065401</t>
  </si>
  <si>
    <t>CICLON D-10</t>
  </si>
  <si>
    <t>065402</t>
  </si>
  <si>
    <t>CICLON D-15 FULLER</t>
  </si>
  <si>
    <t>065403</t>
  </si>
  <si>
    <t>CICLON D-15  8X11</t>
  </si>
  <si>
    <t>065404</t>
  </si>
  <si>
    <t>CICLON  D-6 REMOLIENDA</t>
  </si>
  <si>
    <t>139810-01</t>
  </si>
  <si>
    <t>GRUA PUENTE DE 15/5 TN MOLIENDA</t>
  </si>
  <si>
    <t>139810-02</t>
  </si>
  <si>
    <t>GRUA PUENTE DE 10 TN BBA MARS</t>
  </si>
  <si>
    <t>139810-07</t>
  </si>
  <si>
    <t>TECLE ELECTRICO DE 5 TN DE CH.PRIMARIA</t>
  </si>
  <si>
    <t>TECLE ELECTRICO DE 5 TN DE CH.SECUNDARIA</t>
  </si>
  <si>
    <t>065201</t>
  </si>
  <si>
    <t>TANQUE DE XANTATO Z-06</t>
  </si>
  <si>
    <t>065202</t>
  </si>
  <si>
    <t>TANQUE DE MIBC</t>
  </si>
  <si>
    <t>065203</t>
  </si>
  <si>
    <t>TANQUE DE SULFATO DE CU</t>
  </si>
  <si>
    <t>065204</t>
  </si>
  <si>
    <t>TANQUE DE CIANURO DE SODIO</t>
  </si>
  <si>
    <t>065205</t>
  </si>
  <si>
    <t>065608-01</t>
  </si>
  <si>
    <t>TANQUE PREPARACION REACTIVOS DE COBRE 1</t>
  </si>
  <si>
    <t>065608-02</t>
  </si>
  <si>
    <t>TANQUE PREPARACION REACTIVOS DE COBRE 2</t>
  </si>
  <si>
    <t>065608-03</t>
  </si>
  <si>
    <t>TANQUE PREPARACION REACTIVOS DE COBRE 3</t>
  </si>
  <si>
    <t>065608-04</t>
  </si>
  <si>
    <t>TANQUE PREPARACION REACTIVOS DE COBRE 4</t>
  </si>
  <si>
    <t>065608-05</t>
  </si>
  <si>
    <t>TANQUE PREPARACION REACTIVOS DE COBRE 5</t>
  </si>
  <si>
    <t>065608-06</t>
  </si>
  <si>
    <t>TANQUE PREPARACION REACTIVOS DE COBRE 6</t>
  </si>
  <si>
    <t>065608-07</t>
  </si>
  <si>
    <t>TANQUE PREPARACION REACTIVOS DE COBRE 7</t>
  </si>
  <si>
    <t>065608-08</t>
  </si>
  <si>
    <t>TANQUE PREPARACION REACTIVOS DE COBRE 8</t>
  </si>
  <si>
    <t>065609-01</t>
  </si>
  <si>
    <t>TANQUE DE ALMACENAMIENTO DE REACTIVOS DE COBRE 1</t>
  </si>
  <si>
    <t>065609-02</t>
  </si>
  <si>
    <t>TANQUE DE ALMACENAMIENTO DE REACTIVOS DE COBRE 2</t>
  </si>
  <si>
    <t>065609-03</t>
  </si>
  <si>
    <t>TANQUE DE ALMACENAMIENTO DE REACTIVOS DE COBRE 3</t>
  </si>
  <si>
    <t>065609-04</t>
  </si>
  <si>
    <t>TANQUE DE ALMACENAMIENTO DE REACTIVOS DE COBRE 4</t>
  </si>
  <si>
    <t>065609-05</t>
  </si>
  <si>
    <t>TANQUE DE ALMACENAMIENTO DE REACTIVOS DE COBRE 5</t>
  </si>
  <si>
    <t>065609-06</t>
  </si>
  <si>
    <t>TANQUE DE ALMACENAMIENTO DE REACTIVOS DE COBRE 6</t>
  </si>
  <si>
    <t>065609-07</t>
  </si>
  <si>
    <t>TANQUE DE ALMACENAMIENTO DE REACTIVOS DE COBRE 7</t>
  </si>
  <si>
    <t>065609-08</t>
  </si>
  <si>
    <t>TANQUE DE ALMACENAMIENTO DE REACTIVOS DE COBRE 8</t>
  </si>
  <si>
    <t>139810-09</t>
  </si>
  <si>
    <t>GRUA PUENTE DEMAG 5TN  DE FLOTACION</t>
  </si>
  <si>
    <t>066312</t>
  </si>
  <si>
    <t>COMPRESORA SULLAIR ST-1509 #1 (COMPRESORA NUEVA)</t>
  </si>
  <si>
    <t>060404</t>
  </si>
  <si>
    <t>MUESTREADOR DE RELAVE GENERAL (METSO)</t>
  </si>
  <si>
    <t>CANCHA DE ZINC</t>
  </si>
  <si>
    <t>01000</t>
  </si>
  <si>
    <t>BOMBA Nº 1 VOG DE FILTRO PRENSA</t>
  </si>
  <si>
    <t>REPUESTO</t>
  </si>
  <si>
    <t>01001</t>
  </si>
  <si>
    <t>BOMBAS STAND BY 6X4 EG</t>
  </si>
  <si>
    <t>066769</t>
  </si>
  <si>
    <t>066770</t>
  </si>
  <si>
    <t>BOMBA CENTRIFUGA # 1 EF 05 MOD SIHI MOD 125-40</t>
  </si>
  <si>
    <t>BOMBA CENTRIFUGA #  2 EF 05 MOD SIHI MOD 125-40</t>
  </si>
  <si>
    <t>BOMBA SUMERGIBLE</t>
  </si>
  <si>
    <t>01002</t>
  </si>
  <si>
    <t>SISTEMA DE ILUMINACIÓN FLOTACIÓN</t>
  </si>
  <si>
    <t>SISTEMA DE ILUMINACIÓN FILTROS Y ESPESADORES</t>
  </si>
  <si>
    <t>SISTEMA DE ILUMINACIÓN MOLIENDA</t>
  </si>
  <si>
    <t>SISTEMA DE ILUMINACIÓN BOMBAS DE RELAVE</t>
  </si>
  <si>
    <t>SISTEMA DE ILUMINACIÓN CHANCADO</t>
  </si>
  <si>
    <t>010203</t>
  </si>
  <si>
    <t>010204</t>
  </si>
  <si>
    <t>010202</t>
  </si>
  <si>
    <t>010205</t>
  </si>
  <si>
    <t>010201</t>
  </si>
  <si>
    <t>066773</t>
  </si>
  <si>
    <t>BOMBA CENTRÍFUGA 6X4 VOGT #2 FILTRO PRENSA (BULLS)</t>
  </si>
  <si>
    <t>TURNO</t>
  </si>
  <si>
    <t>065220</t>
  </si>
  <si>
    <t>BOMBA VERTICAL Nº 6 RELAVE GENERAL 10HP DE 2,5 (ESPIAZA)</t>
  </si>
  <si>
    <t>01003</t>
  </si>
  <si>
    <t>SALA DE COMPRESORAS</t>
  </si>
  <si>
    <t>01004</t>
  </si>
  <si>
    <t>NIVEL B</t>
  </si>
  <si>
    <t>01005</t>
  </si>
  <si>
    <t>RELAVERA</t>
  </si>
  <si>
    <t>BOMBA VERTICAL DE 2.5 N° 3 COURIER</t>
  </si>
  <si>
    <t>(ANTES) BOMBA VERTICAL DE 1.5 N° 3 COURIER ALIMENTO DE RELAVE 1(CELDA OK 10 DE ZINC Y WENCO 500 P3)</t>
  </si>
  <si>
    <t>066843</t>
  </si>
  <si>
    <t>BOMBA VERTICAL 1,5 RELAVE 1</t>
  </si>
  <si>
    <t>060201</t>
  </si>
  <si>
    <t>BOMBA DE LUBRICACION PARA MOLINO 8X11 (2 UNIDADES)</t>
  </si>
  <si>
    <t>010740</t>
  </si>
  <si>
    <t>TALLER ELECTRICIDAD</t>
  </si>
  <si>
    <t>01006</t>
  </si>
  <si>
    <t>TABLERO DE ESPESADORES</t>
  </si>
  <si>
    <t>01007</t>
  </si>
  <si>
    <t xml:space="preserve">CCM FLOTACION </t>
  </si>
  <si>
    <t>066775</t>
  </si>
  <si>
    <t>BOMBA CENTRIGUFA Nº 1 RETORNO COURIER 6X4 EG</t>
  </si>
  <si>
    <t>066740</t>
  </si>
  <si>
    <t>Bomba Sumergible Grindex Planta de neutralización</t>
  </si>
  <si>
    <t>067210-06</t>
  </si>
  <si>
    <t>CELDA DENVER SP 18 DE CU BANCO Nº 6</t>
  </si>
  <si>
    <t>01008</t>
  </si>
  <si>
    <t>MOTOR STAND BY DE 40 HP</t>
  </si>
  <si>
    <t>Instalaciones</t>
  </si>
  <si>
    <t>Lubricacion</t>
  </si>
  <si>
    <t>PREV.</t>
  </si>
  <si>
    <t>INST_P_C</t>
  </si>
  <si>
    <t>FILTRO PRENSA</t>
  </si>
  <si>
    <t>BOMBA DE LODOS 1</t>
  </si>
  <si>
    <t>BOMBA DE LODOS 2</t>
  </si>
  <si>
    <t>BOMBA MARS 2</t>
  </si>
  <si>
    <t>BOMBA NOVA 3</t>
  </si>
  <si>
    <t>BOMBA NOVA 2</t>
  </si>
  <si>
    <t>BOMBA 2 MOLINO 1</t>
  </si>
  <si>
    <t>BOMBA DE LODOS 6</t>
  </si>
  <si>
    <t>BOMBA MARS 1</t>
  </si>
  <si>
    <t>CELDA WENCO DE FLOTA DE ZINC DE 1500 P3</t>
  </si>
  <si>
    <t>CEDAZO # 01 - VIBRATORIO DE ALTA FRECUENCIA YOKAYAMI</t>
  </si>
  <si>
    <t>CEDAZO # 02 - VIBRATORIO SIMPLICITY 7X14</t>
  </si>
  <si>
    <t xml:space="preserve">BOMBA LODOS # 1 CLARIFICADOR 1 6X4 EAH </t>
  </si>
  <si>
    <t>BOMBA CENTRIF. N°8, FLOTACION OK DE ZINC 6X4 EG NISSO WARMAN (DEBAJO Ok</t>
  </si>
  <si>
    <t>CHANCADORA SECUNDARIA SANDVIK SE233 81</t>
  </si>
  <si>
    <t>BOMBA CENTRIFUGA EF 05 (01)- DIQUE DE RELAVERA</t>
  </si>
  <si>
    <t>EXTRACTOR DE POLVO DE TOLVA DE CAL</t>
  </si>
  <si>
    <t>CHANCADORA PRIMARIA OTSUKA FS4840</t>
  </si>
  <si>
    <t>COMPRESORA SULLAIR 10B-40HP/AC/STD CELDAS WENCO</t>
  </si>
  <si>
    <t>FAJA TRANSPORTADORA 5A DE 30”</t>
  </si>
  <si>
    <t>BOMBA CENTRIF 02 CELDA SK240 8X6 FAH WARMAN</t>
  </si>
  <si>
    <t>BOMBA DE LODOS DE TORNILLO NOVA Nº3</t>
  </si>
  <si>
    <t>BOMBA VERTICAL DE 3.5 FIMA, POZA N° 1 B-MARS</t>
  </si>
  <si>
    <t>REACTOR 1</t>
  </si>
  <si>
    <t>BOMBA MARS L-180 N° 2</t>
  </si>
  <si>
    <t>BOMBA VERTICAL GALIGHER DE 2.5 LADO B. 52A 52B ( BOMBA 52)</t>
  </si>
  <si>
    <t>AGITADOR 05 DE TANQUE MARS 2</t>
  </si>
  <si>
    <t>BOMBA CENTRIF. ESPESADOR DE ZINC (106), 6X4 EG NISSO WARMAN</t>
  </si>
  <si>
    <t>REACTOR 2</t>
  </si>
  <si>
    <t>REACTOR 0</t>
  </si>
  <si>
    <t>BOMBA DE LODOS 3</t>
  </si>
  <si>
    <t>BOMBA 1 MOLINO 1</t>
  </si>
  <si>
    <t>FILTRO CC6-1</t>
  </si>
  <si>
    <t>CELDA SK 240</t>
  </si>
  <si>
    <t>MOLIENDA</t>
  </si>
  <si>
    <t>TAG</t>
  </si>
  <si>
    <t>DESCRIPCION SIMEQ</t>
  </si>
  <si>
    <t>CONOCIDO COMO</t>
  </si>
  <si>
    <t>AREA</t>
  </si>
  <si>
    <t>BOMBA VERTICAL DE 2.5 ALTA EFICIENCIA DE CHANCADO PRIMARIO</t>
  </si>
  <si>
    <t>CHANCADO</t>
  </si>
  <si>
    <t>CADENA ALIMENTADORA ( APRON FEEDER) QA1548</t>
  </si>
  <si>
    <t>CADENA ALIMENTADORA DE STOCK PILE ( APRON FEEDER ) QA750</t>
  </si>
  <si>
    <t>CHANCADORA TERCIARIA SANDVIK</t>
  </si>
  <si>
    <t>COMPRESORA GARDEN DENVER EXTRACTOR DE POLVO PRIMARIO</t>
  </si>
  <si>
    <t>066310</t>
  </si>
  <si>
    <t>TANQUE DE AIRE COMPRIMIDO COMPRESORA GRADEN EXTRATOR</t>
  </si>
  <si>
    <t>EXTRACTOR DE POLVO ZONA CHANCADO SECUNDARIO(BOMBA)</t>
  </si>
  <si>
    <t>EXTRACTOR DE POLVO CHANCADO PRIMARIO</t>
  </si>
  <si>
    <t>FAJA TRANSPORTADORA N° 01 DE 30”</t>
  </si>
  <si>
    <t>FAJA 1</t>
  </si>
  <si>
    <t>FAJA TRANSPORTADORA N° 02 DE 30”</t>
  </si>
  <si>
    <t>FAJA 2</t>
  </si>
  <si>
    <t>FAJA TRANSPORTADORA N° 3 DE 30”</t>
  </si>
  <si>
    <t>FAJA 3</t>
  </si>
  <si>
    <t>FAJA TRANSPORTADORA 4A DE 30”</t>
  </si>
  <si>
    <t>FAJA 4A</t>
  </si>
  <si>
    <t>FAJA TRANSPORTADORA 4B DE 24”</t>
  </si>
  <si>
    <t>FAJA 4B</t>
  </si>
  <si>
    <t>FAJA TRANSPORTADORA DE 30” HACIA STOP PILE</t>
  </si>
  <si>
    <t>FAJA TRANSPORTADORA DE 24” SALE DE APRON FEEDER DE STOP PILE</t>
  </si>
  <si>
    <t>FAJA 5A</t>
  </si>
  <si>
    <t>FAJA TRANSPORTADORA 5B DE 30”</t>
  </si>
  <si>
    <t>FAJA 5B</t>
  </si>
  <si>
    <t>FAJA TRANSPORTADORA 5C</t>
  </si>
  <si>
    <t>FAJA 5C</t>
  </si>
  <si>
    <t>FAJA TRANSPORTADORA N° 07 DE 24”</t>
  </si>
  <si>
    <t>FAJA 7</t>
  </si>
  <si>
    <t>FAJA TRANSPORTADORA N° 06 DE 24”</t>
  </si>
  <si>
    <t>FAJA 6</t>
  </si>
  <si>
    <t>FAJA TRANSPORTADORA N° 08 DE 30” HACIA TOLVA DE FINOS</t>
  </si>
  <si>
    <t>FAJA 8</t>
  </si>
  <si>
    <t>FAJA TRANSPORTADORA N° 09 DE 24,” DE TOLVA DE FINOS</t>
  </si>
  <si>
    <t>FAJA 9</t>
  </si>
  <si>
    <t>FAJA TRANSPORTADORA N°5D DE CHANCADORA TERCIARIO SANDVIK</t>
  </si>
  <si>
    <t>065101</t>
  </si>
  <si>
    <t>SEPARADOR ELECTROMAGNETICO SHINKO ( ELECTROIMAN )</t>
  </si>
  <si>
    <t>065102</t>
  </si>
  <si>
    <t>SEPARADOR ELECTROMAGNETICO ( ELECTROIMAN )</t>
  </si>
  <si>
    <t>065103</t>
  </si>
  <si>
    <t>065104</t>
  </si>
  <si>
    <t>ELECTRO IMÁN SHINKO FAJA 2</t>
  </si>
  <si>
    <t>065112</t>
  </si>
  <si>
    <t>DETECTOR DE METALES FAJA 2</t>
  </si>
  <si>
    <t>067001-01</t>
  </si>
  <si>
    <t>SUB- EST CHANC PRIMARIA ( C/01 TRAFO)</t>
  </si>
  <si>
    <t>067001-02</t>
  </si>
  <si>
    <t>SUB- EST CHANC SECUND ( C/01 TRAFO)</t>
  </si>
  <si>
    <t>TECLE ELECTRICO DE 5 TN YALE CH. PRIMARIA</t>
  </si>
  <si>
    <t>TECLE ELECTRICO DE 5 TN YALE CH. SECUNDARIA</t>
  </si>
  <si>
    <t>139810-11</t>
  </si>
  <si>
    <t>TECLE ELÉCTRICO 10 TN CHANCADO TERCIARIO</t>
  </si>
  <si>
    <t>065001</t>
  </si>
  <si>
    <t>BALANZA AUTOMATICA RONAN X96N FAJA 13 ATOLVA DE FINOS</t>
  </si>
  <si>
    <t>065002</t>
  </si>
  <si>
    <t>BALANZA AUTOMÁTICA RAMSEY 57790 FAJA 23</t>
  </si>
  <si>
    <t>065003</t>
  </si>
  <si>
    <t>BALANZA AUTOMÁTICA RAMSEY 10-3001 EN FAJA 17</t>
  </si>
  <si>
    <t>065004</t>
  </si>
  <si>
    <t>BALANZA AUTOMÁTICA RONAN X96 EN FAJA NRO. 22</t>
  </si>
  <si>
    <t>065005</t>
  </si>
  <si>
    <t>BALANZA AUTOMÁTICA RAMSEY 59211 FJA 29 DE PB</t>
  </si>
  <si>
    <t>064702</t>
  </si>
  <si>
    <t>CHANCADORA SECUNDARIA KURIMOTO CCJ-5406</t>
  </si>
  <si>
    <t>CHANCADORA TERCIARIA NORDBERG OMNICONE 1560 (BAJA)</t>
  </si>
  <si>
    <t>064704</t>
  </si>
  <si>
    <t>CHANCADORA TERCIARIA KOBE 760 MM.(BAJA)</t>
  </si>
  <si>
    <t>065110</t>
  </si>
  <si>
    <t>DETECTOR DE METALES FAJA NRO. 03</t>
  </si>
  <si>
    <t>065111</t>
  </si>
  <si>
    <t>DETECTOR DE METALES FAJA NRO. 08</t>
  </si>
  <si>
    <t>065506-01</t>
  </si>
  <si>
    <t>CAÑON DE AIRE PARA TOLVA DE FINOS # 02</t>
  </si>
  <si>
    <t>065506-02</t>
  </si>
  <si>
    <t>CAÑON DE AIRE PARA TOLVA DE FINOS # 03</t>
  </si>
  <si>
    <t>065506-03</t>
  </si>
  <si>
    <t>CAÑON DE AIRE PARA TOLVA DE FINOS # 04</t>
  </si>
  <si>
    <t>065006</t>
  </si>
  <si>
    <t>BALANZA AUTOMÁTICA RAMSEY 56364 FAJA 25 DE ZINC</t>
  </si>
  <si>
    <t>ESPESADORES</t>
  </si>
  <si>
    <t>BOMBA CENTRIF. TUNEL ESPESADOR DE PB (104), 6X4 EG NISSO WARMAN</t>
  </si>
  <si>
    <t>BOMBA 104</t>
  </si>
  <si>
    <t>FILTROS Y ESPESADORES</t>
  </si>
  <si>
    <t>BOMBA CENTRIF. ESPESADOR ZINC OVER / FLOW, 6X4 EG NISSON WARMAN</t>
  </si>
  <si>
    <t>BOMBA CENTRIF. TUNEL DEL ESPESADOR DE RECUPERACIÓN 6X4 EG NISSO WARMA</t>
  </si>
  <si>
    <t>BOMBA 106</t>
  </si>
  <si>
    <t>BOMBA CENTRÍFUGA 6X4 VOGT #2 FILTRO PRENSA</t>
  </si>
  <si>
    <t>BOMBA VERTICAL DE RECUPERACION DE AGUA DE FILTRO PRENSA</t>
  </si>
  <si>
    <t>BOMBA VERTICAL DE 1.5 (BAJANDO LAS ESCALERAS HACIA LA PTAA)</t>
  </si>
  <si>
    <t>066841</t>
  </si>
  <si>
    <t>BOMBA VERTICAL 1.5 #1 COURIER CONCENTRADO DE PLOMO</t>
  </si>
  <si>
    <t>066842</t>
  </si>
  <si>
    <t>BOMBA VERTICAL 1.5 #2 COURIER CONCENTRADO DE ZINC</t>
  </si>
  <si>
    <t>BOMBA VERTICAL 1.5 #3 COURIER RELAVE 1</t>
  </si>
  <si>
    <t>066844</t>
  </si>
  <si>
    <t>BOMBA VERTICAL 1.5 #4 COURIER RELAVE GENERAL</t>
  </si>
  <si>
    <t>066848</t>
  </si>
  <si>
    <t>BOMBA VERTICAL 1.5 #9 COURIER RETORNO A ESPESADOR DE RELAVE</t>
  </si>
  <si>
    <t>056801</t>
  </si>
  <si>
    <t>BOMBA VERTICAL GALLIGER 2.5 (TRABAJARA EN VARIAS ZONAS)</t>
  </si>
  <si>
    <t>066805</t>
  </si>
  <si>
    <t>BOMBA VERTICAL DE C-WEN DE ZINC A ANALIZADOR DE LEYES GALIGHER DE 2.5</t>
  </si>
  <si>
    <t>066808</t>
  </si>
  <si>
    <t>BOMBA VERTICAL GALIGHER DE 2.5, DEBAJO DE LA SUB ESTACION DE FILTROS</t>
  </si>
  <si>
    <t>BOMBA VERTICAL DE 2.5 GALIGHER DEBAJO DE FILTROS CERAMICOS</t>
  </si>
  <si>
    <t>BOMBA VERTICAL GALIGHER DE 2.5 N° 2 (CANCHA DE PLOMO Y CANCHA DE ZINC</t>
  </si>
  <si>
    <t>066840</t>
  </si>
  <si>
    <t>BOMBA VERTICAL GALIGHER DE 2.5 COCHA ESPESADOR DE PB</t>
  </si>
  <si>
    <t>066845</t>
  </si>
  <si>
    <t>BOMBA VERTICAL 2.5 #6 COURIER RETORNO ROUGHER DE ZINC</t>
  </si>
  <si>
    <t>066846</t>
  </si>
  <si>
    <t>BOMBA VERTICAL 2.5 #7 COURIER RETORNO A LA SEPARACIÓN DE PB - CU</t>
  </si>
  <si>
    <t>066847</t>
  </si>
  <si>
    <t>BOMBA VERTICAL 2.5 #8 COURIER RETORNO A CELDA OK 2 DE PB</t>
  </si>
  <si>
    <t>BOMBA VERTICAL DE 2.5 ALTA EFICIENCIA, POZA DE EMENGENCIA DE ESPESADOR DE</t>
  </si>
  <si>
    <t>BOMBA VERTICAL DE 2.5 ALTA EFICIENCIA, POZA DE EMERGENCIA ESPESADOR DE PLO</t>
  </si>
  <si>
    <t>BOMBA VERTICAL DE 2.5 ALTA EFICIENCIA (BAJANDO LAS ESCALERAS HACIA LA PTAA</t>
  </si>
  <si>
    <t>066716</t>
  </si>
  <si>
    <t>BOMBA CENTRIF ( NO EXISTE )</t>
  </si>
  <si>
    <t>BOMBA CENTRIFUGA BOG, ALIMENTACION AL FILTRO PRENSA(DEBAJO DE FILTRO CC-30)</t>
  </si>
  <si>
    <t>BOMBA CENTRIFUGA (LELA) AGUA FILTRADA CC-30</t>
  </si>
  <si>
    <t>BOMBA CENTRIFUGA (LELA) AGUA FILTRADA CC-6 N°1</t>
  </si>
  <si>
    <t>066766</t>
  </si>
  <si>
    <t>BOMBA CENTRIFUGA</t>
  </si>
  <si>
    <t>066774</t>
  </si>
  <si>
    <t>BOMBA LELA DE AGUA FILTRADA DE FILTRO CC-6 N°2</t>
  </si>
  <si>
    <t>COMPRESORA TS 20-125H/A FILTRO PRENSA Y TANQUE DE AIRE COMPRIMIDO</t>
  </si>
  <si>
    <t>064302</t>
  </si>
  <si>
    <t>CORTADOR DE CABEZA DE COURIER (6 UNIDADES)</t>
  </si>
  <si>
    <t>ESPESADOR DE PLOMO SANKY DE 50</t>
  </si>
  <si>
    <t>ESPESADOR DE ZINC SANKY DE 70'</t>
  </si>
  <si>
    <t>ESPESADOR COBRE DE 20'</t>
  </si>
  <si>
    <t>ESPESADOR RECUPERACION MIXTO DE PLOMO Y ZINC 40'</t>
  </si>
  <si>
    <t>FAJA TRANSPORTADORA DE CONC DE ZINC N° 01 DE 30”</t>
  </si>
  <si>
    <t>FAJA TRANSPORTADORA DE CONC DE ZINC N° 02 DE 30”</t>
  </si>
  <si>
    <t>FAJA TRANSPORTADORA DE CONC PB N° 01 DE 30”</t>
  </si>
  <si>
    <t>FAJA TRANSPORTADORA DE CONC PB N° 02 DE 24”</t>
  </si>
  <si>
    <t>FAJA TRANSPORTADORA DE CONC PB N° 03 DE 30”</t>
  </si>
  <si>
    <t>FAJA TRANSPORTADORA CONCENTRADO DE CU N°1</t>
  </si>
  <si>
    <t>FAJA TRANSPORTADORA CONCENTRADO DE CU N°2</t>
  </si>
  <si>
    <t>FAJA TRANSPORTADORA CONCENTRADO DE CU N°3</t>
  </si>
  <si>
    <t>066505</t>
  </si>
  <si>
    <t>HOLDIN TANK DE FILTRO PRENSA DE ZINC</t>
  </si>
  <si>
    <t>066506</t>
  </si>
  <si>
    <t>FILTRO CERAMICO CC30 DE ZN</t>
  </si>
  <si>
    <t>FILTRO CERAMICO CC6 DE PB</t>
  </si>
  <si>
    <t>129708-20</t>
  </si>
  <si>
    <t>MÁQUINA DE SOLDAR RN-400 FILTROS</t>
  </si>
  <si>
    <t>060304</t>
  </si>
  <si>
    <t>SECADOR DE AIRE COMPRESORA DE FILTRO PRENSA</t>
  </si>
  <si>
    <t>067001-04</t>
  </si>
  <si>
    <t>SUB- EST FILTROS CERAMEC ( C/02 TRAFO)</t>
  </si>
  <si>
    <t>065221</t>
  </si>
  <si>
    <t>ANALIZADOR DE LEYES DE PLANTA</t>
  </si>
  <si>
    <t>BOMBA CENTRIFUGA 77 A, 6X4 AH WARMAN (BOMBA 77)</t>
  </si>
  <si>
    <t>FLOTACION</t>
  </si>
  <si>
    <t>BOMBA CENTRIFUGA 77B, 6X4 AH WARMAN (BOMBA 77)</t>
  </si>
  <si>
    <t>066737</t>
  </si>
  <si>
    <t>BOMBA 6X4 EG WARMAN ZINC</t>
  </si>
  <si>
    <t>066739</t>
  </si>
  <si>
    <t>BOMBA CENTRIF. N° 1 ESPUMAS BULK DE LA DENVER SUB A 24 - 6X4 EG NISSO</t>
  </si>
  <si>
    <t>BOMBA CENTRIF. N° 2 ESPUMAS BULK DE LA DENVER SUB A 24 - 6X4 EG (FAJA 2</t>
  </si>
  <si>
    <t>BOMBA CENTRIF. DE ESPUMAS OK N°2 (MIXTOS) - 6X4 EG NISSO WARMAN</t>
  </si>
  <si>
    <t>BOMBA CENTRIFUGA NA1 FLOTACION DE PLOMO 6X4 EG NISSO WARMAN (DEBAJO O</t>
  </si>
  <si>
    <t>BOMBA CENTRIFUGA DE CU N°4 6X4 EG</t>
  </si>
  <si>
    <t>BOMBA CENTRIF 52A 6X4 SRL DENVER (BOMBA 52)</t>
  </si>
  <si>
    <t>BOMBA CENTRIF 52B 6X4 SRL DENVER (BOMBA 52)</t>
  </si>
  <si>
    <t>BOMBA CENTRIF. N°2 FLOTACION DE PLOMO 6X4 REVAL (DEBAJO OK 10 DE PLOMO</t>
  </si>
  <si>
    <t>066736</t>
  </si>
  <si>
    <t>BOMBA 6X4 REVAL ZINC</t>
  </si>
  <si>
    <t>066738</t>
  </si>
  <si>
    <t>BOMBA 6X4 REVAL NO 04 ZINC</t>
  </si>
  <si>
    <t>066817</t>
  </si>
  <si>
    <t>BOMBA VERTICAL NO 01 DE COBRE</t>
  </si>
  <si>
    <t>BOMBA VERTICAL 52</t>
  </si>
  <si>
    <t>BOMBA VERTICAL 2.5 ESTANDAR, DEBAJO DE LA PRIMERA CELDA WEMCO 500 P3 DE</t>
  </si>
  <si>
    <t>066836</t>
  </si>
  <si>
    <t>BOMBA VERTICAL DE 2.5 LADO DE CELDAS DENVER SUB A24</t>
  </si>
  <si>
    <t>066837</t>
  </si>
  <si>
    <t>BOMBA VERTICAL ESPIASA DE 2.5 AF #85</t>
  </si>
  <si>
    <t>066839</t>
  </si>
  <si>
    <t>BOMBA VERTICAL DE 2.5 AE S1</t>
  </si>
  <si>
    <t>BOMBA VERTICAL ALTA EFICIENCIA 2.5, DE PISO DE CELDA OK 10</t>
  </si>
  <si>
    <t>066838</t>
  </si>
  <si>
    <t>BOMBA VERTICAL 2.5 AF N°2 DE CU</t>
  </si>
  <si>
    <t>BOMBA VERTICAL 3.5 SCV CLEANER DE ZN</t>
  </si>
  <si>
    <t>065603</t>
  </si>
  <si>
    <t>ACONDICIONADOR DE ZN N° 03</t>
  </si>
  <si>
    <t>ACONDICIONADOR 10X10 DE ZINC SUPER ACONDICIONADOR</t>
  </si>
  <si>
    <t>ACONDICIONADOR DE COBRE 10X11</t>
  </si>
  <si>
    <t>066772</t>
  </si>
  <si>
    <t>BOMBA CENTRÍFUGA 10X8 WARMAN</t>
  </si>
  <si>
    <t>067405</t>
  </si>
  <si>
    <t>BOMBAS DOSIFICADORAS DE REACTIVOS DE COBRE SIGMA</t>
  </si>
  <si>
    <t>067406-01</t>
  </si>
  <si>
    <t>BOMBAS DOSIFICADORAS DE COBRE GALA 01</t>
  </si>
  <si>
    <t>067406-02</t>
  </si>
  <si>
    <t>BOMBAS DOSIFICADORAS DE COBRE GALA 02</t>
  </si>
  <si>
    <t>067406-03</t>
  </si>
  <si>
    <t>BOMBAS DOSIFICADORAS DE COBRE GALA 03</t>
  </si>
  <si>
    <t>067406-04</t>
  </si>
  <si>
    <t>BOMBAS DOSIFICADORAS DE COBRE GALA 04</t>
  </si>
  <si>
    <t>067406-05</t>
  </si>
  <si>
    <t>BOMBAS DOSIFICADORAS DE COBRE GALA 05</t>
  </si>
  <si>
    <t>067406-06</t>
  </si>
  <si>
    <t>BOMBAS DOSIFICADORAS DE COBRE GALA 06</t>
  </si>
  <si>
    <t>067406-07</t>
  </si>
  <si>
    <t>BOMBAS DOSIFICADORAS DE COBRE GALA 07</t>
  </si>
  <si>
    <t>067406-08</t>
  </si>
  <si>
    <t>BOMBAS DOSIFICADORAS DE COBRE GALA 08</t>
  </si>
  <si>
    <t>067406-09</t>
  </si>
  <si>
    <t>BOMBAS DOSIFICADORAS DE COBRE GALA 09</t>
  </si>
  <si>
    <t>067407</t>
  </si>
  <si>
    <t>BOMBA DOSIFICADORA DE XANTATO ACONDICIONADOR</t>
  </si>
  <si>
    <t>067408</t>
  </si>
  <si>
    <t>BOMBA DOSIFICADORA DE ROUGHER N 1</t>
  </si>
  <si>
    <t>067409</t>
  </si>
  <si>
    <t>BOMBA DOSIFICADORA DE ROUGHER N 2</t>
  </si>
  <si>
    <t>067410</t>
  </si>
  <si>
    <t>BOMBA DOSIFICADORA DE ROUGHER N 3</t>
  </si>
  <si>
    <t>CELDA DE FLOTACIÓN WEMCO ROUGHER PB #02</t>
  </si>
  <si>
    <t>CELDA DE FLOTACIÓN WEMCO ROUGHER PB #03</t>
  </si>
  <si>
    <t>CELDA DENVER SP 18 DE CU BANCO N°1</t>
  </si>
  <si>
    <t>CELDA SP 18 - NRP 1</t>
  </si>
  <si>
    <t>CELDA DENVER SP 18 DE CU BANCO N°2</t>
  </si>
  <si>
    <t>CELDA SP 18 - NRP 2</t>
  </si>
  <si>
    <t>CELDA DENVER SP 18 DE CU BANCO N°3</t>
  </si>
  <si>
    <t>CELDA SP 18 - NRP 3</t>
  </si>
  <si>
    <t>CELDA DENVER SP 18 DE CU BANCO N°4</t>
  </si>
  <si>
    <t>CELDA SP 18 - NRP 4</t>
  </si>
  <si>
    <t>067210-05</t>
  </si>
  <si>
    <t>CELDA DENVER SP 18 DE CU BANCO N° 5</t>
  </si>
  <si>
    <t>CELDA SP 18 - NRP 5</t>
  </si>
  <si>
    <t>CELDA DENVER SP 18 DE CU BANCO N° 6</t>
  </si>
  <si>
    <t>CELDA SP 18 - NRP 6</t>
  </si>
  <si>
    <t>067210-07</t>
  </si>
  <si>
    <t>CELDA DENVER SP 18 DE CU BANCO N° 7</t>
  </si>
  <si>
    <t>CELDA SP 18 - NRP 7</t>
  </si>
  <si>
    <t>067210-08</t>
  </si>
  <si>
    <t>CELDA DENVER SP 18 DE CU BANCO N° 8</t>
  </si>
  <si>
    <t>CELDA SP 18 - NRP 8</t>
  </si>
  <si>
    <t>067210-09</t>
  </si>
  <si>
    <t>CELDA DENVER SP 18 DE CU BANCO N° 9</t>
  </si>
  <si>
    <t>CELDA SP 18 - NRP 9</t>
  </si>
  <si>
    <t>067210-10</t>
  </si>
  <si>
    <t>CELDA DENVER SP 18 DE CU BANCO N° 10</t>
  </si>
  <si>
    <t>CELDA SP 18 - NRP 10</t>
  </si>
  <si>
    <t>CELDA 1500</t>
  </si>
  <si>
    <t>CELDA FLOTA WEMCO EN ROUGHER ZINC #01</t>
  </si>
  <si>
    <t>CELDA FLOTA WEMCO EN ROUGHER ZINC #02</t>
  </si>
  <si>
    <t>CELDA FLOTA WEMCO EN ROUGHER ZINC # 03</t>
  </si>
  <si>
    <t>CELDA FLOTA WEMCO EN ROUGHER ZINC #04</t>
  </si>
  <si>
    <t>CELDA FLOTA WEMCO EN ROUGHER ZINC # 05</t>
  </si>
  <si>
    <t>CELDA FLOTA WEMCO EN ROUGHER ZINC # 06</t>
  </si>
  <si>
    <t>067221</t>
  </si>
  <si>
    <t>CELDA DE COLUMNA DE FLOTACIÓN DE PLOMO</t>
  </si>
  <si>
    <t>CELDA OK 10 PLOMO N°1</t>
  </si>
  <si>
    <t>CELDA OK 10 PLOMO N°2</t>
  </si>
  <si>
    <t>CELDA OK 10 PLOMO N°3</t>
  </si>
  <si>
    <t>CELDA OK 10 COBRE LIMPIEZA</t>
  </si>
  <si>
    <t>067220</t>
  </si>
  <si>
    <t>CELDA DE COLUMNA DE FLOTACIÓN DE ZINC</t>
  </si>
  <si>
    <t>CELDA OK 10 ZINC N°1</t>
  </si>
  <si>
    <t>CELDA OK 10 ZINC N°2</t>
  </si>
  <si>
    <t>CELDA OK 10 ZINC N°3</t>
  </si>
  <si>
    <t>CELDA OK 10 ZINC N°4</t>
  </si>
  <si>
    <t>CELDA OK 10 ZINC N°5</t>
  </si>
  <si>
    <t>CELDA WEMCO 150P3 NO 01 COBRE</t>
  </si>
  <si>
    <t>WEMCO 84</t>
  </si>
  <si>
    <t>CELDA WEMCO 150P3 NO 02 COBRE</t>
  </si>
  <si>
    <t>CELDA WEMCO 150P3 NO 03 COBRE</t>
  </si>
  <si>
    <t>CELDA WEMCO 150P3 NO 04 COBRE</t>
  </si>
  <si>
    <t>CELDA WEMCO 150P3 NO 05 COBRE</t>
  </si>
  <si>
    <t>CELDA WEMCO 150P3 NO 06 COBRE</t>
  </si>
  <si>
    <t>CELDA WEMCO 150P3 NO 07 COBRE</t>
  </si>
  <si>
    <t>CELDA WEMCO 150P3 NO 08 COBRE</t>
  </si>
  <si>
    <t>065701</t>
  </si>
  <si>
    <t>CELDA DENVER DE PB. BANCO 60A</t>
  </si>
  <si>
    <t>065702</t>
  </si>
  <si>
    <t>065703</t>
  </si>
  <si>
    <t>CELDAS DENVER DE FLOTACIÓN DR-500 PB #01</t>
  </si>
  <si>
    <t>CELDAS DENVER DE FLOTACIÓN DR-500 PB #02</t>
  </si>
  <si>
    <t>CELDAS DENVER DE FLOTACIÓN DR-500 PB # 03</t>
  </si>
  <si>
    <t>GRUA PUENTE DEMAG 5TN DE FLOTACION</t>
  </si>
  <si>
    <t>067411</t>
  </si>
  <si>
    <t>SOPLADOR DE CELDA DR-500 NRO 01 (LADO IZQUIERDO)</t>
  </si>
  <si>
    <t>SOPLADOR SPENCER 01</t>
  </si>
  <si>
    <t>065216</t>
  </si>
  <si>
    <t xml:space="preserve">BOMBA VERTICAL N° 2 DE RELAVE BULK CONCENTRADO DE ZINC 20 HP  DE 1.5 X36 P" </t>
  </si>
  <si>
    <t>065219</t>
  </si>
  <si>
    <t>BOMBA VERTICAL N° 5 CONCETRADO BULK 20 HP MARCA DELCROSSA DE 1.5 P"</t>
  </si>
  <si>
    <t>0065222</t>
  </si>
  <si>
    <t>BOMBA VERTICAL N° 7 CONCETRADO DE ZINC 10 HP DE 1.5 X 36 P" M</t>
  </si>
  <si>
    <t>065217</t>
  </si>
  <si>
    <t>BOMBA VERTICAL N° 3 CONCENTRADO BULK 10 HPDE 1.5 P" MARCA</t>
  </si>
  <si>
    <t>065218</t>
  </si>
  <si>
    <t>BOMBA VERTICAL N° 4 RELAVE GENERAL 20 HP DELCROSA DE 1.5 P</t>
  </si>
  <si>
    <t>065222</t>
  </si>
  <si>
    <t>BOMBA VERTICAL N° 7 CONCETRADO DE ZINC 10 HP DE 1.5X 36 P" M</t>
  </si>
  <si>
    <t>066731</t>
  </si>
  <si>
    <t>BOMBA CENTRIF 6X4 AH DE CELDA COLUMNA DE PB LH</t>
  </si>
  <si>
    <t>BOMBA CENTRIF N° 2 CELDA-COLUMNA ZN, 6X4 E-AH WARMAN</t>
  </si>
  <si>
    <t>066730</t>
  </si>
  <si>
    <t>BOMBA CENTRIF 6X4 EAH DE CELDA COLUMNA DE PB RH</t>
  </si>
  <si>
    <t>066711</t>
  </si>
  <si>
    <t>BOMBA CENTRIF 55A 6X4 EG</t>
  </si>
  <si>
    <t>066712</t>
  </si>
  <si>
    <t>BOMBA CENTRIF 55B 6X4 EG</t>
  </si>
  <si>
    <t>066722</t>
  </si>
  <si>
    <t>BOMBA CENTRIF 61 6X4 EG</t>
  </si>
  <si>
    <t>BOMBA CENTRIF. N° 1, CELDA-COLUMNA ZN 6X4 EG NISSO WARMAN</t>
  </si>
  <si>
    <t>BOMBA CENTRIF. N°4 FLOTACION PLOMO 6X4 EG NISSO WARMAN(DEBAJO OK 10</t>
  </si>
  <si>
    <t>066741</t>
  </si>
  <si>
    <t>BOMBA 6X4 EG WARMAN NO 01REMOLIENDA COBRE</t>
  </si>
  <si>
    <t>066742</t>
  </si>
  <si>
    <t>BOMBA 6X4 EG WARMAN NO 02 REMOLIENDA COBRE</t>
  </si>
  <si>
    <t>BOMBA CENTRIF. TUNEL DEL ESPESADOR DE COBRE, 6X4 EG NISSO WARMAN.</t>
  </si>
  <si>
    <t>BOMBA 102</t>
  </si>
  <si>
    <t>BOMBA CENTRIFUGA 6X4 EG MIXTO NA1</t>
  </si>
  <si>
    <t>BOMBA CENTRIF. NA3 FLOTACION DE PLOMO 6X4 EG NISSO WARMAN (DEBAJO OK</t>
  </si>
  <si>
    <t>BOMBA 8 ZINC</t>
  </si>
  <si>
    <t>BOMBA CENTRIF. N° 9, FLOTACION OK DE ZINC 6X4 EG NISSO WARMAN (DEBAJO O</t>
  </si>
  <si>
    <t>BOMBA CENTRIF. N° 10, FLOTACION OK DE ZINC 6X4 EG NISSO WARMAN (DEBAJO</t>
  </si>
  <si>
    <t>BOMBA CENTRIF. N° 11, FLOTACION OK DE ZINC 6X4 EG NISSO WARMAN (DEBAJO</t>
  </si>
  <si>
    <t>BOMBA CENTRIFUGA DE CU N°1 DE ESPUMA DE 6X4 EG</t>
  </si>
  <si>
    <t>BOMBA CENTRIFUGA DE CU N°2 DE LIMPIEZA 6X4 EG</t>
  </si>
  <si>
    <t>BOMBA CENTRIFUGA DE CU N°3 6X4 EG</t>
  </si>
  <si>
    <t>066767</t>
  </si>
  <si>
    <t>BOMBA CENTRIFUGA DE REMOLIENDA DE CU N°1 6X4 EG</t>
  </si>
  <si>
    <t>066768</t>
  </si>
  <si>
    <t>BOMBA CENTRIFUGA DE REMOLIENDA DE CU N°2 6X4 EG</t>
  </si>
  <si>
    <t>BOMBA CENTRIFUGA 6X4 EG N° 01 RETORNO DE COURIER DE CABEZA</t>
  </si>
  <si>
    <t>065224</t>
  </si>
  <si>
    <t>BOMBA VERTICAL N° 9 CONCETRADO DE PLOMO 10 HP DE 1.5 X 36 P</t>
  </si>
  <si>
    <t>066814</t>
  </si>
  <si>
    <t>BOMBA VERTICAL LADO FILTRO CC30 DE ANALIZADOR DE LEYES DE 1.5 FIMA</t>
  </si>
  <si>
    <t>066815</t>
  </si>
  <si>
    <t>BOMBA VERTICAL LADO FILTRO CC6 DE ANALIZADOR DE LEYES DE 1.5 FIMA</t>
  </si>
  <si>
    <t>066816</t>
  </si>
  <si>
    <t>BOMBA VERTICAL DE FLOTACIÓN DE PLOMO DE ANALIZADOR DE LEYES DE 1.5 FIMA</t>
  </si>
  <si>
    <t>BOMBA VERTICAL 1.5 DEBAJO DE LA CELDA DENVER SP18</t>
  </si>
  <si>
    <t>BOMBA VERTICAL DE 1.5 N° 3 COURIER ALIMENTO DE RELAVE 1(CELDA OK 10 DE ZIN</t>
  </si>
  <si>
    <t>BOMBA VERTICAL DE 1.5 EN EL CLARIFICADOR N°1</t>
  </si>
  <si>
    <t>065215</t>
  </si>
  <si>
    <t>BOMBA VERTICAL ANALIZADOR DE LEYES CABEZA DE PLOMO 2.5X3</t>
  </si>
  <si>
    <t>BOMBA VERTICAL N° 6 RELAVE GENERAL 10 HP DE 2.5 P" MARCA ES</t>
  </si>
  <si>
    <t>065223</t>
  </si>
  <si>
    <t>BOMBA VERTICAL N° 8 DE RELAVE 1 10 HP DE 2.5 X36 P" MARCA ES</t>
  </si>
  <si>
    <t>066806</t>
  </si>
  <si>
    <t>BOMBA VERTICAL GALIGHER DE 2.5 LADO 61</t>
  </si>
  <si>
    <t>BOMBA VERTICAL GALIGHER 2.5 N° 1 DE LAVADERO, CONCENTRADO DE PLOMO (CAN</t>
  </si>
  <si>
    <t>BOMBA VERTICAL DE 2.5 ESTÁNDAR (POZA DE EMERGENCIA DE LOS REACTORES)</t>
  </si>
  <si>
    <t>BOMBA VERTICAL 2,5 POZA EMERGENCIA REACTORES</t>
  </si>
  <si>
    <t>BOMBA VERTICAL N° 85 DE ALTA EFICIENCIA 2.5 (DEBAJO DEL ACODICIONADOR DE C</t>
  </si>
  <si>
    <t>BOMBA VERTICAL 3.5 COCHA DE CARGUIO DE ZINC.(LADO DE LA COMPRESORA SULLAI</t>
  </si>
  <si>
    <t>066818</t>
  </si>
  <si>
    <t>BOMBA VERTICAL 3.5 POZA 4</t>
  </si>
  <si>
    <t>BOMBA VERTICAL DE 3.5 DEBAJO DE LA CELDA WEMCO DE CU</t>
  </si>
  <si>
    <t>BOMBA VERTICAL DE 3.5 (PAICHAE), CANCHA DE COBRE</t>
  </si>
  <si>
    <t>065601</t>
  </si>
  <si>
    <t>ACONDICIONADOR DE PB. N° 01</t>
  </si>
  <si>
    <t>065602</t>
  </si>
  <si>
    <t>ACONDICIONADOR DE ZN N° 02</t>
  </si>
  <si>
    <t>BOMBA DE AGUA HIDROSTAL RIO TORRES N°2</t>
  </si>
  <si>
    <t>062931</t>
  </si>
  <si>
    <t>BOMBA SUMERGIBLE TSURUMI KRS2-80 N° 01</t>
  </si>
  <si>
    <t>062932</t>
  </si>
  <si>
    <t>BOMBA SUMERGIBLE TSURUMI KRS2-100 N° 01</t>
  </si>
  <si>
    <t>062945</t>
  </si>
  <si>
    <t>BOMBA SUMERGIBLE TOYO 04 DL4C(PLANTA COCENTRADORA)</t>
  </si>
  <si>
    <t>067401</t>
  </si>
  <si>
    <t>BOMBA PERISTALTICA NRO 01 (DELASCO)</t>
  </si>
  <si>
    <t>067402</t>
  </si>
  <si>
    <t>BOMBA PERISTALTICA NRO. 02 (DELASCO)</t>
  </si>
  <si>
    <t>067403</t>
  </si>
  <si>
    <t>BOMBA PERISTALTICA NRO 03 (DELASCO)</t>
  </si>
  <si>
    <t>067404</t>
  </si>
  <si>
    <t>BOMBA PERISTALTICA NRO 04 (DELASCO)</t>
  </si>
  <si>
    <t>066715</t>
  </si>
  <si>
    <t>BOMBA CENTRIF OVER FLOW ESP.PB. 4X3 EG</t>
  </si>
  <si>
    <t>BOMBA CENTRIF. 10X8 E-M WARMAN - ACONDICIONADOR BULK (DEBAJO OK 10 D</t>
  </si>
  <si>
    <t>066719</t>
  </si>
  <si>
    <t>BOMBA CENTRIF 77 B 10X8 E-M</t>
  </si>
  <si>
    <t>066720</t>
  </si>
  <si>
    <t>BOMBA EMERGENCIA ESPESADOR DE CAL</t>
  </si>
  <si>
    <t>066721</t>
  </si>
  <si>
    <t>BOMBA 01 DE DESLAME DE COBRE</t>
  </si>
  <si>
    <t>066726</t>
  </si>
  <si>
    <t>BOMBA CENTRIF OVER FLOW ESP MIXTO PB/ZN HIDROSTAL</t>
  </si>
  <si>
    <t>066727</t>
  </si>
  <si>
    <t>BOMBA CENTRIF 4X3 DAH ESP. EX-COBRE</t>
  </si>
  <si>
    <t>066732</t>
  </si>
  <si>
    <t>BOMBA 02 DE DESLAME DE COBRE</t>
  </si>
  <si>
    <t>066733</t>
  </si>
  <si>
    <t>BOMBA 03 DE DESLAME DE COBRE</t>
  </si>
  <si>
    <t>BOMBA CENTRIFUGA 4X3 DAH POR EL ACONDICIONADOR DE CU</t>
  </si>
  <si>
    <t>BOMBA CENTRIFUGA HIDROSTAL AL COSTADO DEL FILTRO PRENSA</t>
  </si>
  <si>
    <t>066763</t>
  </si>
  <si>
    <t>BOMBA CENTRIFUGA 4X3 DH ESPESADOR DE ZN</t>
  </si>
  <si>
    <t>067406</t>
  </si>
  <si>
    <t>BOMBAS DOSIFICADORAS DE COBRE GALA</t>
  </si>
  <si>
    <t>CELDA DE FLOTACIÓN WEMCO ROUGHER PB #01</t>
  </si>
  <si>
    <t>CELDA FLOTA WEMCO EN SCAVENGER ZINC #07</t>
  </si>
  <si>
    <t>CELDA FLOTA WEMCO EN SCAVENGER ZINC #08</t>
  </si>
  <si>
    <t>CELDA FLOTA WEMCO EN SCAVENGER ZINC #09</t>
  </si>
  <si>
    <t>CELDA FLOTA WEMCO EN SCAVENGER ZINC #10</t>
  </si>
  <si>
    <t>CELDA FLOTA WEMCO EN SCAVENGER ZINC #11</t>
  </si>
  <si>
    <t>CELDA FLOTA WEMCO EN SCAVENGER ZINC # 12</t>
  </si>
  <si>
    <t>065704</t>
  </si>
  <si>
    <t>065705</t>
  </si>
  <si>
    <t>065706</t>
  </si>
  <si>
    <t>065707</t>
  </si>
  <si>
    <t>065708</t>
  </si>
  <si>
    <t>065709</t>
  </si>
  <si>
    <t>065710</t>
  </si>
  <si>
    <t>065711</t>
  </si>
  <si>
    <t>CELDA DENVER DE PB. BANCO 60B</t>
  </si>
  <si>
    <t>065712</t>
  </si>
  <si>
    <t>065713</t>
  </si>
  <si>
    <t>065714</t>
  </si>
  <si>
    <t>065715</t>
  </si>
  <si>
    <t>065716</t>
  </si>
  <si>
    <t>065717</t>
  </si>
  <si>
    <t>065718</t>
  </si>
  <si>
    <t>065719</t>
  </si>
  <si>
    <t>065720</t>
  </si>
  <si>
    <t>067601</t>
  </si>
  <si>
    <t>CELDA OK DE PB 01</t>
  </si>
  <si>
    <t>CELDA COMESA SUB A-24 LIMPIEZA DE CU #01</t>
  </si>
  <si>
    <t>CELDA COMESA SUB A-24 LIMPIEZA DE CU #02</t>
  </si>
  <si>
    <t>CELDA COMESA SUB A-24 LIMPIEZA DE CU #03</t>
  </si>
  <si>
    <t>066004</t>
  </si>
  <si>
    <t>CELDA COMESA DE ZINC BANCO 76</t>
  </si>
  <si>
    <t>066005</t>
  </si>
  <si>
    <t>066006</t>
  </si>
  <si>
    <t>066007</t>
  </si>
  <si>
    <t>066008</t>
  </si>
  <si>
    <t>066009</t>
  </si>
  <si>
    <t>066010</t>
  </si>
  <si>
    <t>066011</t>
  </si>
  <si>
    <t>066012</t>
  </si>
  <si>
    <t>066013</t>
  </si>
  <si>
    <t>CELDA KURIMOTO DE ZINC BANCO 71</t>
  </si>
  <si>
    <t>066014</t>
  </si>
  <si>
    <t>066015</t>
  </si>
  <si>
    <t>CELDA DENVER DE ZINC BANCO 71</t>
  </si>
  <si>
    <t>066016</t>
  </si>
  <si>
    <t>066017</t>
  </si>
  <si>
    <t>066018</t>
  </si>
  <si>
    <t>066019</t>
  </si>
  <si>
    <t>066020</t>
  </si>
  <si>
    <t>066308</t>
  </si>
  <si>
    <t>COMPRESORA SULLAIR TS-20 # 02</t>
  </si>
  <si>
    <t>066311</t>
  </si>
  <si>
    <t>COMPRESORA SULLAIR ST-1509 # 01</t>
  </si>
  <si>
    <t>067412</t>
  </si>
  <si>
    <t>SOPLADOR DE CELDA DR-500 NRO 02 (LADO DERECHO)</t>
  </si>
  <si>
    <t>BOMBA CENTRIF 01 MOLINO 01 6X4 EG NISSO WARMAN</t>
  </si>
  <si>
    <t>BOMBA CENTRIF 02 MOLINO 01 6X4 EG NISSO WARMAN</t>
  </si>
  <si>
    <t>BOMBA CENTRIF 01 MOLINO 02 6X4 EG NISSO WARMAN</t>
  </si>
  <si>
    <t>BOMBA 1 MOLINO 2</t>
  </si>
  <si>
    <t>BOMBA CENTRIF 02 MOLINO 02 6X4 EG NISSO WARMAN</t>
  </si>
  <si>
    <t>BOMBA 2 MOLINO 2</t>
  </si>
  <si>
    <t>062940</t>
  </si>
  <si>
    <t>BOMBA SUMERGIBLE TOYO 01 DL4C</t>
  </si>
  <si>
    <t>062941</t>
  </si>
  <si>
    <t>BOMBA SUMERGIBLE TOYO 02 DL4C</t>
  </si>
  <si>
    <t>062942</t>
  </si>
  <si>
    <t>BOMBA SUMERGIBLE TOYO 03 DL4C</t>
  </si>
  <si>
    <t>062943</t>
  </si>
  <si>
    <t>BOMBA SUMERGIBLE TOYO 04 DL4C</t>
  </si>
  <si>
    <t>BOMBA DE LUBRICACIÓN PARA MOLINO 8'X11' (2 UNIDADES)</t>
  </si>
  <si>
    <t>060202</t>
  </si>
  <si>
    <t>BOMBA DE LUBRICACIÓN ALTA PARA MOLINO FULLER (2 UNIDADES)</t>
  </si>
  <si>
    <t>060203</t>
  </si>
  <si>
    <t>BOMBA DE LUBRICACIÓN BAJA PARA MOLINO FULLER (2 UNIDADES)</t>
  </si>
  <si>
    <t>BOMBA CENTRIF 01 M-FULLER 03 8X6 FAH WARMAN</t>
  </si>
  <si>
    <t>BOMBA N° 1 MOLINO 04 8X11, CENTRIFUGA - 8X6 SRL DENVER</t>
  </si>
  <si>
    <t>BOMBA N° 2 MOLINO 04 8 X 11, CENTRIFUGA - 8X6 SRL DENVER</t>
  </si>
  <si>
    <t>064803</t>
  </si>
  <si>
    <t>CEDAZO DE ALTA FRECUENCIA MOLINO 8X11</t>
  </si>
  <si>
    <t>064806</t>
  </si>
  <si>
    <t>ZARANDA VIBRATORIA ALTA FRECUENCIA 1 SWECO</t>
  </si>
  <si>
    <t>COMPRESORA SULLAIR LS12-50H/A/SUL</t>
  </si>
  <si>
    <t>COMPRESORA SULLAIR TS-20 # 01</t>
  </si>
  <si>
    <t>COMPRESORA SULLAIR LS12 -60H/A/SUL</t>
  </si>
  <si>
    <t>COMPRESORA TS-20-125H/A FLOTACION Y MOLIENDA</t>
  </si>
  <si>
    <t>066309</t>
  </si>
  <si>
    <t>TANQUE DE AIRE COMPRIMIDO DE COMPRESORAS</t>
  </si>
  <si>
    <t>064301</t>
  </si>
  <si>
    <t>CORTADOR DE COURIER DE MOLINOS (02 UNIDADES)</t>
  </si>
  <si>
    <t>FAJA TRANSPORTADORA DE 24” DE MOLINO N° 01 - ALIMENTO M1-M2</t>
  </si>
  <si>
    <t>FAJA TRANSPORTADORA DE 20” DE MOLINO N° 02</t>
  </si>
  <si>
    <t>FAJA TRANSPORTADORA NRO. 01 DE MOLINO FULLER DE 24”</t>
  </si>
  <si>
    <t>FAJA TRANSPORTADORA N° 02 MOLINO FULLER DE 24”</t>
  </si>
  <si>
    <t>FAJA TRANSPORTADORA N° 05 MOLINO FULLER DE TOLA NRO 04 DE 30”</t>
  </si>
  <si>
    <t>FAJA TRANSPORTADORA N° 04 MOLINO FULLER DE 24”</t>
  </si>
  <si>
    <t>FAJA TRANSPORTADORA N° 03 - ALIMENTO MOLINO FULLER DE 24”</t>
  </si>
  <si>
    <t>FAJA TRANSPORTADORA ALIMENTO MOLINO 8 X 11 TUNEL 5</t>
  </si>
  <si>
    <t>069801</t>
  </si>
  <si>
    <t>MAQUINA DE THERMOFUSIÓN PARA SOLDEO DE TUBERÍAS</t>
  </si>
  <si>
    <t>MOLINO # 01 CONICO OTZUKA C-249 8 X 3</t>
  </si>
  <si>
    <t>MOLINO # 02 CONICO OTZUKA C-249 8 X 3</t>
  </si>
  <si>
    <t>MOLINO CILINDRICO FULLER 9.6 X 14</t>
  </si>
  <si>
    <t>MOLINO CILINDRICO MARCY 8 X 11</t>
  </si>
  <si>
    <t>REMOLIENDA CÓNICA OTZUKA C249 8 X 13</t>
  </si>
  <si>
    <t>060401</t>
  </si>
  <si>
    <t>MUESTREADORES DE CABEZA GENERAL DEL FULLER</t>
  </si>
  <si>
    <t>060402</t>
  </si>
  <si>
    <t>MUESTREADORES DE CABEZA MOLINO 8'X11</t>
  </si>
  <si>
    <t>060403</t>
  </si>
  <si>
    <t>MUESTREADORES DE CABEZA MOLINO 1 Y 2</t>
  </si>
  <si>
    <t>NIDO DE CICLON DE MOLINOS 01 Y 02</t>
  </si>
  <si>
    <t>NIDO DE CICLON D-15 DE MOLINO FULLER</t>
  </si>
  <si>
    <t>NIDO DE CICLON D-15 DE MOLINO MARCY</t>
  </si>
  <si>
    <t>NIDO DE CICLON D-6</t>
  </si>
  <si>
    <t>060301</t>
  </si>
  <si>
    <t>SECADOR DE AIRE DE COMPRESORAS SAR-400</t>
  </si>
  <si>
    <t>060302</t>
  </si>
  <si>
    <t>SECADOR DE AIRE DE COMPRESORAS SAR-190 (02 UNIDADES)</t>
  </si>
  <si>
    <t>060303</t>
  </si>
  <si>
    <t>SECADOR DE AIRE DE COMPRESORAS DHL-300 (03 UNIDADES)</t>
  </si>
  <si>
    <t>067001-03</t>
  </si>
  <si>
    <t>SUB- EST MOLIENDA Y FLOTACION ( 06 TRANSFORMADORES)</t>
  </si>
  <si>
    <t>065501</t>
  </si>
  <si>
    <t>TOLVAS DE FINO N° 01</t>
  </si>
  <si>
    <t>065502</t>
  </si>
  <si>
    <t>TOLVAS DE FINO N° 02</t>
  </si>
  <si>
    <t>065503</t>
  </si>
  <si>
    <t>TOLVAS DE FINO N° 03</t>
  </si>
  <si>
    <t>065504</t>
  </si>
  <si>
    <t>TOLVAS DE FINO N° 04</t>
  </si>
  <si>
    <t>065505</t>
  </si>
  <si>
    <t>TOLVAS DE FINO N° 05</t>
  </si>
  <si>
    <t>BOMBA VERTICAL 3.5 COCHA DE EMERGENCIA DEL MOLINO 8X11</t>
  </si>
  <si>
    <t>065312</t>
  </si>
  <si>
    <t>MOLINO DE COBRE</t>
  </si>
  <si>
    <t>065405</t>
  </si>
  <si>
    <t>CICLON PRIMARIO LINEAL DE 3” Y 4” COBRE</t>
  </si>
  <si>
    <t>065406</t>
  </si>
  <si>
    <t>CICLON LINEAL 4” REMOLIENDA DE COBRE</t>
  </si>
  <si>
    <t>069840-01</t>
  </si>
  <si>
    <t>CONTROL DE NIVEL TANQUE DE AGUA PRINCIPAL DE PLANT</t>
  </si>
  <si>
    <t>OTROS</t>
  </si>
  <si>
    <t>069840-10</t>
  </si>
  <si>
    <t>CONTROL DE NIVEL DE TANQUE DE CAL</t>
  </si>
  <si>
    <t>069840-07</t>
  </si>
  <si>
    <t>CONTROL DE PH TANQUE REACTOR 1 PAA</t>
  </si>
  <si>
    <t>069840-08</t>
  </si>
  <si>
    <t>CONTROL DE PH TANQUE CLARIFICADOR</t>
  </si>
  <si>
    <t>069840-09</t>
  </si>
  <si>
    <t>TURBIDIMETRO TANQUE CLARIFICADOR</t>
  </si>
  <si>
    <t>069840-02</t>
  </si>
  <si>
    <t>LAZO DE CONTROL DE PH BANCO 71A</t>
  </si>
  <si>
    <t>069840-03</t>
  </si>
  <si>
    <t>LAZO DE CONTROL DE PH BANCO 71B</t>
  </si>
  <si>
    <t>069840-04</t>
  </si>
  <si>
    <t>LAZO DE CONTROL DE PH BANCO 76</t>
  </si>
  <si>
    <t>069840-05</t>
  </si>
  <si>
    <t>LAZO DE CONTROL DE PH ACONDICIONADOR DE ZINC</t>
  </si>
  <si>
    <t>069840-06</t>
  </si>
  <si>
    <t>LAZO DE CONTROL DE PH ACONDICIONADOR DE PLOMO</t>
  </si>
  <si>
    <t>BOMBA CENTRIF ESPESADOR TUNEL DE CAL 6X4 EG NISSO WARMAN</t>
  </si>
  <si>
    <t>PLANTA CAL</t>
  </si>
  <si>
    <t>BOMBA CENTRIF 6X4 EG NISSON WARMAN (CICLÓN DE CAL)</t>
  </si>
  <si>
    <t>066771</t>
  </si>
  <si>
    <t>BOMBA 6X4 EG COSTADO DE ESPESADOR DE CAL</t>
  </si>
  <si>
    <t>064705</t>
  </si>
  <si>
    <t>MOLINO TUBULAR DB1220 DE CAL 8 X 6</t>
  </si>
  <si>
    <t>ESPESADOR DE CAL SANKY 40'</t>
  </si>
  <si>
    <t>FAJA TRANSPORTADORA DE MOLINO DE CAL DE 24”</t>
  </si>
  <si>
    <t>FAJA TRANSPORTADORA DE CAL N°2</t>
  </si>
  <si>
    <t>FAJA TRANSPORTADORA DE CAL N°3</t>
  </si>
  <si>
    <t>MOLINO DE CAL 4” X 8”</t>
  </si>
  <si>
    <t>NIDO DE CICLON DE CAL</t>
  </si>
  <si>
    <t>067001-08</t>
  </si>
  <si>
    <t>SUB ESTACIÓN ELÉCTRICA PLANTA DE CAL Y REACTIVOS</t>
  </si>
  <si>
    <t>065520</t>
  </si>
  <si>
    <t>TOLVA DE CAL #1</t>
  </si>
  <si>
    <t>065521</t>
  </si>
  <si>
    <t>TOLVA DE CAL #2</t>
  </si>
  <si>
    <t>067001-05</t>
  </si>
  <si>
    <t>SUB- EST PLANTA DE TRAT. DE AGUAS ACIDAS ( C/02 TRAFO)</t>
  </si>
  <si>
    <t>PLANTA NEUTRALIZACION</t>
  </si>
  <si>
    <t>BOMBA LODOS # 2 CLARIFICADOR 1 6X4 EAH</t>
  </si>
  <si>
    <t>BOMBA LODOS # 3 CLARIFICADOR 2 6X4  EAH</t>
  </si>
  <si>
    <t>BOMBA LODOS# 4 CLARIFICADOR 2 6X4  EG</t>
  </si>
  <si>
    <t>BOMBA DE LODOS 4</t>
  </si>
  <si>
    <t>077634</t>
  </si>
  <si>
    <t>BOMBA CLARIFICADOR 3 #5 6X4 EG</t>
  </si>
  <si>
    <t>BOMBA DE LODOS 5</t>
  </si>
  <si>
    <t>077635</t>
  </si>
  <si>
    <t>BOMBA CLARIFICADOR 3 #6 6X4 EAH</t>
  </si>
  <si>
    <t>BOMBA GRINDEX FLOTACION</t>
  </si>
  <si>
    <t>BOMBA CENTRIFUGA EF 05 (02)- DIQUE DE RELAVERA</t>
  </si>
  <si>
    <t>BOMBA VERTICAL DE 2.5 (POZA DE EMERGENCIA DEL CLARIFICADOR N°1)</t>
  </si>
  <si>
    <t>010206</t>
  </si>
  <si>
    <t>SISTEMA DE ILUMINACIÓN PLANTA DE TRATAMIENTO DE AGUAS ACIDAS</t>
  </si>
  <si>
    <t>AGITADOR DE REACTOR 98TGK0418 N° 01</t>
  </si>
  <si>
    <t>AGITADOR DE REACTOR 98TGK0417 NRO 02</t>
  </si>
  <si>
    <t>AGITADOR DE REACTOR 98TGK0419 N° 03</t>
  </si>
  <si>
    <t>REACTOR 3</t>
  </si>
  <si>
    <t>AGITADOR DE REACTOR Nº 04</t>
  </si>
  <si>
    <t>REACTOR 4</t>
  </si>
  <si>
    <t>AGITADOR REACTOR  NRO "0"</t>
  </si>
  <si>
    <t>PLANTA REACTIVOS</t>
  </si>
  <si>
    <t>065206</t>
  </si>
  <si>
    <t>TANQUE DE COMPLEJO RCS/BSC</t>
  </si>
  <si>
    <t>065207</t>
  </si>
  <si>
    <t>'TANQUE DE PREPARACIÓN DE SHAPRA</t>
  </si>
  <si>
    <t>065208</t>
  </si>
  <si>
    <t>TANQUE DE PREPARACIÓN DE SULFATO DE SODIO</t>
  </si>
  <si>
    <t>139810-12</t>
  </si>
  <si>
    <t>TECLE ELÉCTRICO DE 2 TN DE REACTIVOS</t>
  </si>
  <si>
    <t>065607</t>
  </si>
  <si>
    <t>TANQUE DE PREPARACION DE QUEBRACHO</t>
  </si>
  <si>
    <t>REACTIVOS</t>
  </si>
  <si>
    <t>TANQUES DE PREPARACION DE REACTIVOS DE COBRE 1</t>
  </si>
  <si>
    <t>TANQUES DE PREPARACION DE REACTIVOS DE COBRE 2</t>
  </si>
  <si>
    <t>TANQUES DE PREPARACION DE REACTIVOS DE COBRE 3</t>
  </si>
  <si>
    <t>TANQUES DE PREPARACION DE REACTIVOS DE COBRE 4</t>
  </si>
  <si>
    <t>TANQUES DE PREPARACION DE REACTIVOS DE COBRE 5</t>
  </si>
  <si>
    <t>TANQUES DE PREPARACION DE REACTIVOS DE COBRE 6</t>
  </si>
  <si>
    <t>TANQUES DE PREPARACION DE REACTIVOS DE COBRE 7</t>
  </si>
  <si>
    <t>TANQUES DE PREPARACION DE REACTIVOS DE COBRE 8</t>
  </si>
  <si>
    <t>TANQUES DE ALMACENAMIENTO DE REACTIVOS DE COBRE 01</t>
  </si>
  <si>
    <t>TANQUES DE ALMACENAMIENTO DE REACTIVOS DE COBRE 02</t>
  </si>
  <si>
    <t>TANQUES DE ALMACENAMIENTO DE REACTIVOS DE COBRE 03</t>
  </si>
  <si>
    <t>TANQUES DE ALMACENAMIENTO DE REACTIVOS DE COBRE 04</t>
  </si>
  <si>
    <t>TANQUES DE ALMACENAMIENTO DE REACTIVOS DE COBRE 05</t>
  </si>
  <si>
    <t>TANQUES DE ALMACENAMIENTO DE REACTIVOS DE COBRE 06</t>
  </si>
  <si>
    <t>TANQUES DE ALMACENAMIENTO DE REACTIVOS DE COBRE 07</t>
  </si>
  <si>
    <t>TANQUES DE ALMACENAMIENTO DE REACTIVOS DE COBRE 08</t>
  </si>
  <si>
    <t>065206-01</t>
  </si>
  <si>
    <t>TANQUE DE METABISULFITO DE SODIO</t>
  </si>
  <si>
    <t>065211</t>
  </si>
  <si>
    <t>DOSIFICADOR DE REACTIVOS BANCO 01 C/7 BOMBAS</t>
  </si>
  <si>
    <t>065212</t>
  </si>
  <si>
    <t>DOSIFICADOR DE REACTIVOS BANCO 02 C/3 BOMBAS</t>
  </si>
  <si>
    <t>065213</t>
  </si>
  <si>
    <t>DOSIFICADOR DE REACTIVOS BANCO 03 C/7 BOMBAS</t>
  </si>
  <si>
    <t>065214</t>
  </si>
  <si>
    <t>ANALIZADOR COURIER GISL OUTOTEC PERU, SERVICE CENTER (EQUIPO PRINCIPAL)</t>
  </si>
  <si>
    <t>MULTIPLEXOR COURIER (PARTE DEL ANALIZADOR)</t>
  </si>
  <si>
    <t>AGITADOR 04 DE TANQUE MARS 1</t>
  </si>
  <si>
    <t>RELAVES</t>
  </si>
  <si>
    <t>AGITADOR 06 DE TANQUE MARS 3</t>
  </si>
  <si>
    <t>AGITADOR DE TANQUE N°4 MARS</t>
  </si>
  <si>
    <t>BOMBA DE AGUA HIDROSTAL RIO TORRES N°1</t>
  </si>
  <si>
    <t>BOMBA DE AGUA HIDROSTAL 01 DE BOMBAS MARS</t>
  </si>
  <si>
    <t>BOMBA DE AGUA HIDROSTAL 02 DE BOMBAS MARS</t>
  </si>
  <si>
    <t>BOMBA MARS L-180 N° 1</t>
  </si>
  <si>
    <t>BOMBA MARS L-180 N° 3</t>
  </si>
  <si>
    <t>BOMBA MARS 3</t>
  </si>
  <si>
    <t>BOMBA MARS L-180 N° 4</t>
  </si>
  <si>
    <t>BOMBA MARS 4</t>
  </si>
  <si>
    <t>ESPESADOR DE RELAVE 70'</t>
  </si>
  <si>
    <t>MUESTREADOR DE RELAVE METSO</t>
  </si>
  <si>
    <t>067001-06</t>
  </si>
  <si>
    <t>SUB- EST PLANTA BOMBAS MARS ( C/02 TRANSFORMADORES)</t>
  </si>
  <si>
    <t>067001-07</t>
  </si>
  <si>
    <t>SUB- EST BOMBAS RIO TORRES( C/02 TRAFO)</t>
  </si>
  <si>
    <t>BOMBA VERTICAL DE 2.5 ALTA EFICIENCIA, POZA N° 2 B-MARS</t>
  </si>
  <si>
    <t>BOMBA VERTICAL DE 2.5 ALTA EFICIENCIA, POZA N° 3 B-MARS</t>
  </si>
  <si>
    <t>066921</t>
  </si>
  <si>
    <t>LINEA 1 TUBERÍA RELAVE - BOMBA PUTZMEISTER</t>
  </si>
  <si>
    <t>LINEA Nº 1 (PUTZMEISTER)</t>
  </si>
  <si>
    <t>066922</t>
  </si>
  <si>
    <t>LINEA 2 TUBERÍA RELAVE - BOMBA MARS # 4</t>
  </si>
  <si>
    <t>LINEA Nº 2 (MARS Nº 4)</t>
  </si>
  <si>
    <t>066923</t>
  </si>
  <si>
    <t>LINEA 3 TUBERÍA RELAVE - BOMBA MARS # 1</t>
  </si>
  <si>
    <t>LINEA Nº 3 (MARS Nº 1)</t>
  </si>
  <si>
    <t>066924</t>
  </si>
  <si>
    <t>LINEA 4 TUBERÍA RELAVE - BOMBA MARS # 2</t>
  </si>
  <si>
    <t>LINEA Nº 4 (MARS Nº 2)</t>
  </si>
  <si>
    <t>520770</t>
  </si>
  <si>
    <t>HR-LUB-BUJ-SEM01-01 HOJA DE RUTA DE LUBRICACIÓN</t>
  </si>
  <si>
    <t>RUTAS DE LUBRICACION</t>
  </si>
  <si>
    <t>520771</t>
  </si>
  <si>
    <t>HR-LUB-CAT-SEM16-01 HOJA DE RUTA DE LUBRICACIÓN</t>
  </si>
  <si>
    <t>520772</t>
  </si>
  <si>
    <t>HR-LUB-CHU-SEM03-01 HOJA DE RUTA DE LUBRICACIÓN</t>
  </si>
  <si>
    <t>520773</t>
  </si>
  <si>
    <t>HR-LUB-CHU-SEM03-02 HOJA DE RUTA DE LUBRICACIÓN</t>
  </si>
  <si>
    <t>520774</t>
  </si>
  <si>
    <t>HR-LUB-CHU-SEM04-01 HOJA DE RUTA DE LUBRICACIÓN</t>
  </si>
  <si>
    <t>520775</t>
  </si>
  <si>
    <t>HR-LUB-COMP-SEM24-01 HOJA DE RUTA DE LUBRICACIÓN</t>
  </si>
  <si>
    <t>520776</t>
  </si>
  <si>
    <t>HR-LUB-COMP-SEM36-01 HOJA DE RUTA DE LUBRICACIÓN</t>
  </si>
  <si>
    <t>520777</t>
  </si>
  <si>
    <t>HR-LUB-CAD-SEM03-01 HOJA DE RUTA DE LUBRICACIÓN</t>
  </si>
  <si>
    <t>520778</t>
  </si>
  <si>
    <t>HR-LUB-CAD-SEM04-01 HOJA DE RUTA DE LUBRICACIÓN</t>
  </si>
  <si>
    <t>520779</t>
  </si>
  <si>
    <t>HR-LUB-CAD-SEM04-02 HOJA DE RUTA DE LUBRICACIÓN</t>
  </si>
  <si>
    <t>520780</t>
  </si>
  <si>
    <t>HR-LUB-ME-SEM04-01 HOJA DE RUTA DE LUBRICACIÓN</t>
  </si>
  <si>
    <t>520781</t>
  </si>
  <si>
    <t>HR-LUB-ME-SEM04-02 HOJA DE RUTA DE LUBRICACIÓN</t>
  </si>
  <si>
    <t>520782</t>
  </si>
  <si>
    <t>HR-LUB-ME-SEM12-01 HOJA DE RUTA DE LUBRICACIÓN</t>
  </si>
  <si>
    <t>520783</t>
  </si>
  <si>
    <t>HR-LUB-ME-SEM24-01 HOJA DE RUTA DE LUBRICACIÓN</t>
  </si>
  <si>
    <t>520784</t>
  </si>
  <si>
    <t>HR-LUB-MRED-SEM04-01 HOJA DE RUTA DE LUBRICACIÓN</t>
  </si>
  <si>
    <t>520785</t>
  </si>
  <si>
    <t>HR-LUB-MRED-SEM12-01 HOJA DE RUTA DE LUBRICACIÓN</t>
  </si>
  <si>
    <t>520786</t>
  </si>
  <si>
    <t>HR-LUB-MRED-SEM16-01 HOJA DE RUTA DE LUBRICACIÓN</t>
  </si>
  <si>
    <t>520787</t>
  </si>
  <si>
    <t>HR-LUB-MRED-SEM20-01 HOJA DE RUTA DE LUBRICACIÓN</t>
  </si>
  <si>
    <t>520788</t>
  </si>
  <si>
    <t>HR-LUB-MRED-SEM24-01 HOJA DE RUTA DE LUBRICACIÓN</t>
  </si>
  <si>
    <t>520789</t>
  </si>
  <si>
    <t>HR-LUB-MRED-SEM48-01 HOJA DE RUTA DE LUBRICACIÓN</t>
  </si>
  <si>
    <t>520790</t>
  </si>
  <si>
    <t>HR-LUB-RODI-SEM01-01 HOJA DE RUTA DE LUBRICACIÓN</t>
  </si>
  <si>
    <t>520791</t>
  </si>
  <si>
    <t>HR-LUB-RODI-SEM04-01 HOJA DE RUTA DE LUBRICACIÓN</t>
  </si>
  <si>
    <t>520792</t>
  </si>
  <si>
    <t>HR-LUB-ROD-SEM03-01 HOJA DE RUTA DE LUBRICACIÓN</t>
  </si>
  <si>
    <t>520793</t>
  </si>
  <si>
    <t>HR-LUB-ROD-SEM04-01 HOJA DE RUTA DE LUBRICACIÓN</t>
  </si>
  <si>
    <t>520794</t>
  </si>
  <si>
    <t>HR-LUB-ROD-SEM04-02 HOJA DE RUTA DE LUBRICACIÓN</t>
  </si>
  <si>
    <t>520795</t>
  </si>
  <si>
    <t>HR-LUB-ROD-SEM12-01 HOJA DE RUTA DE LUBRICACIÓN</t>
  </si>
  <si>
    <t>520796</t>
  </si>
  <si>
    <t>HR-LUB-ROD-SEM16-01 HOJA DE RUTA DE LUBRICACIÓN</t>
  </si>
  <si>
    <t>520797</t>
  </si>
  <si>
    <t>HR-LUB-ROD-SEM24-01 HOJA DE RUTA DE LUBRICACIÓN</t>
  </si>
  <si>
    <t>520798</t>
  </si>
  <si>
    <t>HR-LUB-SLH-SEM04-01 HOJA DE RUTA DE LUBRICACIÓN</t>
  </si>
  <si>
    <t>520799</t>
  </si>
  <si>
    <t>HR-LUB-SLH-SEM24-01 HOJA DE RUTA DE LUBRICACIÓN</t>
  </si>
  <si>
    <t>520800</t>
  </si>
  <si>
    <t>HR-LUB-SLH-SEM36-01 HOJA DE RUTA DE LUBRICACIÓN</t>
  </si>
  <si>
    <t>520801</t>
  </si>
  <si>
    <t>HR-LUB-SIZ-SEM12-01 HOJA DE RUTA DE LUBRICACIÓN</t>
  </si>
  <si>
    <t>520802</t>
  </si>
  <si>
    <t>HR-LUB-SIZ-SEM24-01 HOJA DE RUTA DE LUBRICACIÓN</t>
  </si>
  <si>
    <t>520803</t>
  </si>
  <si>
    <t>HR-LUB-TRU-SEM16-01 HOJA DE RUTA DE LUBRICACIÓN</t>
  </si>
  <si>
    <t>520804</t>
  </si>
  <si>
    <t>HR-LUB-TRU-SEM24-01 HOJA DE RUTA DE LUBRICACIÓN</t>
  </si>
  <si>
    <t>520701</t>
  </si>
  <si>
    <t>HR-ELE-TE-SEM02-01 HOJA RUTA DE INSPECCIÓN</t>
  </si>
  <si>
    <t>RUTAS ELECTRICAS</t>
  </si>
  <si>
    <t>520702</t>
  </si>
  <si>
    <t>HR-ELE-TE-SEM04-01 HOJA RUTA DE INSPECCIÓN</t>
  </si>
  <si>
    <t>520703</t>
  </si>
  <si>
    <t>HR-ELE-TE-SEM06-01 HOJA RUTA DE INSPECCIÓN</t>
  </si>
  <si>
    <t>520704</t>
  </si>
  <si>
    <t>HR-ELE-TE-SEM08-01 HOJA RUTA DE INSPECCIÓN</t>
  </si>
  <si>
    <t>520705</t>
  </si>
  <si>
    <t>HR-ELE-TE-SEM08-02 HOJA RUTA DE INSPECCIÓN</t>
  </si>
  <si>
    <t>520706</t>
  </si>
  <si>
    <t>HR-ELE-TE-SEM010-01 HOJA RUTA DE INSPECCIÓN</t>
  </si>
  <si>
    <t>520707</t>
  </si>
  <si>
    <t>HR-ELE-TE-SEM012-01 HOJA RUTA DE INSPECCIÓN</t>
  </si>
  <si>
    <t>520708</t>
  </si>
  <si>
    <t>HR-ELE-MR-SEM06-01 HOJA RUTA DE INSPECCIÓN</t>
  </si>
  <si>
    <t>520709</t>
  </si>
  <si>
    <t>HR-ELE-MR-SEM12-01 HOJA RUTA DE INSPECCIÓN</t>
  </si>
  <si>
    <t>520710</t>
  </si>
  <si>
    <t>HR-ELE-ME-SEM01-01 HOJA RUTA DE INSPECCIÓN</t>
  </si>
  <si>
    <t>520711</t>
  </si>
  <si>
    <t>HR-ELE-ME-SEM02-01 HOJA RUTA DE INSPECCIÓN</t>
  </si>
  <si>
    <t>520712</t>
  </si>
  <si>
    <t>HR-ELE-ME-SEM02-02 HOJA RUTA DE INSPECCIÓN</t>
  </si>
  <si>
    <t>520713</t>
  </si>
  <si>
    <t>HR-ELE-ME-SEM04-01 HOJA RUTA DE INSPECCIÓN</t>
  </si>
  <si>
    <t>520714</t>
  </si>
  <si>
    <t>HR-ELE-ME-SEM10-01 HOJA RUTA DE INSPECCIÓN</t>
  </si>
  <si>
    <t>520730</t>
  </si>
  <si>
    <t>HR-MEC-RED-SEM01-01 HOJA DE RUTA DE INSPECCIÓN</t>
  </si>
  <si>
    <t>RUTAS MECANICAS</t>
  </si>
  <si>
    <t>520731</t>
  </si>
  <si>
    <t>HR-MEC-RED-SEM02-01 HOJA DE RUTA DE INSPECCIÓN</t>
  </si>
  <si>
    <t>520732</t>
  </si>
  <si>
    <t>HR-MEC-CRB-SEM01-01 HOJA DE RUTA DE INSPECCIÓN</t>
  </si>
  <si>
    <t>520733</t>
  </si>
  <si>
    <t>HR-MEC-CRB-SEM01-02 HOJA DE RUTA DE INSPECCIÓN</t>
  </si>
  <si>
    <t>520734</t>
  </si>
  <si>
    <t>HR-MEC-CRB-SEM02-01 HOJA DE RUTA DE INSPECCIÓN</t>
  </si>
  <si>
    <t>520735</t>
  </si>
  <si>
    <t>HR-MEC-CRB-SEM02-02 HOJA DE RUTA DE INSPECCIÓN</t>
  </si>
  <si>
    <t>520736</t>
  </si>
  <si>
    <t>HR-MEC-CRC-SEM02-01 HOJA DE RUTA DE INSPECCIÓN</t>
  </si>
  <si>
    <t>520737</t>
  </si>
  <si>
    <t>HR-MEC-CRC-SEM02-02 HOJA DE RUTA DE INSPECCIÓN</t>
  </si>
  <si>
    <t>520738</t>
  </si>
  <si>
    <t>HR-MEC-CRC-SEM02-03 HOJA DE RUTA DE INSPECCIÓN</t>
  </si>
  <si>
    <t>520739</t>
  </si>
  <si>
    <t>HR-MEC-CHU-DIA01-01 HOJA DE RUTA DE INSPECCIÓN</t>
  </si>
  <si>
    <t>520740</t>
  </si>
  <si>
    <t>HR-MEC-CHU-SEM01-01 HOJA DE RUTA DE INSPECCIÓN</t>
  </si>
  <si>
    <t>520741</t>
  </si>
  <si>
    <t>HR-MEC-CHU-SEM02-01 HOJA DE RUTA DE INSPECCIÓN</t>
  </si>
  <si>
    <t>520742</t>
  </si>
  <si>
    <t>HR-MEC-CHU-SEM02-02 HOJA DE RUTA DE INSPECCIÓN</t>
  </si>
  <si>
    <t>520743</t>
  </si>
  <si>
    <t>HR-MEC-CHU-SEM04-01 HOJA DE RUTA DE INSPECCIÓN</t>
  </si>
  <si>
    <t>520744</t>
  </si>
  <si>
    <t>HR-MEC-UPH-SEM02-01 HOJA DE RUTA DE INSPECCIÓN</t>
  </si>
  <si>
    <t>520745</t>
  </si>
  <si>
    <t>HR-MEC-CHAN-SEM01-01 HOJA DE RUTA DE INSPECCIÓN</t>
  </si>
  <si>
    <t>520746</t>
  </si>
  <si>
    <t>HR-MEC-EST-SEM03-01 HOJA DE RUTA DE INSPECCIÓN</t>
  </si>
  <si>
    <t>520747</t>
  </si>
  <si>
    <t>HR-MEC-EST-SEM03-02 HOJA DE RUTA DE INSPECCIÓN</t>
  </si>
  <si>
    <t>520748</t>
  </si>
  <si>
    <t>HR-MEC-EST-SEM03-03 HOJA DE RUTA DE INSPECCIÓN</t>
  </si>
  <si>
    <t>520749</t>
  </si>
  <si>
    <t>HR-MEC-CED-SEM01-01 HOJA DE RUTA DE INSPECCIÓN</t>
  </si>
  <si>
    <t>520750</t>
  </si>
  <si>
    <t>HR-MEC-CED-DIA02-01 HOJA DE RUTA DE INSPECCIÓN</t>
  </si>
  <si>
    <t>520751</t>
  </si>
  <si>
    <t>HR-MEC-FIL-SEM02-01 HOJA DE RUTA DE INSPECCIÓN</t>
  </si>
  <si>
    <t>520752</t>
  </si>
  <si>
    <t>HR-MEC-MOL-SEM04-01 HOJA DE RUTA DE INSPECCIÓN</t>
  </si>
  <si>
    <t>520753</t>
  </si>
  <si>
    <t>HR-MEC-MARS-SEM01-01 HOJA DE RUTA DE INSPECCIÓN</t>
  </si>
  <si>
    <t>520754</t>
  </si>
  <si>
    <t>HR-MEC-CAD-SEM01-01 HOJA DE RUTA DE INSPECCIÓN</t>
  </si>
  <si>
    <t>520755</t>
  </si>
  <si>
    <t>HR-MEC-CAD-SEM04-01 HOJA DE RUTA DE INSPECCIÓN</t>
  </si>
  <si>
    <t>520756</t>
  </si>
  <si>
    <t>HR-MEC-CAD-SEM04-02 HOJA DE RUTA DE INSPECCIÓN</t>
  </si>
  <si>
    <t>520757</t>
  </si>
  <si>
    <t>HR-MEC-CAD-SEM04-03 HOJA DE RUTA DE INSPECCIÓN</t>
  </si>
  <si>
    <t>520758</t>
  </si>
  <si>
    <t>HR-MEC-BLOW-SEM01-01 HOJA DE RUTA DE INSPECCIÓN</t>
  </si>
  <si>
    <t>BOMBA DE LODOS DE TORNILLO NOVA CONTAYCOCHA 01</t>
  </si>
  <si>
    <t>BOMBA NOVA 1</t>
  </si>
  <si>
    <t>BOMBA DE LODOS DE TORNILLO NOVA CONTAYCOCHA 02</t>
  </si>
  <si>
    <t>MANTTO PLANTA</t>
  </si>
  <si>
    <t>SUPERVISOR</t>
  </si>
  <si>
    <t>BOMBA HORIZONTAL COURIER 6X4 EG</t>
  </si>
  <si>
    <t>FILTRO CC6-2</t>
  </si>
  <si>
    <t>FILTRO CC30</t>
  </si>
  <si>
    <t>NO VA</t>
  </si>
  <si>
    <t>FAJA 5D</t>
  </si>
  <si>
    <t>TOLVA 1</t>
  </si>
  <si>
    <t>TOLVA 2</t>
  </si>
  <si>
    <t>TOLVA 3</t>
  </si>
  <si>
    <t>TOLVA 4</t>
  </si>
  <si>
    <t>TOLVA 5</t>
  </si>
  <si>
    <t>TANQUE PULMON DE COMPRESORA FILTRO PRENSA</t>
  </si>
  <si>
    <t>TIENE TANQUE PULMON</t>
  </si>
  <si>
    <t>0001</t>
  </si>
  <si>
    <t>TANQUE HIPOCLORITO - REACTORES</t>
  </si>
  <si>
    <t>0002</t>
  </si>
  <si>
    <t>NO HAY EN SIMEQ</t>
  </si>
  <si>
    <t>520108</t>
  </si>
  <si>
    <t>OFICINA DE PLANTA CONCENTRADORA</t>
  </si>
  <si>
    <t>PLANTA</t>
  </si>
  <si>
    <t>MOLINO 1</t>
  </si>
  <si>
    <t>MOLINO 2</t>
  </si>
  <si>
    <t>ACTIVIDADES  / FECHA</t>
  </si>
  <si>
    <t>Actividades Programadas</t>
  </si>
  <si>
    <t>Suma de HH//</t>
  </si>
  <si>
    <t>MOLINO CAL</t>
  </si>
  <si>
    <t>BOMBA VERTICAL ESTANDAR 2.5  DEL MOLINO FULLER</t>
  </si>
  <si>
    <t>ANALISIS DE ACTIVIDADES</t>
  </si>
  <si>
    <t>ACTIVIDADES</t>
  </si>
  <si>
    <t>Tipo OT</t>
  </si>
  <si>
    <t>Total de Act. Programado</t>
  </si>
  <si>
    <t>N° Act. Programada</t>
  </si>
  <si>
    <t>N° Act. Real</t>
  </si>
  <si>
    <t>% PM01</t>
  </si>
  <si>
    <t>PM 02</t>
  </si>
  <si>
    <t>% PM02</t>
  </si>
  <si>
    <t>% PM03</t>
  </si>
  <si>
    <t>TOTAL</t>
  </si>
  <si>
    <t>Total Act. Programadas</t>
  </si>
  <si>
    <t>Total Act. Real</t>
  </si>
  <si>
    <t>% Total</t>
  </si>
  <si>
    <t>ANALISIS DE HORAS HOMBRES (HH)</t>
  </si>
  <si>
    <t>HORAS HOMBRES</t>
  </si>
  <si>
    <t>Tipo</t>
  </si>
  <si>
    <t>Total de HH</t>
  </si>
  <si>
    <t>N° HH Programada</t>
  </si>
  <si>
    <t>N° HH Real</t>
  </si>
  <si>
    <t>Total HH Programadas</t>
  </si>
  <si>
    <t>Total HH Real</t>
  </si>
  <si>
    <t>% HH Programadas</t>
  </si>
  <si>
    <t>% HH Real</t>
  </si>
  <si>
    <t>I</t>
  </si>
  <si>
    <t>PERSONAL SUPERFICIE 2019</t>
  </si>
  <si>
    <t>ITEM</t>
  </si>
  <si>
    <t>DNI</t>
  </si>
  <si>
    <t>FECHA DE NACIMIENTO</t>
  </si>
  <si>
    <t>MES DE VACACIONES</t>
  </si>
  <si>
    <t>PS</t>
  </si>
  <si>
    <t>Días trabajados</t>
  </si>
  <si>
    <t>Permiso sindical</t>
  </si>
  <si>
    <t>CM</t>
  </si>
  <si>
    <t>Cita médica</t>
  </si>
  <si>
    <t>PA</t>
  </si>
  <si>
    <t>Paternidad</t>
  </si>
  <si>
    <t>DM</t>
  </si>
  <si>
    <t>Descanso médico</t>
  </si>
  <si>
    <t>PP</t>
  </si>
  <si>
    <t>Permiso particular</t>
  </si>
  <si>
    <t>PF</t>
  </si>
  <si>
    <t>Permiso por fallecimiento</t>
  </si>
  <si>
    <t>F</t>
  </si>
  <si>
    <t>Falta</t>
  </si>
  <si>
    <t>A</t>
  </si>
  <si>
    <t>B</t>
  </si>
  <si>
    <t>C</t>
  </si>
  <si>
    <t>LUNA OCHANTE RENAN ELIAS</t>
  </si>
  <si>
    <t>M. MECANICO</t>
  </si>
  <si>
    <t>MECANICO 1</t>
  </si>
  <si>
    <t>HUANCA  CARLOS OLGIN</t>
  </si>
  <si>
    <t>MECANICO 2</t>
  </si>
  <si>
    <t>CUYUTUPAC  CORDOVA NIKKO  ABEL</t>
  </si>
  <si>
    <t>PAREDES GUITIERREZ FRANKLIN F.</t>
  </si>
  <si>
    <t>ELECTRICISTA</t>
  </si>
  <si>
    <t>INSPECTORES Y LUBRICADORES</t>
  </si>
  <si>
    <t>Cruz  Rojas Eddier Alexis</t>
  </si>
  <si>
    <t>TEC. LUBIRCADOR</t>
  </si>
  <si>
    <t>Salazar Sarango Segundo Juan</t>
  </si>
  <si>
    <t xml:space="preserve">Sanchez Ramirez Miguel Anguel </t>
  </si>
  <si>
    <t>INSPECTOR MECANICO</t>
  </si>
  <si>
    <t>Mallma Tapia Jose Ruben</t>
  </si>
  <si>
    <t>Quispe Herrera John  David</t>
  </si>
  <si>
    <t>PLANEAMIENTO</t>
  </si>
  <si>
    <t>SUPERVISION Y PLANEAMIENTO</t>
  </si>
  <si>
    <t>T</t>
  </si>
  <si>
    <t>GUARDIA</t>
  </si>
  <si>
    <t>TOTAL HH</t>
  </si>
  <si>
    <t>064708</t>
  </si>
  <si>
    <t>CHANCADORA SECUNDARIA NEW CH430</t>
  </si>
  <si>
    <t>ZEGARRA TEMBLADERA MARIO</t>
  </si>
  <si>
    <t>ZEGARRA TEMBLADERA MIGUEL</t>
  </si>
  <si>
    <t>LOPEZ UCEDA</t>
  </si>
  <si>
    <t>MIÉRCOLES</t>
  </si>
  <si>
    <t>HH//REAL</t>
  </si>
  <si>
    <t>Suma de HH//REAL</t>
  </si>
  <si>
    <t>verde</t>
  </si>
  <si>
    <t>Columna1</t>
  </si>
  <si>
    <t>Cuenta de PM</t>
  </si>
  <si>
    <t>LUB_P_C</t>
  </si>
  <si>
    <t>ADHERENCIA AL PROGRAMA</t>
  </si>
  <si>
    <t>Capacidad (80%)</t>
  </si>
  <si>
    <t>Actividad en proceso</t>
  </si>
  <si>
    <t>DIA</t>
  </si>
  <si>
    <t>FAJA 5"A"</t>
  </si>
  <si>
    <t xml:space="preserve">BOMBAS MARS </t>
  </si>
  <si>
    <t>STAND BY WENCO 84</t>
  </si>
  <si>
    <t xml:space="preserve">CHANCADORA TERCIARIA </t>
  </si>
  <si>
    <t xml:space="preserve">BOMBA DE CICLON DE CAL </t>
  </si>
  <si>
    <t xml:space="preserve">APRON FEEDER </t>
  </si>
  <si>
    <t xml:space="preserve">SOPLADOR SPENSER </t>
  </si>
  <si>
    <t xml:space="preserve">FILTRO PRENSA </t>
  </si>
  <si>
    <t xml:space="preserve">FAJAS CHANCADO </t>
  </si>
  <si>
    <t>BOMBA PUTZMEISTER</t>
  </si>
  <si>
    <t>Se vulcanizóel jebe antifricción  del trinquete.</t>
  </si>
  <si>
    <t>Se reparó las parrillas de la canaleta acceso a bomba putzmeister.</t>
  </si>
  <si>
    <t>Se desmontó los rodamientos de bomba y se trasladó el eje hacia  maestranza para su maquinado.</t>
  </si>
  <si>
    <t>Se habilitó materiales para reubicar el filtro de aire de chancadora terciaría.</t>
  </si>
  <si>
    <t>Se cambió forros, frame, cover, impulsor, bocina, retenes y oring de bomba de ciclon de cal.</t>
  </si>
  <si>
    <t xml:space="preserve">Se reajusto los pernos de 1/2 y se realizó la sujeción de las placas </t>
  </si>
  <si>
    <t>Se realizó el alineamiento de eje motor de soplador, aun se continuara con el alineamiento.</t>
  </si>
  <si>
    <t xml:space="preserve">Se cambió baranda en plataforma superior. </t>
  </si>
  <si>
    <t>Se realizó la Inspección y el levantamiento de datos de fajas transportadoras.</t>
  </si>
  <si>
    <t>Se niveló aceite en los tanques hidráulicos.</t>
  </si>
  <si>
    <t>BLOQUEO DE EQUIPOS EN PLANTA</t>
  </si>
  <si>
    <t>TALLER ELÉCTRICO</t>
  </si>
  <si>
    <t>ZARANDA DE ALTA FRECUENCIA</t>
  </si>
  <si>
    <t>Se realizó los  bloqueos y desbloqueo de las áreas  de chancado,  molienda, flotación y filtros.
Se realizó limpieza, inspección, reajuste de  tablero del   estractor de  polvo.
Se  dejó bloqueado faja 5A, se está trasladando  las herramientas  al nuevo taller.</t>
  </si>
  <si>
    <t>Se realizó  la limpieza y el mantenimiento  correctivo y cambio de rodamientos de los motores que están en el taller eléctrico.</t>
  </si>
  <si>
    <t xml:space="preserve">Se realizó el monitoreo de amperaje del motor de la ZAF, realizando el desmontaje y trasladandolo hacia taller central para su revisión, equipo queda inoperativo. </t>
  </si>
  <si>
    <t>BOMBA PERISTALTICA N° 131</t>
  </si>
  <si>
    <t>MOLINO N° 1</t>
  </si>
  <si>
    <t>MOLINO 8x11</t>
  </si>
  <si>
    <t>Con apoyo del programador, se restablece en el SCADA la lectura de PH de la celda unitaria SK-240, queda operativo, en Molienda.</t>
  </si>
  <si>
    <t xml:space="preserve"> Rellenado de glicerina por nivel bajo (rotura de manga) en bomba peristáltica 131, en zona de reactivos.</t>
  </si>
  <si>
    <t>Se modifica a 5 seg. el tiempo de postsoplado para el ciclo de lubricación del Molino N°1.</t>
  </si>
  <si>
    <t xml:space="preserve">
Se revisaron parámetros de configuración del transmisor de nivel para funcionamiento automático de las bombas de Molino 8x11, queda pendiente realizar pruebas el día de mañana, en Molienda.</t>
  </si>
  <si>
    <t>PLATAFORMA CHANCADO SECUNDARIO</t>
  </si>
  <si>
    <t>CANCHA DE CONCENTRADO DE Pb y Zn.</t>
  </si>
  <si>
    <t>MEDICION DE TUBERIAS</t>
  </si>
  <si>
    <t>Se esta realizando limpieza de oil chamber de bomba mars N° 1.</t>
  </si>
  <si>
    <t>Se culminó de habilitar la estructura de la plataforma de chancado secundario y se deja cerca de punto de montaje.</t>
  </si>
  <si>
    <t>Se esta ralizando el habilitado de parrilla en la zona cancha de concentrado de Pb y Zinc.</t>
  </si>
  <si>
    <t>Medición de tubería de relave por ultrasonido. Cant. 20 tubos ,Línea 1( 262;263;264;265;266)
Línea 2(287;288;289;290;291), Línea 3(202;203;204;205;206), Línea 4(291;292;293;294;295).</t>
  </si>
  <si>
    <t>Bomba Centrifuga #2 Molino Fuller 8 x 6 Espiaza</t>
  </si>
  <si>
    <t>AGITADOR DE TANQUE N°4 MARS 4</t>
  </si>
  <si>
    <t xml:space="preserve">Bomba vertical de 1.5  N° 6 Espiasa courier alimento  de relave  General </t>
  </si>
  <si>
    <t>BOMBA VERTICAL 2.5 # 2 COURIER RETORNO ROUGHER DE ZINC</t>
  </si>
  <si>
    <t>BOMBA VERTICAL Nº 2  DE RELAVE BULK CONCENTRADO DE ZINC # 7 20 HP  DE 1.5 X36 P" ESPIASA</t>
  </si>
  <si>
    <t>Compresora Sullair LS12 60 HP de estractor de Polvo Secundario</t>
  </si>
  <si>
    <t>Compresora Sullair TS-20  #1 de Flotacion</t>
  </si>
  <si>
    <t>Compresora TS-20-125H/A  FLOTACION Y MOLIENDA</t>
  </si>
  <si>
    <t>Bomba Vertical de 2.5 Alta Eficiencia  Espiasa Poza N° 2 B-Mars</t>
  </si>
  <si>
    <t>Lubricacion de caja de rodamientos</t>
  </si>
  <si>
    <t>Lubricacion de motor electrico</t>
  </si>
  <si>
    <t xml:space="preserve">BOMBA HORIZONTAL DE RETORNO CURRIER </t>
  </si>
  <si>
    <t>BOMBA DE LODOS 1 Y 2</t>
  </si>
  <si>
    <t>BOMBAS MARS 04</t>
  </si>
  <si>
    <t xml:space="preserve">MOLINO DE CAL </t>
  </si>
  <si>
    <t>BOMBA 01 DE ESPUMAS BULK</t>
  </si>
  <si>
    <t xml:space="preserve">BPMBA VERTICAL 02 DE RETORNO CURRIER </t>
  </si>
  <si>
    <t>CEDAZO 01</t>
  </si>
  <si>
    <t>Se cambio forros, frame, cover, de Reynosa, impulsor de Reymosa el hilo no es el correcto, se instaló de RPEE el impulsor y se cambió retenes, bocina y o ring y correas.</t>
  </si>
  <si>
    <t>Se cambió sellos, sogas grafitadas.</t>
  </si>
  <si>
    <t>Se inspeccionó sistema de bombeo nivelación de aceite y cambio manómetros en botella de contra presión y traslado de caja de válvulas de bombas mars a almacén central.</t>
  </si>
  <si>
    <t>Se reajusto los pernos de la tapa manhol.</t>
  </si>
  <si>
    <t>Se cambió forros, frame cover, impulsor, reten, bocina, y caja de rodamientos completo.</t>
  </si>
  <si>
    <t>Se alineó base de motor.</t>
  </si>
  <si>
    <t>Se cambió mallas H FLEX Y SFLEX.</t>
  </si>
  <si>
    <t xml:space="preserve">Se niveló aceite en los tanques hidráulicos. </t>
  </si>
  <si>
    <t>Se cambió barandas en plataforma superior.</t>
  </si>
  <si>
    <t>BODEGA DE ELECTRICISTAS</t>
  </si>
  <si>
    <t>MOTOR DE ZARANDA DE ALTA FRECUENCIA</t>
  </si>
  <si>
    <t>BOMBA GENERAL DE RELAVE N° 2</t>
  </si>
  <si>
    <t>Se realizó los  bloqueos y desbloqueo de las áreas  de chancado,  molienda, flotación y filtros , neutralizacion y bombas Mars.
Se inspeccionó el motor de ZAF ya que su amperaje estaba elevado  7Amps su nominal  3amps, asoyo al desmontaje para  su mantenimiento correspondiente.
Se realizó limpieza, inspección, reajuste de  tablero del   estractor de  polvo.</t>
  </si>
  <si>
    <t xml:space="preserve">*se realizó el traslado de las  herramientas y accesorios  al nuevo ambiente de la parte Eléctrica. 
Se hace las pruebas.  </t>
  </si>
  <si>
    <t>Se realizó el armado del motor de la ZAF queda pendiente el montaje.</t>
  </si>
  <si>
    <t>se realizó la desconección  y desmontaje y montaje de la bomba general de relave # 2, presenta vibración, se realizará seguimiento.</t>
  </si>
  <si>
    <t>BOMBA N° 1 DE MOLINO 8x11</t>
  </si>
  <si>
    <t>SIRENA CHANCADO SECUNDARIO</t>
  </si>
  <si>
    <t xml:space="preserve">BOMBAS NOVA </t>
  </si>
  <si>
    <t>Instalación de display de Phmetro de celda unitaria SK-240, se colocó en la tapa del tablero para que el operador tenga acceso a visualizar los valores.</t>
  </si>
  <si>
    <t>Configuración de transmisor de nivel para funcionamiento automático de bomba N°1 de molino 8x11, se realizaron pruebas  queda operativo.</t>
  </si>
  <si>
    <t>Se cambió el fusible de sirena en tablero de PLC de chancado secundario, queda operativo.</t>
  </si>
  <si>
    <t>Con apoyo del programador, se actualizan en el SCADA los horometros de las bombas Nova ya que el operador observo variación.</t>
  </si>
  <si>
    <t>SEGURIDAD</t>
  </si>
  <si>
    <t>LINEA DE TUBERÍA DE DESCARGA DEL HIDROCICLON.</t>
  </si>
  <si>
    <t>Se realizó el retiro de planchas, habilitación , orden y limpieza d evigas, etc. Aún no se culmina con el trabajo.</t>
  </si>
  <si>
    <t>Se realizó el pegado de línea de descarga de hidrociclón, tubería de 6 plg. HDPE.</t>
  </si>
  <si>
    <t>Se culminó con la colocación de parrillas en cancha de concentrado de pb. y zinc.</t>
  </si>
  <si>
    <t>Medición de tubería de relave por ultrasonido. Cant. 20 tubos ,Línea 1( 267:268;269)
línea 2(292;293;294), línea 3(207;208-C;208;209;210;211;212;213;214;215), Línea 4(296;297;298;299).</t>
  </si>
  <si>
    <t>Chancadora secundaria new CH430</t>
  </si>
  <si>
    <t>Extractor de polvo Zona Chancado Primario MTB10</t>
  </si>
  <si>
    <t>Extractor de polvo Zona Chancado secundario</t>
  </si>
  <si>
    <t>Celda Denver SP 18 nª12 de Cu Banco Nª3</t>
  </si>
  <si>
    <t>Lubricacion de contraeje</t>
  </si>
  <si>
    <t>Lubricacion de chumaceras lado polea de cola y cabeza</t>
  </si>
  <si>
    <t>Lubricacion de tambor</t>
  </si>
  <si>
    <t>BOMBA VERTICAL 2.5 DE CLARIFICADOR #01</t>
  </si>
  <si>
    <t xml:space="preserve">BOMBA HIDROSTAL STAN BY </t>
  </si>
  <si>
    <t>MOLINO #01</t>
  </si>
  <si>
    <t>BOMBA 6X4 EG STAND BY</t>
  </si>
  <si>
    <t xml:space="preserve">BOMBA VERTICAL #01 DE RETORNO CURRIER </t>
  </si>
  <si>
    <t xml:space="preserve">FAJA #09 DE CHANCADO </t>
  </si>
  <si>
    <t>BOMBA VERTICAL #02 DE WNCO 84</t>
  </si>
  <si>
    <t xml:space="preserve">PLANTA </t>
  </si>
  <si>
    <t>MARS 01</t>
  </si>
  <si>
    <t xml:space="preserve">Mantenimiento, se inspeccionó los forros, encontrando en buenas condiciones </t>
  </si>
  <si>
    <t xml:space="preserve">Se habilita base de motor y de  bomba </t>
  </si>
  <si>
    <t>Reparación de pisos lado bombas mars 04</t>
  </si>
  <si>
    <t xml:space="preserve">Se inspeccionó los rodamientos y reajuste de pernos de las chumaceras </t>
  </si>
  <si>
    <t xml:space="preserve">Se reparó pedestal para stand by. </t>
  </si>
  <si>
    <t>Se cambió bomba completa y fabricación de guarda de protección.</t>
  </si>
  <si>
    <t>Se reparó guarda lateral de polea cola.</t>
  </si>
  <si>
    <t>Se cambió acoplamiento y se alinea.</t>
  </si>
  <si>
    <t>Mantenimiento, se inspeccionó los forros, encontrando en buenas condiciones.</t>
  </si>
  <si>
    <t xml:space="preserve">Se instalo roda pies y pintado de las barandas </t>
  </si>
  <si>
    <t>Se traslado los materiales a punto de acopio cancha de chatarra</t>
  </si>
  <si>
    <t xml:space="preserve">Se cambio mica visor </t>
  </si>
  <si>
    <t>MOTOR DE ZAF</t>
  </si>
  <si>
    <t>Se realiza el bloqueo y desbloqueo de los equipos de planta concentradora, ára chancado, molienda, flotación, bomba mars.</t>
  </si>
  <si>
    <t>Se realiza el armado del motor de la ZAF y luego se traslada a flotación para su montaje se hace el montaje y conexionado de motor y se hace las pruebas correspondientes  y se hace presente al operador dejando en funcionamiento y con un amperaje de 1.8 Amperios.</t>
  </si>
  <si>
    <t>Se realizó las pruebas del motor de 150 HP en el taller eléctrico  junto con el inspector se toma la medida del amperaje de 25.6 amperios quedando listo para su traslado.</t>
  </si>
  <si>
    <t>Se realizó el orden de los motores en los estantes , el mantto. correctivo y el pintado quedando  en orden la mayoría de los motores.</t>
  </si>
  <si>
    <t>REACTOR N° 1,3 SALIDA EF 08</t>
  </si>
  <si>
    <t>BOMBA PERISTALTICA 131</t>
  </si>
  <si>
    <t>BOMBA DOSIFICADORA 112</t>
  </si>
  <si>
    <t>FAJA N° 8.</t>
  </si>
  <si>
    <t>Limpieza y calibración de electrodos de ph de reactores N° 1, 3 y canal de salida EF-08, en planta de neutralización.</t>
  </si>
  <si>
    <t>Rellenado de glicerina por nivel bajo (rotura de manga) en bomba peristáltica 131, en zona de reactivos.</t>
  </si>
  <si>
    <t>Revisión de lazo de control automático de bomba dosificadora 112, sup. Jack reporta q no enciende, se soluciona y queda operativo.</t>
  </si>
  <si>
    <t>Revisión de tacómetro de faja 8. Se observa desgaste de eje y acople, se informa a planner para la programación y mantenimiento en parada de planta. En chancado secundario.</t>
  </si>
  <si>
    <t>LÍNEA DE DESCARGA DE HIDROCICLÓN RELAVE</t>
  </si>
  <si>
    <t>TANKE DE SULFATO DE COBRE</t>
  </si>
  <si>
    <t>LINEA DE LUB DE CAL</t>
  </si>
  <si>
    <t>MEDICIÓN DE TUBERIAS</t>
  </si>
  <si>
    <t>Se cambia tuberia de relave N° 23 de la linea N° 2 - MARS N° 4.</t>
  </si>
  <si>
    <t>Se realizó el soldeo de fisura en linea de descarga de Hidrociclón de relavera.</t>
  </si>
  <si>
    <t>se realiza la fabricación de cajón y cambio de piso graiting en el tanke sulfato de cobre.</t>
  </si>
  <si>
    <t>Fabricación de codo para cambio por problemas de fisura.</t>
  </si>
  <si>
    <t>Medición de tubería de relave por ultrasonido. Cant. 21 tubos ,Línea 1(270;271;172;273;274)
Línea 2(295;296;297;298;299;300), Línea 3(C-215;C-216;216;217;218, Línea 4(300;301;302;303;304)</t>
  </si>
  <si>
    <t>CELDA WEMCO  500 Nª7 DE ZINC</t>
  </si>
  <si>
    <t>CELDA WEMCO  500 Nª8 DE ZINC</t>
  </si>
  <si>
    <t>CELDA WEMCO  500 Nª11 DE ZINC</t>
  </si>
  <si>
    <t>CELDA WEMCO  500 Nª01 DE PLOMO</t>
  </si>
  <si>
    <t>CELDA WEMCO  500 Nª02 DE PLOMO</t>
  </si>
  <si>
    <t>CELDA WEMCO  500 Nª03 DE PLOMO</t>
  </si>
  <si>
    <t>ACONDICIONADOR DE ZINC</t>
  </si>
  <si>
    <t>EXTRACTOR DE POLVO CHANCADO TERCIARIO</t>
  </si>
  <si>
    <t>EXTRACTOR DE POLVO CHANCADO SECUNDARIO</t>
  </si>
  <si>
    <t>Lubricacion de valvula rotativas</t>
  </si>
  <si>
    <t>Filtro prensa</t>
  </si>
  <si>
    <t>Bomba centrifuga VOG, alimentacion al filtro prensa(Debajo de filtro CC-30)</t>
  </si>
  <si>
    <t>Bomba Vertical de 2.5 Espiasa  n°1  espumas wemco 84</t>
  </si>
  <si>
    <t>Lubricacion de chumacera eje excentrico</t>
  </si>
  <si>
    <t>Lubricacion de rodillos externos</t>
  </si>
  <si>
    <t>Lubricacion de rodillos y pines</t>
  </si>
  <si>
    <t>Lubricacion de sistema de transmision</t>
  </si>
  <si>
    <t>Lubricacion de compuerta</t>
  </si>
  <si>
    <t>Lubricacion de cabezales de cilindros</t>
  </si>
  <si>
    <t>Lubricacion de rodillos internos</t>
  </si>
  <si>
    <t>BOMBA HORIZONTAL Nº 2 DEL MOLINO CONICO 1</t>
  </si>
  <si>
    <t>BOMBA VERTICAL DE 1,5 Nº 9 ALIMENTACION DE CONCENTRADO DE PB</t>
  </si>
  <si>
    <t>BOMBA VOGT Nº 1</t>
  </si>
  <si>
    <t>CHANCADORA TERCIARIA</t>
  </si>
  <si>
    <t>SOPLADOR SPENCER</t>
  </si>
  <si>
    <t>EXTRACTOR DE POLVOS LABORATORIO METALURGICO</t>
  </si>
  <si>
    <t>PLANTA CONCENTRADORA</t>
  </si>
  <si>
    <t>BOMBA Nº 1 DE SK 240</t>
  </si>
  <si>
    <t>BOMBA VERTICAL 2,5 STAND BY</t>
  </si>
  <si>
    <t>CAMBIO DE IMPULSOR Y FORROS DE LA CAJA</t>
  </si>
  <si>
    <t>CAMBIO DE IMPULSOR Y FORROS DE CAJA</t>
  </si>
  <si>
    <t>CAMBIO DE BOCINA. FORROS DE LA CAJA E IMPULSOR EN BUEN ESTADO</t>
  </si>
  <si>
    <t>INSPECCION DE LA CAJA DE VALVULAS</t>
  </si>
  <si>
    <t>PREPARACION DE BANDA TRANSPORTADORA AVANCE 40%</t>
  </si>
  <si>
    <t>REUBICACION DEL FILTRO DE AIRE</t>
  </si>
  <si>
    <t>REVISION DE VIBRACIONES DEL SOPLADOR</t>
  </si>
  <si>
    <t>INSPECCION, LIMPIEZA DE LOS DUCTOS Y PREPARACION DE TAPA</t>
  </si>
  <si>
    <t>AJUSTE DE SELLOS DE LAS BOMBAS</t>
  </si>
  <si>
    <t>INSPECCION DEL SISTEMA DE TRANSMISION</t>
  </si>
  <si>
    <t>ARMADO DE LA BOTELLA PORTARODAMIENTOS</t>
  </si>
  <si>
    <t>BOMBA NOVA</t>
  </si>
  <si>
    <t xml:space="preserve">Bloqueo de equipos para intervención de mantto. Atención de llamados. </t>
  </si>
  <si>
    <t>MODIFICACION DE LINEA DE ALIMENTACION DEL SOPLADOR DEL FILTRO DE AIRE</t>
  </si>
  <si>
    <t>Se realizo  el ingreso  a bombas  nova , se realizo  la toma de datos  de la bomba 3  por motivo  que se va cambiar de bomba, colocará  una bomba Hidrostal.
Se  mejoró  el cableado de la  sirena  de chancado, ya que  se encontró un empalme em la interperie , Asia  que el empalme se moje  y choque con la estructura  y queme los fuSibles.</t>
  </si>
  <si>
    <t>BOMBA PERISTALTICA Nº 136 DE XANTATO</t>
  </si>
  <si>
    <t>BOMBA Nº 1 DEL  MOLINO 8X11</t>
  </si>
  <si>
    <t>BOMBA Nº 2 DE CELDA SK240</t>
  </si>
  <si>
    <t>BOMBA Nº 1 DE CELDA SK240</t>
  </si>
  <si>
    <t>CAMBIO DE MANGA Y GLICERINA</t>
  </si>
  <si>
    <t>REVISION Y PRUEBA DEL LAZO DE CONTROL</t>
  </si>
  <si>
    <t>REVISION Y PRUEBA DE LAZO DE CONTROL DE NIVEL DE LA BOMBA</t>
  </si>
  <si>
    <t>REVISION DEL VARIADOR DE LA BOMBA</t>
  </si>
  <si>
    <t>CHANCADO TERCIARIO</t>
  </si>
  <si>
    <t>FLOTACION DE ZINC</t>
  </si>
  <si>
    <t>CANCHA CONCENTRADO DE ZINC</t>
  </si>
  <si>
    <t>BOMBA MARS Nª1</t>
  </si>
  <si>
    <t>CELDA WEMCO 84</t>
  </si>
  <si>
    <t>Soldeo de oil chamber de bomba mars N° 1.</t>
  </si>
  <si>
    <t>Fabricación de estructura para kit antiderrame</t>
  </si>
  <si>
    <t>Cambio de plancha de cajón de recepción de flujo de carga</t>
  </si>
  <si>
    <t>Apertura ventana lado tanque preparación de xantato</t>
  </si>
  <si>
    <t>Reparación de codo hdpe de 2" en cajón de recepción de espumas celda 1500</t>
  </si>
  <si>
    <t>Instalación de parrilla en canaleta de drenaje</t>
  </si>
  <si>
    <t>Reparación de soporte de la línea de descarga</t>
  </si>
  <si>
    <t>Modificación de base de la válvula neumática</t>
  </si>
  <si>
    <t>Instalación de parrillas al costado de los posicionadores de las celdas</t>
  </si>
  <si>
    <t>Medición de tubería de relave por ultrasonido. Cant. 12 tubos, Línea 1(279, 280)
Línea 2(304;205;206), Línea 3(224, C-225 C-226 C-227), Línea 4(309;310;311)</t>
  </si>
  <si>
    <t>Bomba Centrifuga  #2 celda SK-240 8 x 6 FAH Warman</t>
  </si>
  <si>
    <t>Bomba Centrifuga  #1 celda SK-240 8 x 6 FAH Warman</t>
  </si>
  <si>
    <t>BOMBA CENTRIFUGA DE CU N°1 WEMCO 84</t>
  </si>
  <si>
    <t>BOMBA CENTRIFUGA DE CU N°2  6X4 EG WEMCO 84</t>
  </si>
  <si>
    <t>BOMBA VERTICAL 2.5 ALTA EFICIENCIA  N°1 DE LA CELDA WEMCO 84</t>
  </si>
  <si>
    <t>BOMBA VERTICAL 2.5 ALTA EFICIENCIA  N°2 DE LA CELDA WEMCO 84</t>
  </si>
  <si>
    <t>Celda Comesa SUB A-24 Limpieza de Cu #03</t>
  </si>
  <si>
    <t>MOLINO CONICO Nº 2</t>
  </si>
  <si>
    <t>CHANCADORA SECUNDARIA</t>
  </si>
  <si>
    <t>APRON FEEDER</t>
  </si>
  <si>
    <t>BOMBA DE LODOS Nº 4</t>
  </si>
  <si>
    <t>BOMBA VERTICAL 2,5 DEL CLARIFICADOR Nº 1</t>
  </si>
  <si>
    <t>BOMBA HIDROSTAL STAND BY DE NOVA</t>
  </si>
  <si>
    <t>BOMBAS MARS</t>
  </si>
  <si>
    <t>BOMBA 6X4 EG</t>
  </si>
  <si>
    <t>BOMBA 8X6 FAH</t>
  </si>
  <si>
    <t>PREPARACION PARA LA INSTALACION DEL SPOUT FEEDER MODIFICADO. AVANCE 20%</t>
  </si>
  <si>
    <t>INSTALACION DE PLANCHA CAIDA EN EL FRAME</t>
  </si>
  <si>
    <t>REAJUSTE DE PERNOS DE SUJECION DEL SISTEMA DE ARRASTRE DE LAS PLACAS</t>
  </si>
  <si>
    <t>MANTENIMIENTO DEL SISTEMA DE BOMBEO</t>
  </si>
  <si>
    <t>CULMINACION DE LA PREPARACION DE LA BANDA TRANSPORTADORA</t>
  </si>
  <si>
    <t>CAMBIO DE SELLOS Y BOCINA</t>
  </si>
  <si>
    <t>INSPECCION DE LA BOMBA. LOS COMPONENTES SE ENCUENTRAN EN BUEN ESTADO</t>
  </si>
  <si>
    <t>PREPARACION DE BOMBA DE STAND BY</t>
  </si>
  <si>
    <t>INSPECCION, ORDEN Y LIMPIEZA DEL AREA</t>
  </si>
  <si>
    <t>HABILITACION DE BOMBA DE STAND BY</t>
  </si>
  <si>
    <t>HABILITACION DE CAJA DE RODAMIENTOS. AVANCE 50%</t>
  </si>
  <si>
    <t>BOMBA NOVA N 3</t>
  </si>
  <si>
    <t>SE ESTA REALIZANDO PREPARATIVOS DE MATERIALES ELECTRICOS PARA EL CAMBIO DE BOMBA A HIDROSTAL</t>
  </si>
  <si>
    <t>Se levanto  la observaciones  de tableros  eléctricos, pintado  y colocación de señaletica.
 Se realizó   la revision, rotulado  de los  notores de  stand by   del taller eléctrico.
Se está alistando  motores  de cambio  para la parada.
 Se  sigue con el llenado de datos  de  motores para regularizar la data  de motores de estambay.
 Se verifico  las luminarias  de la cancha  de plomo, se colocará una fotoselula.
 Se realizó el bloqueo y desbloqueo de los equipos de planta.</t>
  </si>
  <si>
    <t>PLANTA DE NEUTRALIZACION</t>
  </si>
  <si>
    <t>CELDA SK240</t>
  </si>
  <si>
    <t xml:space="preserve">"- Limpieza y calibración de electrodos de ph de Reactores 1, 3 y canal de salida EF-08, en planta de neutralización.
</t>
  </si>
  <si>
    <t xml:space="preserve">"- Revisión de lazo de control de bomba dosificadora 112, se identifico cables flojos en borneras de cables de control remoto, se ajuste y prueba en modo automático, queda operativo. En zona de reactivos.
</t>
  </si>
  <si>
    <t>"- Se realiza prueba de sintonia y control de la válvula modulante para ingreso de agua acida a celda SK -240, queda pendiente afinar sintonía de acuerdo a comportamiento del proceso. En molienda.
- Revisión de alarma 2011: "Sistema hidráulico filtro finísimo sucio" de bomba putzmeister, se resetea y queda operativo. En bombas Mars.</t>
  </si>
  <si>
    <t>FAJA Nª2 DE CHANCADO</t>
  </si>
  <si>
    <t>CELDA WEMCO 1500 - MULTIPLEXOR</t>
  </si>
  <si>
    <t>FLOTACION BULK</t>
  </si>
  <si>
    <t>FAJA Nª2 DE PLOMO</t>
  </si>
  <si>
    <t>BOMBA MARS Nª5</t>
  </si>
  <si>
    <t>Habilitación de estructura de base para instalación de motorreductor y polea motriz</t>
  </si>
  <si>
    <t>habilitación de estructura para reubicación de tablero del detector de metales</t>
  </si>
  <si>
    <t>Cambio de tubería hdpe de 2" qe sale del cajón de recepción de espumas hacia el multiplexor</t>
  </si>
  <si>
    <t>Instalación de sujetadores de la parrilla en la plataforma de las bombas verticales</t>
  </si>
  <si>
    <t>Reinstalar parrilla en la canaleta de drenaje</t>
  </si>
  <si>
    <t>Fabricación de tapa para buzón de línea de descarga de flujo de agua</t>
  </si>
  <si>
    <t>Habilitación de material para eliminar ingreso de aire al pulmón antiguo</t>
  </si>
  <si>
    <t>Filtro Ceramico CC6-1 de Cu</t>
  </si>
  <si>
    <t>'Tanque de preparación de Shapra</t>
  </si>
  <si>
    <t>Tanque de preparación de Sulfato de sodio</t>
  </si>
  <si>
    <t>Lubricacion de rodamientos</t>
  </si>
  <si>
    <t>Lubricacion de chumacera de rastrillo</t>
  </si>
  <si>
    <t>Lubricacion de ddistribuidor de agua</t>
  </si>
  <si>
    <t>Lubricacion de chumaceras</t>
  </si>
  <si>
    <t>rojo</t>
  </si>
  <si>
    <t>FAJA 1 DE CAL</t>
  </si>
  <si>
    <t>BOMBA HORIZONTAL 104</t>
  </si>
  <si>
    <t>BOMBA HORIZONTAL 103</t>
  </si>
  <si>
    <t>PREPARACION PARA LA INSTALACION DEL SPOUT FEEDER MODIFICADO. AVANCE 40%</t>
  </si>
  <si>
    <t>CAMBIO DE RASPADOR</t>
  </si>
  <si>
    <t>REPARACION DE LA TUBERIA DE ALIMENTACION</t>
  </si>
  <si>
    <t>CAMBIO DE MANGUERA DEL SISTEMA DE LUBRICACION, ACEITE Y FILTROS</t>
  </si>
  <si>
    <t>TRASLADO DE POLEA Y REDUCTOR</t>
  </si>
  <si>
    <t xml:space="preserve">TRASLADO DE REPUESTOS </t>
  </si>
  <si>
    <t xml:space="preserve"> Se realizo   inspección  de tablero , cableado para el cambio de motor a la wenco  #2 de plomo, se reviso  el tablero  si esta  adecuado para  ese cambio de motor de 50hp.
 Se realizo   el levantamiento de observacion de la bomba vertical de plomo #9   ya que  la tubería conduit no está  fijada,  el cable dela caja de  borneras estaba espuesto , se realizo mejora , se dejó trabajando.
 Se  realizó trabajos en relavera   se puse armellas en la caja principal de distribución, se cambió tomacorriente.
  Se realizó  inspección de puente  grúa.
 Se levantaron observaciones de tableros eléctricos.</t>
  </si>
  <si>
    <t>ESPESADOR DE RELAVES</t>
  </si>
  <si>
    <t xml:space="preserve">calibracion de electrodo de ph de espesador de relave 
</t>
  </si>
  <si>
    <t xml:space="preserve">inspeccion ,cambio de conector rápido curvo de cilindro de válvula neumática de alimento de carga a la bomba Mars 4
</t>
  </si>
  <si>
    <t xml:space="preserve">inspeccion de  de fugas de aire en válvula proporcional de ingresos de agua al molino 8x11
-desconeccion de parada de emergencia para reubicación de la faja del molino №2
-reubicacion de boya de control de válvula de alimentación de carga a la bomba 104
-inspeccion bombas dosificadoras de reactivos y se agrego glicerina a la bomba №131
</t>
  </si>
  <si>
    <t>BOMBA Nª1 FLOTACION BULK</t>
  </si>
  <si>
    <t>MOLINO Nª2</t>
  </si>
  <si>
    <t>ESPESADOR DE COBRE</t>
  </si>
  <si>
    <t>FILTRO CC6 Nª1</t>
  </si>
  <si>
    <t>Fijación de piso grating en la base de estructura del reactor nª2</t>
  </si>
  <si>
    <t>Fabricación de codo de 4" de fierro</t>
  </si>
  <si>
    <t>Reubicación de faja y modificación del chute de alimento a la faja</t>
  </si>
  <si>
    <t>Traslado y armado de andamio</t>
  </si>
  <si>
    <t>Habilitación de material para prolongación de chute de descarga</t>
  </si>
  <si>
    <t>Instalación de tapa para buzón de línea de descarga de flujo de agua</t>
  </si>
  <si>
    <t>Cambio de 02 cajas de valvulas</t>
  </si>
  <si>
    <t>Cambio de impulsor</t>
  </si>
  <si>
    <t>BOMBA MARS Nª2</t>
  </si>
  <si>
    <t>Instalacion de plataforma de acceso a la chancadora</t>
  </si>
  <si>
    <t>FAJA Nª5 DE PLOMO</t>
  </si>
  <si>
    <t>Cambio de calamina lado lateral de la cobertura de la faja</t>
  </si>
  <si>
    <t>FAJA SPTOCK PILE</t>
  </si>
  <si>
    <t>Reparacion de platina del chute lado polea de cola</t>
  </si>
  <si>
    <t>ROJO</t>
  </si>
  <si>
    <t>PREVENTIVO</t>
  </si>
  <si>
    <t>CUMPLIDO</t>
  </si>
  <si>
    <t>X</t>
  </si>
  <si>
    <t/>
  </si>
  <si>
    <t>BACKLOG</t>
  </si>
  <si>
    <t>PENDIENTE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</si>
</sst>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5">
    <numFmt numFmtId="43" formatCode="_-* #,##0.00_-;\-* #,##0.00_-;_-* &quot;-&quot;??_-;_-@_-"/>
    <numFmt numFmtId="164" formatCode="_-* #,##0.00\ _€_-;\-* #,##0.00\ _€_-;_-* &quot;-&quot;??\ _€_-;_-@_-"/>
    <numFmt numFmtId="165" formatCode="_ * #,##0_ ;_ * \-#,##0_ ;_ * &quot;-&quot;_ ;_ @_ "/>
    <numFmt numFmtId="166" formatCode="_ * #,##0.00_ ;_ * \-#,##0.00_ ;_ * &quot;-&quot;??_ ;_ @_ "/>
    <numFmt numFmtId="167" formatCode="_ &quot;S/.&quot;\ * #,##0.00_ ;_ &quot;S/.&quot;\ * \-#,##0.00_ ;_ &quot;S/.&quot;\ * &quot;-&quot;??_ ;_ @_ "/>
    <numFmt numFmtId="168" formatCode="0.0"/>
    <numFmt numFmtId="169" formatCode="[$-C0A]dd\-mmm\-yy;@"/>
    <numFmt numFmtId="170" formatCode="_(* #,##0_);_(* \(#,##0\);_(* &quot;-&quot;_);_(@_)"/>
    <numFmt numFmtId="171" formatCode="_([$€-2]\ * #,##0.00_);_([$€-2]\ * \(#,##0.00\);_([$€-2]\ * &quot;-&quot;??_)"/>
    <numFmt numFmtId="172" formatCode="#,##0.0000_);[Red]\(#,##0.0000\)"/>
    <numFmt numFmtId="173" formatCode="&quot;$&quot;#,##0.0000_);\(&quot;$&quot;#,##0.0000\)"/>
    <numFmt numFmtId="174" formatCode="#,"/>
    <numFmt numFmtId="175" formatCode="&quot;$&quot;#,##0_);\(&quot;$&quot;#,##0\)"/>
    <numFmt numFmtId="176" formatCode="_-* #,##0.00\ [$€]_-;\-* #,##0.00\ [$€]_-;_-* &quot;-&quot;??\ [$€]_-;_-@_-"/>
    <numFmt numFmtId="177" formatCode="#,##0.0_);\(#,##0.0\)"/>
    <numFmt numFmtId="178" formatCode="_-* #,##0\ _P_t_a_-;\-* #,##0\ _P_t_a_-;_-* &quot;-&quot;\ _P_t_a_-;_-@_-"/>
    <numFmt numFmtId="179" formatCode="_-* #,##0\ _(_)_-;\-* #,##0\ _(_)_-;_-* &quot;-&quot;\ _(_)_-;_-@_-"/>
    <numFmt numFmtId="180" formatCode="_ &quot;S/.&quot;* #,##0.00_ ;_ &quot;S/.&quot;* \-#,##0.00_ ;_ &quot;S/.&quot;* &quot;-&quot;??_ ;_ @_ "/>
    <numFmt numFmtId="181" formatCode="_(* #,##0.00_);_(* \(#,##0.00\);_(* &quot;-&quot;??_);_(@_)"/>
    <numFmt numFmtId="182" formatCode="&quot;S/.&quot;\ #,##0_);[Red]\(&quot;S/.&quot;\ #,##0\)"/>
    <numFmt numFmtId="183" formatCode="_-* #,##0.00\ _F_B_-;\-* #,##0.00\ _F_B_-;_-* &quot;-&quot;??\ _F_B_-;_-@_-"/>
    <numFmt numFmtId="184" formatCode="_(* #,##0.0_);_(* \(#,##0.0\);_(* &quot;-&quot;?_);_(@_)"/>
    <numFmt numFmtId="185" formatCode="[$-C0A]mmm\-yy;@"/>
    <numFmt numFmtId="186" formatCode="_-* #,##0\ _F_-;\-* #,##0\ _F_-;_-* &quot;-&quot;\ _F_-;_-@_-"/>
    <numFmt numFmtId="187" formatCode="_-* #,##0.00\ _F_-;\-* #,##0.00\ _F_-;_-* &quot;-&quot;??\ _F_-;_-@_-"/>
    <numFmt numFmtId="188" formatCode="_-* #,##0\ &quot;F&quot;_-;\-* #,##0\ &quot;F&quot;_-;_-* &quot;-&quot;\ &quot;F&quot;_-;_-@_-"/>
    <numFmt numFmtId="189" formatCode="_-* #,##0.00\ &quot;F&quot;_-;\-* #,##0.00\ &quot;F&quot;_-;_-* &quot;-&quot;??\ &quot;F&quot;_-;_-@_-"/>
    <numFmt numFmtId="190" formatCode="&quot;$&quot;#,##0_);[Red]\(&quot;$&quot;#,##0\)"/>
    <numFmt numFmtId="191" formatCode="&quot;$&quot;#,##0.00_);[Red]\(&quot;$&quot;#,##0.00\)"/>
    <numFmt numFmtId="192" formatCode="&quot;¥&quot;#,##0.00;[Red]&quot;¥&quot;&quot;¥&quot;&quot;¥&quot;&quot;¥&quot;&quot;¥&quot;&quot;¥&quot;&quot;¥&quot;\-#,##0.00"/>
    <numFmt numFmtId="193" formatCode="0.0000"/>
    <numFmt numFmtId="194" formatCode="mm/dd/yy"/>
    <numFmt numFmtId="195" formatCode="&quot;¥&quot;#,##0;[Red]&quot;¥&quot;&quot;¥&quot;\-#,##0"/>
    <numFmt numFmtId="196" formatCode="&quot;¥&quot;#,##0.00;[Red]&quot;¥&quot;&quot;¥&quot;&quot;¥&quot;&quot;¥&quot;&quot;¥&quot;&quot;¥&quot;\-#,##0.00"/>
    <numFmt numFmtId="197" formatCode="&quot;¥&quot;#,##0.00;[Red]&quot;¥&quot;\-#,##0.00"/>
    <numFmt numFmtId="198" formatCode="&quot;¥&quot;#,##0;[Red]&quot;¥&quot;\-#,##0"/>
    <numFmt numFmtId="199" formatCode="#,##0.00\ ;&quot; (&quot;#,##0.00\);&quot; -&quot;#\ ;@\ "/>
    <numFmt numFmtId="200" formatCode="dd"/>
    <numFmt numFmtId="201" formatCode="00"/>
    <numFmt numFmtId="202" formatCode="_-* #,##0\ _€_-;\-* #,##0\ _€_-;_-* &quot;-&quot;??\ _€_-;_-@_-"/>
    <numFmt numFmtId="203" formatCode="ddd\-dd"/>
    <numFmt numFmtId="204" formatCode="[DBNum1][$-804]yyyy&quot;年&quot;m&quot;月&quot;d&quot;日&quot;;@"/>
    <numFmt numFmtId="205" formatCode="[$-C0A]d\-mmm;@"/>
    <numFmt numFmtId="206" formatCode="dd/mm/yyyy;@"/>
    <numFmt numFmtId="207" formatCode="0.0%"/>
  </numFmts>
  <fonts count="207">
    <font>
      <sz val="11"/>
      <color theme="1"/>
      <name val="Calibri"/>
      <family val="2"/>
      <scheme val="minor"/>
    </font>
    <font>
      <sz val="11"/>
      <color theme="1"/>
      <name val="Calibri"/>
      <family val="2"/>
      <scheme val="minor"/>
    </font>
    <font>
      <b/>
      <sz val="10"/>
      <color indexed="8"/>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indexed="8"/>
      <name val="MS Sans Serif"/>
      <family val="2"/>
    </font>
    <font>
      <b/>
      <sz val="15.85"/>
      <color indexed="8"/>
      <name val="Arial"/>
      <family val="2"/>
    </font>
    <font>
      <sz val="10"/>
      <color indexed="8"/>
      <name val="Arial"/>
      <family val="2"/>
    </font>
    <font>
      <sz val="10"/>
      <name val="Arial"/>
      <family val="2"/>
    </font>
    <font>
      <b/>
      <sz val="10"/>
      <name val="Arial"/>
      <family val="2"/>
    </font>
    <font>
      <sz val="10"/>
      <color indexed="8"/>
      <name val="MS Sans Serif"/>
      <family val="2"/>
    </font>
    <font>
      <sz val="12"/>
      <color theme="1"/>
      <name val="Arial"/>
      <family val="2"/>
    </font>
    <font>
      <sz val="8"/>
      <name val="Arial"/>
      <family val="2"/>
    </font>
    <font>
      <b/>
      <sz val="11"/>
      <color indexed="9"/>
      <name val="Calibri"/>
      <family val="2"/>
    </font>
    <font>
      <sz val="10"/>
      <name val="MS Sans Serif"/>
      <family val="2"/>
    </font>
    <font>
      <sz val="11"/>
      <name val="ＭＳ Ｐゴシック"/>
      <family val="3"/>
      <charset val="128"/>
    </font>
    <font>
      <sz val="11"/>
      <color indexed="8"/>
      <name val="ＭＳ Ｐゴシック"/>
      <family val="3"/>
      <charset val="128"/>
    </font>
    <font>
      <sz val="11"/>
      <color indexed="8"/>
      <name val="Calibri"/>
      <family val="2"/>
    </font>
    <font>
      <sz val="11"/>
      <color theme="1"/>
      <name val="Calibri"/>
      <family val="2"/>
      <charset val="128"/>
      <scheme val="minor"/>
    </font>
    <font>
      <sz val="11"/>
      <color theme="1"/>
      <name val="Calibri"/>
      <family val="3"/>
      <charset val="128"/>
      <scheme val="minor"/>
    </font>
    <font>
      <sz val="11"/>
      <color indexed="9"/>
      <name val="ＭＳ Ｐゴシック"/>
      <family val="3"/>
      <charset val="128"/>
    </font>
    <font>
      <sz val="11"/>
      <color indexed="9"/>
      <name val="Calibri"/>
      <family val="2"/>
    </font>
    <font>
      <sz val="11"/>
      <color theme="0"/>
      <name val="Calibri"/>
      <family val="2"/>
      <charset val="128"/>
      <scheme val="minor"/>
    </font>
    <font>
      <sz val="11"/>
      <color theme="0"/>
      <name val="Calibri"/>
      <family val="3"/>
      <charset val="128"/>
      <scheme val="minor"/>
    </font>
    <font>
      <sz val="8"/>
      <name val="Times New Roman"/>
      <family val="1"/>
    </font>
    <font>
      <sz val="11"/>
      <color indexed="17"/>
      <name val="ＭＳ Ｐゴシック"/>
      <family val="3"/>
      <charset val="128"/>
    </font>
    <font>
      <sz val="11"/>
      <color indexed="17"/>
      <name val="Calibri"/>
      <family val="2"/>
    </font>
    <font>
      <sz val="11"/>
      <color rgb="FF006100"/>
      <name val="Calibri"/>
      <family val="2"/>
      <charset val="128"/>
      <scheme val="minor"/>
    </font>
    <font>
      <sz val="9"/>
      <name val="細明朝体"/>
      <family val="3"/>
      <charset val="128"/>
    </font>
    <font>
      <b/>
      <sz val="11"/>
      <color indexed="52"/>
      <name val="ＭＳ Ｐゴシック"/>
      <family val="3"/>
      <charset val="128"/>
    </font>
    <font>
      <b/>
      <sz val="11"/>
      <color indexed="52"/>
      <name val="Calibri"/>
      <family val="2"/>
    </font>
    <font>
      <b/>
      <sz val="11"/>
      <color rgb="FFFA7D00"/>
      <name val="Calibri"/>
      <family val="2"/>
      <charset val="128"/>
      <scheme val="minor"/>
    </font>
    <font>
      <b/>
      <sz val="11"/>
      <color theme="0"/>
      <name val="Calibri"/>
      <family val="2"/>
      <charset val="128"/>
      <scheme val="minor"/>
    </font>
    <font>
      <sz val="11"/>
      <color indexed="52"/>
      <name val="ＭＳ Ｐゴシック"/>
      <family val="3"/>
      <charset val="128"/>
    </font>
    <font>
      <sz val="11"/>
      <color indexed="52"/>
      <name val="Calibri"/>
      <family val="2"/>
    </font>
    <font>
      <sz val="11"/>
      <color rgb="FFFA7D00"/>
      <name val="Calibri"/>
      <family val="2"/>
      <charset val="128"/>
      <scheme val="minor"/>
    </font>
    <font>
      <sz val="1"/>
      <color indexed="16"/>
      <name val="Courier"/>
      <family val="3"/>
    </font>
    <font>
      <sz val="12"/>
      <color indexed="24"/>
      <name val="Arial"/>
      <family val="2"/>
    </font>
    <font>
      <sz val="10"/>
      <name val="MS Serif"/>
      <family val="1"/>
    </font>
    <font>
      <sz val="10"/>
      <name val="Courier"/>
      <family val="3"/>
    </font>
    <font>
      <sz val="10"/>
      <name val="Times New Roman"/>
      <family val="1"/>
    </font>
    <font>
      <b/>
      <sz val="11"/>
      <color indexed="56"/>
      <name val="ＭＳ Ｐゴシック"/>
      <family val="3"/>
      <charset val="128"/>
    </font>
    <font>
      <b/>
      <sz val="11"/>
      <color indexed="56"/>
      <name val="Calibri"/>
      <family val="2"/>
    </font>
    <font>
      <b/>
      <sz val="11"/>
      <color theme="3"/>
      <name val="Calibri"/>
      <family val="2"/>
      <charset val="128"/>
      <scheme val="minor"/>
    </font>
    <font>
      <sz val="10"/>
      <color indexed="16"/>
      <name val="MS Serif"/>
      <family val="1"/>
    </font>
    <font>
      <sz val="11"/>
      <color indexed="62"/>
      <name val="ＭＳ Ｐゴシック"/>
      <family val="3"/>
      <charset val="128"/>
    </font>
    <font>
      <sz val="11"/>
      <color indexed="62"/>
      <name val="Calibri"/>
      <family val="2"/>
    </font>
    <font>
      <sz val="11"/>
      <color rgb="FF3F3F76"/>
      <name val="Calibri"/>
      <family val="2"/>
      <charset val="128"/>
      <scheme val="minor"/>
    </font>
    <font>
      <sz val="9"/>
      <name val="Times New Roman"/>
      <family val="1"/>
    </font>
    <font>
      <sz val="12"/>
      <name val="Courier"/>
      <family val="3"/>
    </font>
    <font>
      <sz val="1"/>
      <color indexed="8"/>
      <name val="Courier"/>
      <family val="3"/>
    </font>
    <font>
      <i/>
      <sz val="1"/>
      <color indexed="8"/>
      <name val="Courier"/>
      <family val="3"/>
    </font>
    <font>
      <i/>
      <sz val="1"/>
      <color indexed="16"/>
      <name val="Courier"/>
      <family val="3"/>
    </font>
    <font>
      <b/>
      <sz val="12"/>
      <name val="Arial"/>
      <family val="2"/>
    </font>
    <font>
      <b/>
      <sz val="18"/>
      <name val="Arial"/>
      <family val="2"/>
    </font>
    <font>
      <b/>
      <sz val="1"/>
      <color indexed="16"/>
      <name val="Courier"/>
      <family val="3"/>
    </font>
    <font>
      <sz val="11"/>
      <color indexed="20"/>
      <name val="ＭＳ Ｐゴシック"/>
      <family val="3"/>
      <charset val="128"/>
    </font>
    <font>
      <sz val="11"/>
      <color indexed="20"/>
      <name val="Calibri"/>
      <family val="2"/>
    </font>
    <font>
      <sz val="11"/>
      <color rgb="FF9C0006"/>
      <name val="Calibri"/>
      <family val="2"/>
      <charset val="128"/>
      <scheme val="minor"/>
    </font>
    <font>
      <sz val="12"/>
      <name val="Helv"/>
    </font>
    <font>
      <sz val="12"/>
      <name val="Helv"/>
      <family val="2"/>
    </font>
    <font>
      <sz val="12"/>
      <color indexed="9"/>
      <name val="Helv"/>
    </font>
    <font>
      <sz val="12"/>
      <color indexed="9"/>
      <name val="Helv"/>
      <family val="2"/>
    </font>
    <font>
      <sz val="11"/>
      <name val="ＭＳ Ｐゴシック"/>
      <family val="3"/>
    </font>
    <font>
      <sz val="11"/>
      <color theme="1"/>
      <name val="Meiryo UI"/>
      <family val="2"/>
      <charset val="128"/>
    </font>
    <font>
      <sz val="11"/>
      <color indexed="60"/>
      <name val="ＭＳ Ｐゴシック"/>
      <family val="3"/>
      <charset val="128"/>
    </font>
    <font>
      <sz val="11"/>
      <color indexed="60"/>
      <name val="Calibri"/>
      <family val="2"/>
    </font>
    <font>
      <sz val="11"/>
      <color rgb="FF9C6500"/>
      <name val="Calibri"/>
      <family val="2"/>
      <charset val="128"/>
      <scheme val="minor"/>
    </font>
    <font>
      <sz val="11"/>
      <name val="돋움"/>
      <family val="2"/>
    </font>
    <font>
      <sz val="12"/>
      <color indexed="8"/>
      <name val="Arial"/>
      <family val="2"/>
    </font>
    <font>
      <sz val="12"/>
      <color theme="1"/>
      <name val="Calibri"/>
      <family val="2"/>
      <scheme val="minor"/>
    </font>
    <font>
      <sz val="11"/>
      <name val="‚l‚r –¾’©"/>
      <charset val="128"/>
    </font>
    <font>
      <sz val="11"/>
      <name val="明朝"/>
      <family val="1"/>
      <charset val="128"/>
    </font>
    <font>
      <sz val="12"/>
      <color indexed="8"/>
      <name val="Calibri"/>
      <family val="2"/>
    </font>
    <font>
      <sz val="10"/>
      <name val="Tms Rmn"/>
    </font>
    <font>
      <sz val="10"/>
      <name val="Tms Rmn"/>
      <family val="1"/>
    </font>
    <font>
      <sz val="8"/>
      <color indexed="16"/>
      <name val="Century Schoolbook"/>
      <family val="1"/>
    </font>
    <font>
      <sz val="8"/>
      <name val="Helv"/>
    </font>
    <font>
      <sz val="8"/>
      <name val="Helv"/>
      <family val="2"/>
    </font>
    <font>
      <b/>
      <sz val="11"/>
      <color indexed="63"/>
      <name val="ＭＳ Ｐゴシック"/>
      <family val="3"/>
      <charset val="128"/>
    </font>
    <font>
      <b/>
      <sz val="11"/>
      <color indexed="63"/>
      <name val="Calibri"/>
      <family val="2"/>
    </font>
    <font>
      <b/>
      <sz val="11"/>
      <color rgb="FF3F3F3F"/>
      <name val="Calibri"/>
      <family val="2"/>
      <charset val="128"/>
      <scheme val="minor"/>
    </font>
    <font>
      <b/>
      <i/>
      <sz val="10"/>
      <name val="Times New Roman"/>
      <family val="1"/>
    </font>
    <font>
      <b/>
      <sz val="8"/>
      <color indexed="8"/>
      <name val="Helv"/>
    </font>
    <font>
      <b/>
      <sz val="8"/>
      <color indexed="8"/>
      <name val="Helv"/>
      <family val="2"/>
    </font>
    <font>
      <sz val="11"/>
      <color indexed="10"/>
      <name val="ＭＳ Ｐゴシック"/>
      <family val="3"/>
      <charset val="128"/>
    </font>
    <font>
      <sz val="11"/>
      <color indexed="10"/>
      <name val="Calibri"/>
      <family val="2"/>
    </font>
    <font>
      <sz val="11"/>
      <color rgb="FFFF0000"/>
      <name val="Calibri"/>
      <family val="2"/>
      <charset val="128"/>
      <scheme val="minor"/>
    </font>
    <font>
      <i/>
      <sz val="11"/>
      <color indexed="23"/>
      <name val="ＭＳ Ｐゴシック"/>
      <family val="3"/>
      <charset val="128"/>
    </font>
    <font>
      <i/>
      <sz val="11"/>
      <color indexed="23"/>
      <name val="Calibri"/>
      <family val="2"/>
    </font>
    <font>
      <i/>
      <sz val="11"/>
      <color rgb="FF7F7F7F"/>
      <name val="Calibri"/>
      <family val="2"/>
      <charset val="128"/>
      <scheme val="minor"/>
    </font>
    <font>
      <b/>
      <sz val="9"/>
      <name val="Times New Roman"/>
      <family val="1"/>
    </font>
    <font>
      <b/>
      <sz val="15"/>
      <color indexed="56"/>
      <name val="ＭＳ Ｐゴシック"/>
      <family val="3"/>
      <charset val="128"/>
    </font>
    <font>
      <b/>
      <sz val="15"/>
      <color indexed="56"/>
      <name val="Calibri"/>
      <family val="2"/>
    </font>
    <font>
      <b/>
      <sz val="15"/>
      <color theme="3"/>
      <name val="Calibri"/>
      <family val="2"/>
      <charset val="128"/>
      <scheme val="minor"/>
    </font>
    <font>
      <b/>
      <sz val="13"/>
      <color indexed="56"/>
      <name val="ＭＳ Ｐゴシック"/>
      <family val="3"/>
      <charset val="128"/>
    </font>
    <font>
      <b/>
      <sz val="13"/>
      <color indexed="56"/>
      <name val="Calibri"/>
      <family val="2"/>
    </font>
    <font>
      <b/>
      <sz val="13"/>
      <color theme="3"/>
      <name val="Calibri"/>
      <family val="2"/>
      <charset val="128"/>
      <scheme val="minor"/>
    </font>
    <font>
      <b/>
      <sz val="18"/>
      <color indexed="56"/>
      <name val="ＭＳ Ｐゴシック"/>
      <family val="3"/>
      <charset val="128"/>
    </font>
    <font>
      <b/>
      <sz val="18"/>
      <color indexed="56"/>
      <name val="Cambria"/>
      <family val="2"/>
    </font>
    <font>
      <b/>
      <sz val="18"/>
      <color theme="3"/>
      <name val="Cambria"/>
      <family val="2"/>
      <charset val="128"/>
      <scheme val="major"/>
    </font>
    <font>
      <b/>
      <sz val="18"/>
      <color indexed="56"/>
      <name val="Cambria"/>
      <family val="1"/>
    </font>
    <font>
      <b/>
      <sz val="11"/>
      <color indexed="8"/>
      <name val="ＭＳ Ｐゴシック"/>
      <family val="3"/>
      <charset val="128"/>
    </font>
    <font>
      <b/>
      <sz val="11"/>
      <color indexed="8"/>
      <name val="Calibri"/>
      <family val="2"/>
    </font>
    <font>
      <b/>
      <sz val="11"/>
      <color theme="1"/>
      <name val="Calibri"/>
      <family val="2"/>
      <charset val="128"/>
      <scheme val="minor"/>
    </font>
    <font>
      <b/>
      <sz val="18"/>
      <color theme="3"/>
      <name val="Cambria"/>
      <family val="3"/>
      <charset val="128"/>
      <scheme val="major"/>
    </font>
    <font>
      <b/>
      <sz val="11"/>
      <color indexed="9"/>
      <name val="ＭＳ Ｐゴシック"/>
      <family val="3"/>
      <charset val="128"/>
    </font>
    <font>
      <b/>
      <sz val="11"/>
      <color theme="0"/>
      <name val="Calibri"/>
      <family val="3"/>
      <charset val="128"/>
      <scheme val="minor"/>
    </font>
    <font>
      <sz val="11"/>
      <color rgb="FF9C6500"/>
      <name val="Calibri"/>
      <family val="3"/>
      <charset val="128"/>
      <scheme val="minor"/>
    </font>
    <font>
      <u/>
      <sz val="11"/>
      <color theme="10"/>
      <name val="Calibri"/>
      <family val="2"/>
      <charset val="128"/>
      <scheme val="minor"/>
    </font>
    <font>
      <sz val="11"/>
      <color rgb="FFFA7D00"/>
      <name val="Calibri"/>
      <family val="3"/>
      <charset val="128"/>
      <scheme val="minor"/>
    </font>
    <font>
      <sz val="14"/>
      <name val="뼻뮝"/>
      <family val="3"/>
    </font>
    <font>
      <sz val="12"/>
      <name val="뼻뮝"/>
      <family val="3"/>
    </font>
    <font>
      <sz val="12"/>
      <name val="바탕체"/>
      <family val="3"/>
    </font>
    <font>
      <sz val="10"/>
      <name val="굴림체"/>
      <family val="3"/>
    </font>
    <font>
      <sz val="11"/>
      <color rgb="FF3F3F76"/>
      <name val="Calibri"/>
      <family val="3"/>
      <charset val="128"/>
      <scheme val="minor"/>
    </font>
    <font>
      <b/>
      <sz val="11"/>
      <color rgb="FF3F3F3F"/>
      <name val="Calibri"/>
      <family val="3"/>
      <charset val="128"/>
      <scheme val="minor"/>
    </font>
    <font>
      <sz val="11"/>
      <color rgb="FF9C0006"/>
      <name val="Calibri"/>
      <family val="3"/>
      <charset val="128"/>
      <scheme val="minor"/>
    </font>
    <font>
      <sz val="12"/>
      <name val="ＭＳ Ｐゴシック"/>
      <family val="3"/>
      <charset val="128"/>
    </font>
    <font>
      <sz val="14"/>
      <name val="ＭＳ 明朝"/>
      <family val="1"/>
      <charset val="128"/>
    </font>
    <font>
      <sz val="14"/>
      <name val="ＭＳ Ｐゴシック"/>
      <family val="3"/>
      <charset val="128"/>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b/>
      <sz val="11"/>
      <color rgb="FFFA7D00"/>
      <name val="Calibri"/>
      <family val="3"/>
      <charset val="128"/>
      <scheme val="minor"/>
    </font>
    <font>
      <i/>
      <sz val="11"/>
      <color rgb="FF7F7F7F"/>
      <name val="Calibri"/>
      <family val="3"/>
      <charset val="128"/>
      <scheme val="minor"/>
    </font>
    <font>
      <sz val="11"/>
      <color rgb="FFFF0000"/>
      <name val="Calibri"/>
      <family val="3"/>
      <charset val="128"/>
      <scheme val="minor"/>
    </font>
    <font>
      <b/>
      <sz val="11"/>
      <color theme="1"/>
      <name val="Calibri"/>
      <family val="3"/>
      <charset val="128"/>
      <scheme val="minor"/>
    </font>
    <font>
      <b/>
      <sz val="22"/>
      <color theme="1"/>
      <name val="Calibri"/>
      <family val="2"/>
      <scheme val="minor"/>
    </font>
    <font>
      <b/>
      <sz val="10"/>
      <color rgb="FFFF0000"/>
      <name val="Arial"/>
      <family val="2"/>
    </font>
    <font>
      <sz val="20"/>
      <color theme="1"/>
      <name val="Calibri"/>
      <family val="2"/>
      <scheme val="minor"/>
    </font>
    <font>
      <b/>
      <sz val="10"/>
      <color rgb="FF00B050"/>
      <name val="Arial"/>
      <family val="2"/>
    </font>
    <font>
      <b/>
      <sz val="28"/>
      <color theme="1"/>
      <name val="Calibri"/>
      <family val="2"/>
      <scheme val="minor"/>
    </font>
    <font>
      <b/>
      <sz val="18"/>
      <color theme="1"/>
      <name val="Calibri"/>
      <family val="2"/>
      <scheme val="minor"/>
    </font>
    <font>
      <sz val="8"/>
      <color theme="1"/>
      <name val="Calibri"/>
      <family val="2"/>
      <scheme val="minor"/>
    </font>
    <font>
      <sz val="9"/>
      <name val="Bodoni MT"/>
      <family val="1"/>
    </font>
    <font>
      <b/>
      <sz val="9"/>
      <name val="Bodoni MT"/>
      <family val="1"/>
    </font>
    <font>
      <sz val="9"/>
      <color indexed="56"/>
      <name val="Bodoni MT"/>
      <family val="1"/>
    </font>
    <font>
      <b/>
      <sz val="20"/>
      <name val="Bodoni MT"/>
      <family val="1"/>
    </font>
    <font>
      <b/>
      <sz val="9"/>
      <color indexed="56"/>
      <name val="Bodoni MT"/>
      <family val="1"/>
    </font>
    <font>
      <sz val="9"/>
      <name val="Bodoni MT"/>
      <family val="1"/>
    </font>
    <font>
      <b/>
      <sz val="9"/>
      <color indexed="56"/>
      <name val="Bodoni MT"/>
      <family val="1"/>
    </font>
    <font>
      <b/>
      <sz val="8"/>
      <color indexed="56"/>
      <name val="Bodoni MT"/>
      <family val="1"/>
    </font>
    <font>
      <sz val="9"/>
      <color indexed="9"/>
      <name val="Bodoni MT"/>
      <family val="1"/>
    </font>
    <font>
      <sz val="9"/>
      <color indexed="56"/>
      <name val="Bodoni MT"/>
      <family val="1"/>
    </font>
    <font>
      <sz val="9"/>
      <color theme="3" tint="-0.499984740745262"/>
      <name val="Bodoni MT"/>
      <family val="1"/>
    </font>
    <font>
      <sz val="9"/>
      <color theme="4" tint="-0.499984740745262"/>
      <name val="Bodoni MT"/>
      <family val="1"/>
    </font>
    <font>
      <sz val="9"/>
      <color theme="4" tint="-0.499984740745262"/>
      <name val="Bodoni MT"/>
      <family val="1"/>
    </font>
    <font>
      <b/>
      <sz val="8"/>
      <color indexed="56"/>
      <name val="Bodoni MT"/>
      <family val="1"/>
    </font>
    <font>
      <sz val="18"/>
      <color indexed="56"/>
      <name val="Bodoni MT"/>
      <family val="1"/>
    </font>
    <font>
      <sz val="18"/>
      <color indexed="9"/>
      <name val="Bodoni MT"/>
      <family val="1"/>
    </font>
    <font>
      <sz val="10"/>
      <color theme="1"/>
      <name val="Calibri"/>
      <family val="2"/>
      <scheme val="minor"/>
    </font>
    <font>
      <sz val="10"/>
      <name val="Calibri"/>
      <family val="2"/>
      <scheme val="minor"/>
    </font>
    <font>
      <sz val="10"/>
      <color rgb="FFFF0000"/>
      <name val="Calibri"/>
      <family val="2"/>
      <scheme val="minor"/>
    </font>
    <font>
      <sz val="9"/>
      <color theme="1"/>
      <name val="Trebuchet MS"/>
      <family val="2"/>
    </font>
    <font>
      <b/>
      <sz val="9"/>
      <name val="Trebuchet MS"/>
      <family val="2"/>
    </font>
    <font>
      <b/>
      <sz val="9"/>
      <color indexed="8"/>
      <name val="Trebuchet MS"/>
      <family val="2"/>
    </font>
    <font>
      <b/>
      <sz val="9"/>
      <color theme="1"/>
      <name val="Trebuchet MS"/>
      <family val="2"/>
    </font>
    <font>
      <sz val="9"/>
      <name val="Trebuchet MS"/>
      <family val="2"/>
    </font>
    <font>
      <sz val="9"/>
      <color rgb="FF002060"/>
      <name val="Trebuchet MS"/>
      <family val="2"/>
    </font>
    <font>
      <b/>
      <sz val="9"/>
      <color theme="0"/>
      <name val="Trebuchet MS"/>
      <family val="2"/>
    </font>
    <font>
      <b/>
      <sz val="8"/>
      <color theme="0"/>
      <name val="Trebuchet MS"/>
      <family val="2"/>
    </font>
    <font>
      <sz val="8"/>
      <color theme="1"/>
      <name val="Trebuchet MS"/>
      <family val="2"/>
    </font>
    <font>
      <sz val="8"/>
      <color rgb="FFFF0000"/>
      <name val="Trebuchet MS"/>
      <family val="2"/>
    </font>
    <font>
      <sz val="8"/>
      <color theme="1"/>
      <name val="Arial"/>
      <family val="2"/>
    </font>
    <font>
      <b/>
      <sz val="9"/>
      <color theme="9" tint="-0.249977111117893"/>
      <name val="Trebuchet MS"/>
      <family val="2"/>
    </font>
    <font>
      <b/>
      <sz val="24"/>
      <color theme="0"/>
      <name val="Calibri"/>
      <family val="2"/>
      <scheme val="minor"/>
    </font>
    <font>
      <b/>
      <sz val="11"/>
      <name val="Calibri"/>
      <family val="2"/>
      <scheme val="minor"/>
    </font>
    <font>
      <sz val="9"/>
      <name val="Trebuchet MS"/>
      <family val="2"/>
    </font>
    <font>
      <sz val="11"/>
      <color theme="1"/>
      <name val="Arial"/>
      <family val="2"/>
    </font>
    <font>
      <sz val="11"/>
      <name val="Calibri"/>
      <family val="2"/>
      <scheme val="minor"/>
    </font>
    <font>
      <sz val="9"/>
      <color theme="1"/>
      <name val="Bodoni MT"/>
      <family val="1"/>
    </font>
    <font>
      <b/>
      <sz val="16"/>
      <name val="Bodoni MT"/>
      <family val="1"/>
    </font>
    <font>
      <b/>
      <sz val="9"/>
      <color theme="1"/>
      <name val="Bodoni MT"/>
      <family val="1"/>
    </font>
    <font>
      <sz val="11"/>
      <color indexed="56"/>
      <name val="Bodoni MT"/>
      <family val="1"/>
    </font>
    <font>
      <b/>
      <sz val="8"/>
      <color theme="1"/>
      <name val="Bodoni MT"/>
      <family val="1"/>
    </font>
    <font>
      <sz val="9"/>
      <color theme="0"/>
      <name val="Bodoni MT"/>
      <family val="1"/>
    </font>
    <font>
      <sz val="9"/>
      <color indexed="12"/>
      <name val="Bodoni MT"/>
      <family val="1"/>
    </font>
    <font>
      <b/>
      <sz val="9"/>
      <color indexed="12"/>
      <name val="Bodoni MT"/>
      <family val="1"/>
    </font>
    <font>
      <sz val="9"/>
      <color rgb="FFC00000"/>
      <name val="Bodoni MT"/>
      <family val="1"/>
    </font>
    <font>
      <b/>
      <sz val="8"/>
      <color theme="3" tint="-0.249977111117893"/>
      <name val="Bodoni MT"/>
      <family val="1"/>
    </font>
    <font>
      <sz val="9"/>
      <color theme="3" tint="-0.249977111117893"/>
      <name val="Bodoni MT"/>
      <family val="1"/>
    </font>
    <font>
      <b/>
      <sz val="9"/>
      <color theme="0"/>
      <name val="Trebuchet MS"/>
      <family val="2"/>
    </font>
    <font>
      <b/>
      <sz val="9"/>
      <color theme="0"/>
      <name val="Trebuchet MS"/>
      <family val="2"/>
    </font>
    <font>
      <sz val="8"/>
      <name val="Calibri"/>
      <family val="2"/>
      <scheme val="minor"/>
    </font>
    <font>
      <sz val="10"/>
      <color rgb="FF000000"/>
      <name val="Times New Roman"/>
      <family val="1"/>
    </font>
    <font>
      <sz val="9"/>
      <name val="Trebuchet MS"/>
      <family val="2"/>
    </font>
    <font>
      <b/>
      <sz val="9"/>
      <name val="Trebuchet MS"/>
      <family val="2"/>
    </font>
    <font>
      <sz val="9"/>
      <color rgb="FF002060"/>
      <name val="Trebuchet MS"/>
      <family val="2"/>
    </font>
    <font>
      <sz val="9"/>
      <name val="Trebuchet MS"/>
      <family val="2"/>
    </font>
    <font>
      <b/>
      <sz val="9"/>
      <name val="Trebuchet MS"/>
      <family val="2"/>
    </font>
    <font>
      <sz val="9"/>
      <color rgb="FF002060"/>
      <name val="Trebuchet MS"/>
      <family val="2"/>
    </font>
  </fonts>
  <fills count="85">
    <fill>
      <patternFill patternType="none"/>
    </fill>
    <fill>
      <patternFill patternType="gray125"/>
    </fill>
    <fill>
      <patternFill patternType="solid">
        <fgColor theme="0" tint="-4.9989318521683403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5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solid">
        <fgColor indexed="43"/>
      </patternFill>
    </fill>
    <fill>
      <patternFill patternType="solid">
        <fgColor indexed="26"/>
      </patternFill>
    </fill>
    <fill>
      <patternFill patternType="solid">
        <fgColor indexed="9"/>
      </patternFill>
    </fill>
    <fill>
      <patternFill patternType="solid">
        <fgColor rgb="FF92D050"/>
        <bgColor indexed="64"/>
      </patternFill>
    </fill>
    <fill>
      <patternFill patternType="solid">
        <fgColor theme="4"/>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theme="9"/>
        <bgColor indexed="64"/>
      </patternFill>
    </fill>
    <fill>
      <patternFill patternType="solid">
        <fgColor rgb="FF00B0F0"/>
        <bgColor indexed="64"/>
      </patternFill>
    </fill>
    <fill>
      <patternFill patternType="solid">
        <fgColor indexed="51"/>
        <bgColor indexed="64"/>
      </patternFill>
    </fill>
    <fill>
      <patternFill patternType="solid">
        <fgColor rgb="FFFFC000"/>
        <bgColor indexed="64"/>
      </patternFill>
    </fill>
    <fill>
      <patternFill patternType="solid">
        <fgColor theme="5" tint="-0.499984740745262"/>
        <bgColor indexed="64"/>
      </patternFill>
    </fill>
    <fill>
      <patternFill patternType="solid">
        <fgColor theme="0" tint="-0.14999847407452621"/>
        <bgColor indexed="64"/>
      </patternFill>
    </fill>
    <fill>
      <patternFill patternType="solid">
        <fgColor theme="3" tint="0.39997558519241921"/>
        <bgColor indexed="64"/>
      </patternFill>
    </fill>
    <fill>
      <patternFill patternType="solid">
        <fgColor theme="6" tint="-0.249977111117893"/>
        <bgColor indexed="64"/>
      </patternFill>
    </fill>
    <fill>
      <patternFill patternType="solid">
        <fgColor rgb="FF00B050"/>
        <bgColor indexed="64"/>
      </patternFill>
    </fill>
    <fill>
      <patternFill patternType="solid">
        <fgColor theme="9" tint="-0.249977111117893"/>
        <bgColor rgb="FFC0C0C0"/>
      </patternFill>
    </fill>
    <fill>
      <patternFill patternType="solid">
        <fgColor theme="5" tint="0.39997558519241921"/>
        <bgColor indexed="64"/>
      </patternFill>
    </fill>
    <fill>
      <patternFill patternType="solid">
        <fgColor theme="0" tint="-0.249977111117893"/>
        <bgColor indexed="64"/>
      </patternFill>
    </fill>
    <fill>
      <patternFill patternType="solid">
        <fgColor theme="2" tint="-0.499984740745262"/>
        <bgColor indexed="64"/>
      </patternFill>
    </fill>
    <fill>
      <patternFill patternType="solid">
        <fgColor rgb="FF002060"/>
        <bgColor indexed="64"/>
      </patternFill>
    </fill>
    <fill>
      <patternFill patternType="solid">
        <fgColor theme="3" tint="0.59999389629810485"/>
        <bgColor indexed="64"/>
      </patternFill>
    </fill>
    <fill>
      <patternFill patternType="solid">
        <fgColor indexed="41"/>
        <bgColor indexed="64"/>
      </patternFill>
    </fill>
    <fill>
      <patternFill patternType="solid">
        <fgColor indexed="19"/>
        <bgColor indexed="64"/>
      </patternFill>
    </fill>
    <fill>
      <patternFill patternType="solid">
        <fgColor theme="1"/>
        <bgColor indexed="64"/>
      </patternFill>
    </fill>
    <fill>
      <patternFill patternType="solid">
        <fgColor rgb="FF0070C0"/>
        <bgColor indexed="64"/>
      </patternFill>
    </fill>
  </fills>
  <borders count="64">
    <border>
      <left/>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medium">
        <color indexed="64"/>
      </top>
      <bottom style="medium">
        <color indexed="64"/>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right/>
      <top style="double">
        <color indexed="0"/>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right/>
      <top style="thin">
        <color theme="4" tint="-0.249977111117893"/>
      </top>
      <bottom style="medium">
        <color theme="4" tint="-0.249977111117893"/>
      </bottom>
      <diagonal/>
    </border>
    <border>
      <left style="medium">
        <color indexed="64"/>
      </left>
      <right style="thin">
        <color indexed="64"/>
      </right>
      <top/>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8846">
    <xf numFmtId="0" fontId="0" fillId="0" borderId="0"/>
    <xf numFmtId="164" fontId="1" fillId="0" borderId="0" applyFont="0" applyFill="0" applyBorder="0" applyAlignment="0" applyProtection="0"/>
    <xf numFmtId="0" fontId="19" fillId="0" borderId="0"/>
    <xf numFmtId="0" fontId="24" fillId="0" borderId="0"/>
    <xf numFmtId="0" fontId="20" fillId="0" borderId="0" applyNumberFormat="0" applyFill="0" applyBorder="0" applyProtection="0">
      <alignment horizontal="center" vertical="center"/>
    </xf>
    <xf numFmtId="0" fontId="1" fillId="0" borderId="0"/>
    <xf numFmtId="0" fontId="22" fillId="0" borderId="0"/>
    <xf numFmtId="0" fontId="1" fillId="0" borderId="0"/>
    <xf numFmtId="43" fontId="24" fillId="0" borderId="0" applyFont="0" applyFill="0" applyBorder="0" applyAlignment="0" applyProtection="0"/>
    <xf numFmtId="0" fontId="1" fillId="0" borderId="0"/>
    <xf numFmtId="9" fontId="1" fillId="0" borderId="0" applyFont="0" applyFill="0" applyBorder="0" applyAlignment="0" applyProtection="0"/>
    <xf numFmtId="43" fontId="1" fillId="0" borderId="0" applyFont="0" applyFill="0" applyBorder="0" applyAlignment="0" applyProtection="0"/>
    <xf numFmtId="0" fontId="26" fillId="0" borderId="0"/>
    <xf numFmtId="167" fontId="26" fillId="0" borderId="0" applyFont="0" applyFill="0" applyBorder="0" applyAlignment="0" applyProtection="0"/>
    <xf numFmtId="0" fontId="27" fillId="34" borderId="16" applyNumberFormat="0" applyAlignment="0" applyProtection="0"/>
    <xf numFmtId="0" fontId="21" fillId="0" borderId="0">
      <alignment vertical="top"/>
    </xf>
    <xf numFmtId="0" fontId="22" fillId="0" borderId="0"/>
    <xf numFmtId="0" fontId="22" fillId="0" borderId="0"/>
    <xf numFmtId="0" fontId="1" fillId="0" borderId="0"/>
    <xf numFmtId="0" fontId="22" fillId="0" borderId="0"/>
    <xf numFmtId="0" fontId="22" fillId="0" borderId="0"/>
    <xf numFmtId="0" fontId="23" fillId="0" borderId="0"/>
    <xf numFmtId="0" fontId="20" fillId="0" borderId="0" applyNumberFormat="0" applyFill="0" applyBorder="0" applyProtection="0">
      <alignment horizontal="center" vertical="center"/>
    </xf>
    <xf numFmtId="0" fontId="1" fillId="0" borderId="0"/>
    <xf numFmtId="0" fontId="1" fillId="0" borderId="0"/>
    <xf numFmtId="43" fontId="24" fillId="0" borderId="0" applyFont="0" applyFill="0" applyBorder="0" applyAlignment="0" applyProtection="0"/>
    <xf numFmtId="0" fontId="1" fillId="0" borderId="0"/>
    <xf numFmtId="9" fontId="1" fillId="0" borderId="0" applyFont="0" applyFill="0" applyBorder="0" applyAlignment="0" applyProtection="0"/>
    <xf numFmtId="43" fontId="1" fillId="0" borderId="0" applyFont="0" applyFill="0" applyBorder="0" applyAlignment="0" applyProtection="0"/>
    <xf numFmtId="0" fontId="21" fillId="0" borderId="0">
      <alignment vertical="top"/>
    </xf>
    <xf numFmtId="0" fontId="1" fillId="0" borderId="0"/>
    <xf numFmtId="0" fontId="1" fillId="0" borderId="0"/>
    <xf numFmtId="0" fontId="1" fillId="0" borderId="0"/>
    <xf numFmtId="0" fontId="1" fillId="0" borderId="0"/>
    <xf numFmtId="169" fontId="22" fillId="0" borderId="0"/>
    <xf numFmtId="169" fontId="22" fillId="0" borderId="0"/>
    <xf numFmtId="0" fontId="1" fillId="0" borderId="0"/>
    <xf numFmtId="0" fontId="22" fillId="0" borderId="0"/>
    <xf numFmtId="0" fontId="1" fillId="0" borderId="0"/>
    <xf numFmtId="0" fontId="1" fillId="0" borderId="0"/>
    <xf numFmtId="0" fontId="1" fillId="0" borderId="0"/>
    <xf numFmtId="0" fontId="1" fillId="0" borderId="0"/>
    <xf numFmtId="0" fontId="29" fillId="0" borderId="0"/>
    <xf numFmtId="0" fontId="29" fillId="0" borderId="0">
      <alignment vertical="center"/>
    </xf>
    <xf numFmtId="38" fontId="29"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38" fontId="29" fillId="0" borderId="0" applyFont="0" applyFill="0" applyBorder="0" applyAlignment="0" applyProtection="0">
      <alignment vertical="center"/>
    </xf>
    <xf numFmtId="38" fontId="29" fillId="0" borderId="0" applyFont="0" applyFill="0" applyBorder="0" applyAlignment="0" applyProtection="0"/>
    <xf numFmtId="170" fontId="22" fillId="0" borderId="0" applyFont="0" applyFill="0" applyBorder="0" applyAlignment="0" applyProtection="0"/>
    <xf numFmtId="171" fontId="22" fillId="0" borderId="0"/>
    <xf numFmtId="171"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30" fillId="35" borderId="0" applyNumberFormat="0" applyBorder="0" applyAlignment="0" applyProtection="0">
      <alignment vertical="center"/>
    </xf>
    <xf numFmtId="0" fontId="31" fillId="35" borderId="0" applyNumberFormat="0" applyBorder="0" applyAlignment="0" applyProtection="0"/>
    <xf numFmtId="0" fontId="32" fillId="11" borderId="0" applyNumberFormat="0" applyBorder="0" applyAlignment="0" applyProtection="0">
      <alignment vertical="center"/>
    </xf>
    <xf numFmtId="0" fontId="30" fillId="35"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30" fillId="36" borderId="0" applyNumberFormat="0" applyBorder="0" applyAlignment="0" applyProtection="0">
      <alignment vertical="center"/>
    </xf>
    <xf numFmtId="0" fontId="31" fillId="36" borderId="0" applyNumberFormat="0" applyBorder="0" applyAlignment="0" applyProtection="0"/>
    <xf numFmtId="0" fontId="32" fillId="15" borderId="0" applyNumberFormat="0" applyBorder="0" applyAlignment="0" applyProtection="0">
      <alignment vertical="center"/>
    </xf>
    <xf numFmtId="0" fontId="30" fillId="36" borderId="0" applyNumberFormat="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30" fillId="37" borderId="0" applyNumberFormat="0" applyBorder="0" applyAlignment="0" applyProtection="0">
      <alignment vertical="center"/>
    </xf>
    <xf numFmtId="0" fontId="31" fillId="37" borderId="0" applyNumberFormat="0" applyBorder="0" applyAlignment="0" applyProtection="0"/>
    <xf numFmtId="0" fontId="32" fillId="19" borderId="0" applyNumberFormat="0" applyBorder="0" applyAlignment="0" applyProtection="0">
      <alignment vertical="center"/>
    </xf>
    <xf numFmtId="0" fontId="30" fillId="37" borderId="0" applyNumberFormat="0" applyBorder="0" applyAlignment="0" applyProtection="0">
      <alignment vertical="center"/>
    </xf>
    <xf numFmtId="0" fontId="32" fillId="19" borderId="0" applyNumberFormat="0" applyBorder="0" applyAlignment="0" applyProtection="0">
      <alignment vertical="center"/>
    </xf>
    <xf numFmtId="0" fontId="32" fillId="19" borderId="0" applyNumberFormat="0" applyBorder="0" applyAlignment="0" applyProtection="0">
      <alignment vertical="center"/>
    </xf>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30" fillId="38" borderId="0" applyNumberFormat="0" applyBorder="0" applyAlignment="0" applyProtection="0">
      <alignment vertical="center"/>
    </xf>
    <xf numFmtId="0" fontId="31" fillId="38" borderId="0" applyNumberFormat="0" applyBorder="0" applyAlignment="0" applyProtection="0"/>
    <xf numFmtId="0" fontId="32" fillId="23" borderId="0" applyNumberFormat="0" applyBorder="0" applyAlignment="0" applyProtection="0">
      <alignment vertical="center"/>
    </xf>
    <xf numFmtId="0" fontId="30" fillId="38"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30" fillId="39" borderId="0" applyNumberFormat="0" applyBorder="0" applyAlignment="0" applyProtection="0">
      <alignment vertical="center"/>
    </xf>
    <xf numFmtId="0" fontId="31" fillId="39" borderId="0" applyNumberFormat="0" applyBorder="0" applyAlignment="0" applyProtection="0"/>
    <xf numFmtId="0" fontId="32" fillId="27" borderId="0" applyNumberFormat="0" applyBorder="0" applyAlignment="0" applyProtection="0">
      <alignment vertical="center"/>
    </xf>
    <xf numFmtId="0" fontId="30" fillId="39" borderId="0" applyNumberFormat="0" applyBorder="0" applyAlignment="0" applyProtection="0">
      <alignment vertical="center"/>
    </xf>
    <xf numFmtId="0" fontId="32" fillId="27" borderId="0" applyNumberFormat="0" applyBorder="0" applyAlignment="0" applyProtection="0">
      <alignment vertical="center"/>
    </xf>
    <xf numFmtId="0" fontId="32" fillId="27" borderId="0" applyNumberFormat="0" applyBorder="0" applyAlignment="0" applyProtection="0">
      <alignment vertical="center"/>
    </xf>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30" fillId="40" borderId="0" applyNumberFormat="0" applyBorder="0" applyAlignment="0" applyProtection="0">
      <alignment vertical="center"/>
    </xf>
    <xf numFmtId="0" fontId="31" fillId="40" borderId="0" applyNumberFormat="0" applyBorder="0" applyAlignment="0" applyProtection="0"/>
    <xf numFmtId="0" fontId="32" fillId="31" borderId="0" applyNumberFormat="0" applyBorder="0" applyAlignment="0" applyProtection="0">
      <alignment vertical="center"/>
    </xf>
    <xf numFmtId="0" fontId="30" fillId="40" borderId="0" applyNumberFormat="0" applyBorder="0" applyAlignment="0" applyProtection="0">
      <alignment vertical="center"/>
    </xf>
    <xf numFmtId="0" fontId="32" fillId="31" borderId="0" applyNumberFormat="0" applyBorder="0" applyAlignment="0" applyProtection="0">
      <alignment vertical="center"/>
    </xf>
    <xf numFmtId="0" fontId="32" fillId="31" borderId="0" applyNumberFormat="0" applyBorder="0" applyAlignment="0" applyProtection="0">
      <alignment vertical="center"/>
    </xf>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30" fillId="35" borderId="0" applyNumberFormat="0" applyBorder="0" applyAlignment="0" applyProtection="0">
      <alignment vertical="center"/>
    </xf>
    <xf numFmtId="0" fontId="33" fillId="11" borderId="0" applyNumberFormat="0" applyBorder="0" applyAlignment="0" applyProtection="0">
      <alignment vertical="center"/>
    </xf>
    <xf numFmtId="0" fontId="1" fillId="11" borderId="0" applyNumberFormat="0" applyBorder="0" applyAlignment="0" applyProtection="0"/>
    <xf numFmtId="0" fontId="33" fillId="11" borderId="0" applyNumberFormat="0" applyBorder="0" applyAlignment="0" applyProtection="0">
      <alignment vertical="center"/>
    </xf>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3" fillId="11" borderId="0" applyNumberFormat="0" applyBorder="0" applyAlignment="0" applyProtection="0">
      <alignment vertical="center"/>
    </xf>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30" fillId="36" borderId="0" applyNumberFormat="0" applyBorder="0" applyAlignment="0" applyProtection="0">
      <alignment vertical="center"/>
    </xf>
    <xf numFmtId="0" fontId="33" fillId="15" borderId="0" applyNumberFormat="0" applyBorder="0" applyAlignment="0" applyProtection="0">
      <alignment vertical="center"/>
    </xf>
    <xf numFmtId="0" fontId="1" fillId="15" borderId="0" applyNumberFormat="0" applyBorder="0" applyAlignment="0" applyProtection="0"/>
    <xf numFmtId="0" fontId="33" fillId="15" borderId="0" applyNumberFormat="0" applyBorder="0" applyAlignment="0" applyProtection="0">
      <alignment vertical="center"/>
    </xf>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3" fillId="15" borderId="0" applyNumberFormat="0" applyBorder="0" applyAlignment="0" applyProtection="0">
      <alignment vertical="center"/>
    </xf>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30" fillId="37" borderId="0" applyNumberFormat="0" applyBorder="0" applyAlignment="0" applyProtection="0">
      <alignment vertical="center"/>
    </xf>
    <xf numFmtId="0" fontId="33" fillId="19" borderId="0" applyNumberFormat="0" applyBorder="0" applyAlignment="0" applyProtection="0">
      <alignment vertical="center"/>
    </xf>
    <xf numFmtId="0" fontId="1" fillId="19" borderId="0" applyNumberFormat="0" applyBorder="0" applyAlignment="0" applyProtection="0"/>
    <xf numFmtId="0" fontId="33" fillId="19" borderId="0" applyNumberFormat="0" applyBorder="0" applyAlignment="0" applyProtection="0">
      <alignment vertical="center"/>
    </xf>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32" fillId="19" borderId="0" applyNumberFormat="0" applyBorder="0" applyAlignment="0" applyProtection="0">
      <alignment vertical="center"/>
    </xf>
    <xf numFmtId="0" fontId="32" fillId="19" borderId="0" applyNumberFormat="0" applyBorder="0" applyAlignment="0" applyProtection="0">
      <alignment vertical="center"/>
    </xf>
    <xf numFmtId="0" fontId="33" fillId="19" borderId="0" applyNumberFormat="0" applyBorder="0" applyAlignment="0" applyProtection="0">
      <alignment vertical="center"/>
    </xf>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30" fillId="38" borderId="0" applyNumberFormat="0" applyBorder="0" applyAlignment="0" applyProtection="0">
      <alignment vertical="center"/>
    </xf>
    <xf numFmtId="0" fontId="33" fillId="23" borderId="0" applyNumberFormat="0" applyBorder="0" applyAlignment="0" applyProtection="0">
      <alignment vertical="center"/>
    </xf>
    <xf numFmtId="0" fontId="1" fillId="23" borderId="0" applyNumberFormat="0" applyBorder="0" applyAlignment="0" applyProtection="0"/>
    <xf numFmtId="0" fontId="33" fillId="23" borderId="0" applyNumberFormat="0" applyBorder="0" applyAlignment="0" applyProtection="0">
      <alignment vertical="center"/>
    </xf>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3" fillId="23" borderId="0" applyNumberFormat="0" applyBorder="0" applyAlignment="0" applyProtection="0">
      <alignment vertical="center"/>
    </xf>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30" fillId="39" borderId="0" applyNumberFormat="0" applyBorder="0" applyAlignment="0" applyProtection="0">
      <alignment vertical="center"/>
    </xf>
    <xf numFmtId="0" fontId="33" fillId="27" borderId="0" applyNumberFormat="0" applyBorder="0" applyAlignment="0" applyProtection="0">
      <alignment vertical="center"/>
    </xf>
    <xf numFmtId="0" fontId="1" fillId="27" borderId="0" applyNumberFormat="0" applyBorder="0" applyAlignment="0" applyProtection="0"/>
    <xf numFmtId="0" fontId="33" fillId="27" borderId="0" applyNumberFormat="0" applyBorder="0" applyAlignment="0" applyProtection="0">
      <alignment vertical="center"/>
    </xf>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32" fillId="27" borderId="0" applyNumberFormat="0" applyBorder="0" applyAlignment="0" applyProtection="0">
      <alignment vertical="center"/>
    </xf>
    <xf numFmtId="0" fontId="32" fillId="27" borderId="0" applyNumberFormat="0" applyBorder="0" applyAlignment="0" applyProtection="0">
      <alignment vertical="center"/>
    </xf>
    <xf numFmtId="0" fontId="33" fillId="27" borderId="0" applyNumberFormat="0" applyBorder="0" applyAlignment="0" applyProtection="0">
      <alignment vertical="center"/>
    </xf>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30" fillId="40" borderId="0" applyNumberFormat="0" applyBorder="0" applyAlignment="0" applyProtection="0">
      <alignment vertical="center"/>
    </xf>
    <xf numFmtId="0" fontId="33" fillId="31" borderId="0" applyNumberFormat="0" applyBorder="0" applyAlignment="0" applyProtection="0">
      <alignment vertical="center"/>
    </xf>
    <xf numFmtId="0" fontId="1" fillId="31" borderId="0" applyNumberFormat="0" applyBorder="0" applyAlignment="0" applyProtection="0"/>
    <xf numFmtId="0" fontId="33" fillId="31" borderId="0" applyNumberFormat="0" applyBorder="0" applyAlignment="0" applyProtection="0">
      <alignment vertical="center"/>
    </xf>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32" fillId="31" borderId="0" applyNumberFormat="0" applyBorder="0" applyAlignment="0" applyProtection="0">
      <alignment vertical="center"/>
    </xf>
    <xf numFmtId="0" fontId="32" fillId="31" borderId="0" applyNumberFormat="0" applyBorder="0" applyAlignment="0" applyProtection="0">
      <alignment vertical="center"/>
    </xf>
    <xf numFmtId="0" fontId="33" fillId="31" borderId="0" applyNumberFormat="0" applyBorder="0" applyAlignment="0" applyProtection="0">
      <alignment vertical="center"/>
    </xf>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30" fillId="41" borderId="0" applyNumberFormat="0" applyBorder="0" applyAlignment="0" applyProtection="0">
      <alignment vertical="center"/>
    </xf>
    <xf numFmtId="0" fontId="31" fillId="41" borderId="0" applyNumberFormat="0" applyBorder="0" applyAlignment="0" applyProtection="0"/>
    <xf numFmtId="0" fontId="32" fillId="12" borderId="0" applyNumberFormat="0" applyBorder="0" applyAlignment="0" applyProtection="0">
      <alignment vertical="center"/>
    </xf>
    <xf numFmtId="0" fontId="30" fillId="41"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30" fillId="42" borderId="0" applyNumberFormat="0" applyBorder="0" applyAlignment="0" applyProtection="0">
      <alignment vertical="center"/>
    </xf>
    <xf numFmtId="0" fontId="31" fillId="42" borderId="0" applyNumberFormat="0" applyBorder="0" applyAlignment="0" applyProtection="0"/>
    <xf numFmtId="0" fontId="32" fillId="16" borderId="0" applyNumberFormat="0" applyBorder="0" applyAlignment="0" applyProtection="0">
      <alignment vertical="center"/>
    </xf>
    <xf numFmtId="0" fontId="30" fillId="42"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30" fillId="43" borderId="0" applyNumberFormat="0" applyBorder="0" applyAlignment="0" applyProtection="0">
      <alignment vertical="center"/>
    </xf>
    <xf numFmtId="0" fontId="31" fillId="43" borderId="0" applyNumberFormat="0" applyBorder="0" applyAlignment="0" applyProtection="0"/>
    <xf numFmtId="0" fontId="32" fillId="20" borderId="0" applyNumberFormat="0" applyBorder="0" applyAlignment="0" applyProtection="0">
      <alignment vertical="center"/>
    </xf>
    <xf numFmtId="0" fontId="30" fillId="43" borderId="0" applyNumberFormat="0" applyBorder="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30" fillId="38" borderId="0" applyNumberFormat="0" applyBorder="0" applyAlignment="0" applyProtection="0">
      <alignment vertical="center"/>
    </xf>
    <xf numFmtId="0" fontId="31" fillId="38" borderId="0" applyNumberFormat="0" applyBorder="0" applyAlignment="0" applyProtection="0"/>
    <xf numFmtId="0" fontId="32" fillId="24" borderId="0" applyNumberFormat="0" applyBorder="0" applyAlignment="0" applyProtection="0">
      <alignment vertical="center"/>
    </xf>
    <xf numFmtId="0" fontId="30" fillId="38" borderId="0" applyNumberFormat="0" applyBorder="0" applyAlignment="0" applyProtection="0">
      <alignment vertical="center"/>
    </xf>
    <xf numFmtId="0" fontId="32" fillId="24" borderId="0" applyNumberFormat="0" applyBorder="0" applyAlignment="0" applyProtection="0">
      <alignment vertical="center"/>
    </xf>
    <xf numFmtId="0" fontId="32" fillId="24" borderId="0" applyNumberFormat="0" applyBorder="0" applyAlignment="0" applyProtection="0">
      <alignment vertical="center"/>
    </xf>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30" fillId="41" borderId="0" applyNumberFormat="0" applyBorder="0" applyAlignment="0" applyProtection="0">
      <alignment vertical="center"/>
    </xf>
    <xf numFmtId="0" fontId="31" fillId="41" borderId="0" applyNumberFormat="0" applyBorder="0" applyAlignment="0" applyProtection="0"/>
    <xf numFmtId="0" fontId="32" fillId="28" borderId="0" applyNumberFormat="0" applyBorder="0" applyAlignment="0" applyProtection="0">
      <alignment vertical="center"/>
    </xf>
    <xf numFmtId="0" fontId="30" fillId="41" borderId="0" applyNumberFormat="0" applyBorder="0" applyAlignment="0" applyProtection="0">
      <alignment vertical="center"/>
    </xf>
    <xf numFmtId="0" fontId="32" fillId="28" borderId="0" applyNumberFormat="0" applyBorder="0" applyAlignment="0" applyProtection="0">
      <alignment vertical="center"/>
    </xf>
    <xf numFmtId="0" fontId="32" fillId="28" borderId="0" applyNumberFormat="0" applyBorder="0" applyAlignment="0" applyProtection="0">
      <alignment vertical="center"/>
    </xf>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30" fillId="44" borderId="0" applyNumberFormat="0" applyBorder="0" applyAlignment="0" applyProtection="0">
      <alignment vertical="center"/>
    </xf>
    <xf numFmtId="0" fontId="31" fillId="44" borderId="0" applyNumberFormat="0" applyBorder="0" applyAlignment="0" applyProtection="0"/>
    <xf numFmtId="0" fontId="32" fillId="32" borderId="0" applyNumberFormat="0" applyBorder="0" applyAlignment="0" applyProtection="0">
      <alignment vertical="center"/>
    </xf>
    <xf numFmtId="0" fontId="30" fillId="44" borderId="0" applyNumberFormat="0" applyBorder="0" applyAlignment="0" applyProtection="0">
      <alignment vertical="center"/>
    </xf>
    <xf numFmtId="0" fontId="32" fillId="32" borderId="0" applyNumberFormat="0" applyBorder="0" applyAlignment="0" applyProtection="0">
      <alignment vertical="center"/>
    </xf>
    <xf numFmtId="0" fontId="32" fillId="32" borderId="0" applyNumberFormat="0" applyBorder="0" applyAlignment="0" applyProtection="0">
      <alignment vertical="center"/>
    </xf>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30" fillId="41" borderId="0" applyNumberFormat="0" applyBorder="0" applyAlignment="0" applyProtection="0">
      <alignment vertical="center"/>
    </xf>
    <xf numFmtId="0" fontId="33" fillId="12" borderId="0" applyNumberFormat="0" applyBorder="0" applyAlignment="0" applyProtection="0">
      <alignment vertical="center"/>
    </xf>
    <xf numFmtId="0" fontId="1" fillId="12" borderId="0" applyNumberFormat="0" applyBorder="0" applyAlignment="0" applyProtection="0"/>
    <xf numFmtId="0" fontId="33" fillId="12" borderId="0" applyNumberFormat="0" applyBorder="0" applyAlignment="0" applyProtection="0">
      <alignment vertical="center"/>
    </xf>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3" fillId="12" borderId="0" applyNumberFormat="0" applyBorder="0" applyAlignment="0" applyProtection="0">
      <alignment vertical="center"/>
    </xf>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30" fillId="42" borderId="0" applyNumberFormat="0" applyBorder="0" applyAlignment="0" applyProtection="0">
      <alignment vertical="center"/>
    </xf>
    <xf numFmtId="0" fontId="33" fillId="16" borderId="0" applyNumberFormat="0" applyBorder="0" applyAlignment="0" applyProtection="0">
      <alignment vertical="center"/>
    </xf>
    <xf numFmtId="0" fontId="1" fillId="16" borderId="0" applyNumberFormat="0" applyBorder="0" applyAlignment="0" applyProtection="0"/>
    <xf numFmtId="0" fontId="33" fillId="16" borderId="0" applyNumberFormat="0" applyBorder="0" applyAlignment="0" applyProtection="0">
      <alignment vertical="center"/>
    </xf>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3" fillId="16" borderId="0" applyNumberFormat="0" applyBorder="0" applyAlignment="0" applyProtection="0">
      <alignment vertical="center"/>
    </xf>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30" fillId="43" borderId="0" applyNumberFormat="0" applyBorder="0" applyAlignment="0" applyProtection="0">
      <alignment vertical="center"/>
    </xf>
    <xf numFmtId="0" fontId="33" fillId="20" borderId="0" applyNumberFormat="0" applyBorder="0" applyAlignment="0" applyProtection="0">
      <alignment vertical="center"/>
    </xf>
    <xf numFmtId="0" fontId="1" fillId="20" borderId="0" applyNumberFormat="0" applyBorder="0" applyAlignment="0" applyProtection="0"/>
    <xf numFmtId="0" fontId="33" fillId="20" borderId="0" applyNumberFormat="0" applyBorder="0" applyAlignment="0" applyProtection="0">
      <alignment vertical="center"/>
    </xf>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33" fillId="20" borderId="0" applyNumberFormat="0" applyBorder="0" applyAlignment="0" applyProtection="0">
      <alignment vertical="center"/>
    </xf>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30" fillId="38" borderId="0" applyNumberFormat="0" applyBorder="0" applyAlignment="0" applyProtection="0">
      <alignment vertical="center"/>
    </xf>
    <xf numFmtId="0" fontId="33" fillId="24" borderId="0" applyNumberFormat="0" applyBorder="0" applyAlignment="0" applyProtection="0">
      <alignment vertical="center"/>
    </xf>
    <xf numFmtId="0" fontId="1" fillId="24" borderId="0" applyNumberFormat="0" applyBorder="0" applyAlignment="0" applyProtection="0"/>
    <xf numFmtId="0" fontId="33" fillId="24" borderId="0" applyNumberFormat="0" applyBorder="0" applyAlignment="0" applyProtection="0">
      <alignment vertical="center"/>
    </xf>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32" fillId="24" borderId="0" applyNumberFormat="0" applyBorder="0" applyAlignment="0" applyProtection="0">
      <alignment vertical="center"/>
    </xf>
    <xf numFmtId="0" fontId="32" fillId="24" borderId="0" applyNumberFormat="0" applyBorder="0" applyAlignment="0" applyProtection="0">
      <alignment vertical="center"/>
    </xf>
    <xf numFmtId="0" fontId="33" fillId="24" borderId="0" applyNumberFormat="0" applyBorder="0" applyAlignment="0" applyProtection="0">
      <alignment vertical="center"/>
    </xf>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30" fillId="41" borderId="0" applyNumberFormat="0" applyBorder="0" applyAlignment="0" applyProtection="0">
      <alignment vertical="center"/>
    </xf>
    <xf numFmtId="0" fontId="33" fillId="28" borderId="0" applyNumberFormat="0" applyBorder="0" applyAlignment="0" applyProtection="0">
      <alignment vertical="center"/>
    </xf>
    <xf numFmtId="0" fontId="1" fillId="28" borderId="0" applyNumberFormat="0" applyBorder="0" applyAlignment="0" applyProtection="0"/>
    <xf numFmtId="0" fontId="33" fillId="28" borderId="0" applyNumberFormat="0" applyBorder="0" applyAlignment="0" applyProtection="0">
      <alignment vertical="center"/>
    </xf>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32" fillId="28" borderId="0" applyNumberFormat="0" applyBorder="0" applyAlignment="0" applyProtection="0">
      <alignment vertical="center"/>
    </xf>
    <xf numFmtId="0" fontId="32" fillId="28" borderId="0" applyNumberFormat="0" applyBorder="0" applyAlignment="0" applyProtection="0">
      <alignment vertical="center"/>
    </xf>
    <xf numFmtId="0" fontId="33" fillId="28" borderId="0" applyNumberFormat="0" applyBorder="0" applyAlignment="0" applyProtection="0">
      <alignment vertical="center"/>
    </xf>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30" fillId="44" borderId="0" applyNumberFormat="0" applyBorder="0" applyAlignment="0" applyProtection="0">
      <alignment vertical="center"/>
    </xf>
    <xf numFmtId="0" fontId="33" fillId="32" borderId="0" applyNumberFormat="0" applyBorder="0" applyAlignment="0" applyProtection="0">
      <alignment vertical="center"/>
    </xf>
    <xf numFmtId="0" fontId="1" fillId="32" borderId="0" applyNumberFormat="0" applyBorder="0" applyAlignment="0" applyProtection="0"/>
    <xf numFmtId="0" fontId="33" fillId="32" borderId="0" applyNumberFormat="0" applyBorder="0" applyAlignment="0" applyProtection="0">
      <alignment vertical="center"/>
    </xf>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32" fillId="32" borderId="0" applyNumberFormat="0" applyBorder="0" applyAlignment="0" applyProtection="0">
      <alignment vertical="center"/>
    </xf>
    <xf numFmtId="0" fontId="32" fillId="32" borderId="0" applyNumberFormat="0" applyBorder="0" applyAlignment="0" applyProtection="0">
      <alignment vertical="center"/>
    </xf>
    <xf numFmtId="0" fontId="33" fillId="32" borderId="0" applyNumberFormat="0" applyBorder="0" applyAlignment="0" applyProtection="0">
      <alignment vertical="center"/>
    </xf>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34" fillId="45" borderId="0" applyNumberFormat="0" applyBorder="0" applyAlignment="0" applyProtection="0">
      <alignment vertical="center"/>
    </xf>
    <xf numFmtId="0" fontId="35" fillId="45" borderId="0" applyNumberFormat="0" applyBorder="0" applyAlignment="0" applyProtection="0"/>
    <xf numFmtId="0" fontId="36" fillId="13" borderId="0" applyNumberFormat="0" applyBorder="0" applyAlignment="0" applyProtection="0">
      <alignment vertical="center"/>
    </xf>
    <xf numFmtId="0" fontId="36" fillId="13" borderId="0" applyNumberFormat="0" applyBorder="0" applyAlignment="0" applyProtection="0">
      <alignment vertical="center"/>
    </xf>
    <xf numFmtId="0" fontId="36" fillId="13" borderId="0" applyNumberFormat="0" applyBorder="0" applyAlignment="0" applyProtection="0">
      <alignment vertical="center"/>
    </xf>
    <xf numFmtId="0" fontId="18" fillId="13" borderId="0" applyNumberFormat="0" applyBorder="0" applyAlignment="0" applyProtection="0"/>
    <xf numFmtId="0" fontId="34" fillId="42" borderId="0" applyNumberFormat="0" applyBorder="0" applyAlignment="0" applyProtection="0">
      <alignment vertical="center"/>
    </xf>
    <xf numFmtId="0" fontId="35" fillId="42" borderId="0" applyNumberFormat="0" applyBorder="0" applyAlignment="0" applyProtection="0"/>
    <xf numFmtId="0" fontId="36" fillId="17" borderId="0" applyNumberFormat="0" applyBorder="0" applyAlignment="0" applyProtection="0">
      <alignment vertical="center"/>
    </xf>
    <xf numFmtId="0" fontId="36" fillId="17" borderId="0" applyNumberFormat="0" applyBorder="0" applyAlignment="0" applyProtection="0">
      <alignment vertical="center"/>
    </xf>
    <xf numFmtId="0" fontId="36" fillId="17" borderId="0" applyNumberFormat="0" applyBorder="0" applyAlignment="0" applyProtection="0">
      <alignment vertical="center"/>
    </xf>
    <xf numFmtId="0" fontId="18" fillId="17" borderId="0" applyNumberFormat="0" applyBorder="0" applyAlignment="0" applyProtection="0"/>
    <xf numFmtId="0" fontId="34" fillId="43" borderId="0" applyNumberFormat="0" applyBorder="0" applyAlignment="0" applyProtection="0">
      <alignment vertical="center"/>
    </xf>
    <xf numFmtId="0" fontId="35" fillId="43" borderId="0" applyNumberFormat="0" applyBorder="0" applyAlignment="0" applyProtection="0"/>
    <xf numFmtId="0" fontId="36" fillId="21" borderId="0" applyNumberFormat="0" applyBorder="0" applyAlignment="0" applyProtection="0">
      <alignment vertical="center"/>
    </xf>
    <xf numFmtId="0" fontId="36" fillId="21" borderId="0" applyNumberFormat="0" applyBorder="0" applyAlignment="0" applyProtection="0">
      <alignment vertical="center"/>
    </xf>
    <xf numFmtId="0" fontId="36" fillId="21" borderId="0" applyNumberFormat="0" applyBorder="0" applyAlignment="0" applyProtection="0">
      <alignment vertical="center"/>
    </xf>
    <xf numFmtId="0" fontId="18" fillId="21" borderId="0" applyNumberFormat="0" applyBorder="0" applyAlignment="0" applyProtection="0"/>
    <xf numFmtId="0" fontId="34" fillId="46" borderId="0" applyNumberFormat="0" applyBorder="0" applyAlignment="0" applyProtection="0">
      <alignment vertical="center"/>
    </xf>
    <xf numFmtId="0" fontId="35" fillId="46" borderId="0" applyNumberFormat="0" applyBorder="0" applyAlignment="0" applyProtection="0"/>
    <xf numFmtId="0" fontId="36" fillId="25" borderId="0" applyNumberFormat="0" applyBorder="0" applyAlignment="0" applyProtection="0">
      <alignment vertical="center"/>
    </xf>
    <xf numFmtId="0" fontId="36" fillId="25" borderId="0" applyNumberFormat="0" applyBorder="0" applyAlignment="0" applyProtection="0">
      <alignment vertical="center"/>
    </xf>
    <xf numFmtId="0" fontId="36" fillId="25" borderId="0" applyNumberFormat="0" applyBorder="0" applyAlignment="0" applyProtection="0">
      <alignment vertical="center"/>
    </xf>
    <xf numFmtId="0" fontId="18" fillId="25" borderId="0" applyNumberFormat="0" applyBorder="0" applyAlignment="0" applyProtection="0"/>
    <xf numFmtId="0" fontId="34" fillId="47" borderId="0" applyNumberFormat="0" applyBorder="0" applyAlignment="0" applyProtection="0">
      <alignment vertical="center"/>
    </xf>
    <xf numFmtId="0" fontId="35" fillId="47" borderId="0" applyNumberFormat="0" applyBorder="0" applyAlignment="0" applyProtection="0"/>
    <xf numFmtId="0" fontId="36" fillId="29" borderId="0" applyNumberFormat="0" applyBorder="0" applyAlignment="0" applyProtection="0">
      <alignment vertical="center"/>
    </xf>
    <xf numFmtId="0" fontId="36" fillId="29" borderId="0" applyNumberFormat="0" applyBorder="0" applyAlignment="0" applyProtection="0">
      <alignment vertical="center"/>
    </xf>
    <xf numFmtId="0" fontId="36" fillId="29" borderId="0" applyNumberFormat="0" applyBorder="0" applyAlignment="0" applyProtection="0">
      <alignment vertical="center"/>
    </xf>
    <xf numFmtId="0" fontId="18" fillId="29" borderId="0" applyNumberFormat="0" applyBorder="0" applyAlignment="0" applyProtection="0"/>
    <xf numFmtId="0" fontId="34" fillId="48" borderId="0" applyNumberFormat="0" applyBorder="0" applyAlignment="0" applyProtection="0">
      <alignment vertical="center"/>
    </xf>
    <xf numFmtId="0" fontId="35" fillId="48" borderId="0" applyNumberFormat="0" applyBorder="0" applyAlignment="0" applyProtection="0"/>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18" fillId="33" borderId="0" applyNumberFormat="0" applyBorder="0" applyAlignment="0" applyProtection="0"/>
    <xf numFmtId="0" fontId="34" fillId="45" borderId="0" applyNumberFormat="0" applyBorder="0" applyAlignment="0" applyProtection="0">
      <alignment vertical="center"/>
    </xf>
    <xf numFmtId="0" fontId="37" fillId="13" borderId="0" applyNumberFormat="0" applyBorder="0" applyAlignment="0" applyProtection="0">
      <alignment vertical="center"/>
    </xf>
    <xf numFmtId="0" fontId="18" fillId="13" borderId="0" applyNumberFormat="0" applyBorder="0" applyAlignment="0" applyProtection="0"/>
    <xf numFmtId="0" fontId="37" fillId="13" borderId="0" applyNumberFormat="0" applyBorder="0" applyAlignment="0" applyProtection="0">
      <alignment vertical="center"/>
    </xf>
    <xf numFmtId="0" fontId="18" fillId="13" borderId="0" applyNumberFormat="0" applyBorder="0" applyAlignment="0" applyProtection="0"/>
    <xf numFmtId="0" fontId="34" fillId="42" borderId="0" applyNumberFormat="0" applyBorder="0" applyAlignment="0" applyProtection="0">
      <alignment vertical="center"/>
    </xf>
    <xf numFmtId="0" fontId="37" fillId="17" borderId="0" applyNumberFormat="0" applyBorder="0" applyAlignment="0" applyProtection="0">
      <alignment vertical="center"/>
    </xf>
    <xf numFmtId="0" fontId="18" fillId="17" borderId="0" applyNumberFormat="0" applyBorder="0" applyAlignment="0" applyProtection="0"/>
    <xf numFmtId="0" fontId="37" fillId="17" borderId="0" applyNumberFormat="0" applyBorder="0" applyAlignment="0" applyProtection="0">
      <alignment vertical="center"/>
    </xf>
    <xf numFmtId="0" fontId="18" fillId="17" borderId="0" applyNumberFormat="0" applyBorder="0" applyAlignment="0" applyProtection="0"/>
    <xf numFmtId="0" fontId="34" fillId="43" borderId="0" applyNumberFormat="0" applyBorder="0" applyAlignment="0" applyProtection="0">
      <alignment vertical="center"/>
    </xf>
    <xf numFmtId="0" fontId="37" fillId="21" borderId="0" applyNumberFormat="0" applyBorder="0" applyAlignment="0" applyProtection="0">
      <alignment vertical="center"/>
    </xf>
    <xf numFmtId="0" fontId="18" fillId="21" borderId="0" applyNumberFormat="0" applyBorder="0" applyAlignment="0" applyProtection="0"/>
    <xf numFmtId="0" fontId="37" fillId="21" borderId="0" applyNumberFormat="0" applyBorder="0" applyAlignment="0" applyProtection="0">
      <alignment vertical="center"/>
    </xf>
    <xf numFmtId="0" fontId="18" fillId="21" borderId="0" applyNumberFormat="0" applyBorder="0" applyAlignment="0" applyProtection="0"/>
    <xf numFmtId="0" fontId="34" fillId="46" borderId="0" applyNumberFormat="0" applyBorder="0" applyAlignment="0" applyProtection="0">
      <alignment vertical="center"/>
    </xf>
    <xf numFmtId="0" fontId="37" fillId="25" borderId="0" applyNumberFormat="0" applyBorder="0" applyAlignment="0" applyProtection="0">
      <alignment vertical="center"/>
    </xf>
    <xf numFmtId="0" fontId="18" fillId="25" borderId="0" applyNumberFormat="0" applyBorder="0" applyAlignment="0" applyProtection="0"/>
    <xf numFmtId="0" fontId="37" fillId="25" borderId="0" applyNumberFormat="0" applyBorder="0" applyAlignment="0" applyProtection="0">
      <alignment vertical="center"/>
    </xf>
    <xf numFmtId="0" fontId="18" fillId="25" borderId="0" applyNumberFormat="0" applyBorder="0" applyAlignment="0" applyProtection="0"/>
    <xf numFmtId="0" fontId="34" fillId="47" borderId="0" applyNumberFormat="0" applyBorder="0" applyAlignment="0" applyProtection="0">
      <alignment vertical="center"/>
    </xf>
    <xf numFmtId="0" fontId="37" fillId="29" borderId="0" applyNumberFormat="0" applyBorder="0" applyAlignment="0" applyProtection="0">
      <alignment vertical="center"/>
    </xf>
    <xf numFmtId="0" fontId="18" fillId="29" borderId="0" applyNumberFormat="0" applyBorder="0" applyAlignment="0" applyProtection="0"/>
    <xf numFmtId="0" fontId="37" fillId="29" borderId="0" applyNumberFormat="0" applyBorder="0" applyAlignment="0" applyProtection="0">
      <alignment vertical="center"/>
    </xf>
    <xf numFmtId="0" fontId="18" fillId="29" borderId="0" applyNumberFormat="0" applyBorder="0" applyAlignment="0" applyProtection="0"/>
    <xf numFmtId="0" fontId="34" fillId="48" borderId="0" applyNumberFormat="0" applyBorder="0" applyAlignment="0" applyProtection="0">
      <alignment vertical="center"/>
    </xf>
    <xf numFmtId="0" fontId="37" fillId="33" borderId="0" applyNumberFormat="0" applyBorder="0" applyAlignment="0" applyProtection="0">
      <alignment vertical="center"/>
    </xf>
    <xf numFmtId="0" fontId="18" fillId="33" borderId="0" applyNumberFormat="0" applyBorder="0" applyAlignment="0" applyProtection="0"/>
    <xf numFmtId="0" fontId="37" fillId="33" borderId="0" applyNumberFormat="0" applyBorder="0" applyAlignment="0" applyProtection="0">
      <alignment vertical="center"/>
    </xf>
    <xf numFmtId="0" fontId="18" fillId="33" borderId="0" applyNumberFormat="0" applyBorder="0" applyAlignment="0" applyProtection="0"/>
    <xf numFmtId="0" fontId="38" fillId="0" borderId="0">
      <alignment horizontal="center" wrapText="1"/>
      <protection locked="0"/>
    </xf>
    <xf numFmtId="0" fontId="39" fillId="37" borderId="0" applyNumberFormat="0" applyBorder="0" applyAlignment="0" applyProtection="0">
      <alignment vertical="center"/>
    </xf>
    <xf numFmtId="0" fontId="40" fillId="37" borderId="0" applyNumberFormat="0" applyBorder="0" applyAlignment="0" applyProtection="0"/>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7" fillId="3" borderId="0" applyNumberFormat="0" applyBorder="0" applyAlignment="0" applyProtection="0"/>
    <xf numFmtId="172" fontId="42" fillId="0" borderId="0" applyFill="0" applyBorder="0" applyAlignment="0"/>
    <xf numFmtId="173" fontId="22" fillId="0" borderId="0" applyFill="0" applyBorder="0" applyAlignment="0"/>
    <xf numFmtId="173" fontId="22" fillId="0" borderId="0" applyFill="0" applyBorder="0" applyAlignment="0"/>
    <xf numFmtId="173" fontId="22" fillId="0" borderId="0" applyFill="0" applyBorder="0" applyAlignment="0"/>
    <xf numFmtId="173" fontId="22" fillId="0" borderId="0" applyFill="0" applyBorder="0" applyAlignment="0"/>
    <xf numFmtId="173" fontId="22" fillId="0" borderId="0" applyFill="0" applyBorder="0" applyAlignment="0"/>
    <xf numFmtId="173" fontId="22" fillId="0" borderId="0" applyFill="0" applyBorder="0" applyAlignment="0"/>
    <xf numFmtId="173" fontId="22" fillId="0" borderId="0" applyFill="0" applyBorder="0" applyAlignment="0"/>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3" fillId="49" borderId="17" applyNumberFormat="0" applyAlignment="0" applyProtection="0">
      <alignment vertical="center"/>
    </xf>
    <xf numFmtId="0" fontId="44" fillId="49" borderId="17" applyNumberFormat="0" applyAlignment="0" applyProtection="0"/>
    <xf numFmtId="0" fontId="44" fillId="49" borderId="17" applyNumberFormat="0" applyAlignment="0" applyProtection="0"/>
    <xf numFmtId="0" fontId="43" fillId="49" borderId="17" applyNumberFormat="0" applyAlignment="0" applyProtection="0">
      <alignment vertical="center"/>
    </xf>
    <xf numFmtId="0" fontId="44" fillId="49" borderId="17" applyNumberFormat="0" applyAlignment="0" applyProtection="0"/>
    <xf numFmtId="0" fontId="44" fillId="49" borderId="17" applyNumberFormat="0" applyAlignment="0" applyProtection="0"/>
    <xf numFmtId="0" fontId="44" fillId="49" borderId="17" applyNumberFormat="0" applyAlignment="0" applyProtection="0"/>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5" fillId="7" borderId="9"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5" fillId="7" borderId="9"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5" fillId="7" borderId="9"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12" fillId="7" borderId="9" applyNumberFormat="0" applyAlignment="0" applyProtection="0"/>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27" fillId="34" borderId="16" applyNumberFormat="0" applyAlignment="0" applyProtection="0"/>
    <xf numFmtId="0" fontId="46" fillId="8" borderId="12" applyNumberFormat="0" applyAlignment="0" applyProtection="0">
      <alignment vertical="center"/>
    </xf>
    <xf numFmtId="0" fontId="46" fillId="8" borderId="12" applyNumberFormat="0" applyAlignment="0" applyProtection="0">
      <alignment vertical="center"/>
    </xf>
    <xf numFmtId="0" fontId="46" fillId="8" borderId="12" applyNumberFormat="0" applyAlignment="0" applyProtection="0">
      <alignment vertical="center"/>
    </xf>
    <xf numFmtId="0" fontId="14" fillId="8" borderId="12" applyNumberFormat="0" applyAlignment="0" applyProtection="0"/>
    <xf numFmtId="0" fontId="47" fillId="0" borderId="18" applyNumberFormat="0" applyFill="0" applyAlignment="0" applyProtection="0">
      <alignment vertical="center"/>
    </xf>
    <xf numFmtId="0" fontId="48" fillId="0" borderId="18" applyNumberFormat="0" applyFill="0" applyAlignment="0" applyProtection="0"/>
    <xf numFmtId="0" fontId="49" fillId="0" borderId="11" applyNumberFormat="0" applyFill="0" applyAlignment="0" applyProtection="0">
      <alignment vertical="center"/>
    </xf>
    <xf numFmtId="0" fontId="49" fillId="0" borderId="11" applyNumberFormat="0" applyFill="0" applyAlignment="0" applyProtection="0">
      <alignment vertical="center"/>
    </xf>
    <xf numFmtId="0" fontId="49" fillId="0" borderId="11" applyNumberFormat="0" applyFill="0" applyAlignment="0" applyProtection="0">
      <alignment vertical="center"/>
    </xf>
    <xf numFmtId="0" fontId="13" fillId="0" borderId="11" applyNumberFormat="0" applyFill="0" applyAlignment="0" applyProtection="0"/>
    <xf numFmtId="174" fontId="50" fillId="0" borderId="0">
      <protection locked="0"/>
    </xf>
    <xf numFmtId="0" fontId="22" fillId="0" borderId="0" applyFont="0" applyFill="0" applyBorder="0" applyAlignment="0" applyProtection="0"/>
    <xf numFmtId="0" fontId="22" fillId="0" borderId="0" applyFont="0" applyFill="0" applyBorder="0" applyAlignment="0" applyProtection="0"/>
    <xf numFmtId="3" fontId="51" fillId="0" borderId="0" applyFont="0" applyFill="0" applyBorder="0" applyAlignment="0" applyProtection="0"/>
    <xf numFmtId="0" fontId="52" fillId="0" borderId="0" applyNumberFormat="0" applyAlignment="0">
      <alignment horizontal="left"/>
    </xf>
    <xf numFmtId="0" fontId="53" fillId="0" borderId="0" applyNumberFormat="0" applyAlignment="0"/>
    <xf numFmtId="174" fontId="50" fillId="0" borderId="0">
      <protection locked="0"/>
    </xf>
    <xf numFmtId="0" fontId="22" fillId="0" borderId="0" applyFont="0" applyFill="0" applyBorder="0" applyAlignment="0" applyProtection="0"/>
    <xf numFmtId="0" fontId="22" fillId="0" borderId="0" applyFont="0" applyFill="0" applyBorder="0" applyAlignment="0" applyProtection="0"/>
    <xf numFmtId="175" fontId="54" fillId="0" borderId="0" applyFont="0" applyFill="0" applyBorder="0" applyAlignment="0" applyProtection="0"/>
    <xf numFmtId="174" fontId="50" fillId="0" borderId="0">
      <protection locked="0"/>
    </xf>
    <xf numFmtId="14" fontId="54" fillId="0" borderId="0" applyFont="0" applyFill="0" applyBorder="0" applyAlignment="0" applyProtection="0"/>
    <xf numFmtId="0" fontId="55" fillId="0" borderId="0" applyNumberFormat="0" applyFill="0" applyBorder="0" applyAlignment="0" applyProtection="0">
      <alignment vertical="center"/>
    </xf>
    <xf numFmtId="0" fontId="56" fillId="0" borderId="0" applyNumberFormat="0" applyFill="0" applyBorder="0" applyAlignment="0" applyProtection="0"/>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6" fillId="0" borderId="0" applyNumberFormat="0" applyFill="0" applyBorder="0" applyAlignment="0" applyProtection="0"/>
    <xf numFmtId="0" fontId="34" fillId="50" borderId="0" applyNumberFormat="0" applyBorder="0" applyAlignment="0" applyProtection="0">
      <alignment vertical="center"/>
    </xf>
    <xf numFmtId="0" fontId="35" fillId="50" borderId="0" applyNumberFormat="0" applyBorder="0" applyAlignment="0" applyProtection="0"/>
    <xf numFmtId="0" fontId="36" fillId="10" borderId="0" applyNumberFormat="0" applyBorder="0" applyAlignment="0" applyProtection="0">
      <alignment vertical="center"/>
    </xf>
    <xf numFmtId="0" fontId="36" fillId="10" borderId="0" applyNumberFormat="0" applyBorder="0" applyAlignment="0" applyProtection="0">
      <alignment vertical="center"/>
    </xf>
    <xf numFmtId="0" fontId="36" fillId="10" borderId="0" applyNumberFormat="0" applyBorder="0" applyAlignment="0" applyProtection="0">
      <alignment vertical="center"/>
    </xf>
    <xf numFmtId="0" fontId="18" fillId="10" borderId="0" applyNumberFormat="0" applyBorder="0" applyAlignment="0" applyProtection="0"/>
    <xf numFmtId="0" fontId="34" fillId="51" borderId="0" applyNumberFormat="0" applyBorder="0" applyAlignment="0" applyProtection="0">
      <alignment vertical="center"/>
    </xf>
    <xf numFmtId="0" fontId="35" fillId="51" borderId="0" applyNumberFormat="0" applyBorder="0" applyAlignment="0" applyProtection="0"/>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18" fillId="14" borderId="0" applyNumberFormat="0" applyBorder="0" applyAlignment="0" applyProtection="0"/>
    <xf numFmtId="0" fontId="34" fillId="52" borderId="0" applyNumberFormat="0" applyBorder="0" applyAlignment="0" applyProtection="0">
      <alignment vertical="center"/>
    </xf>
    <xf numFmtId="0" fontId="35" fillId="52" borderId="0" applyNumberFormat="0" applyBorder="0" applyAlignment="0" applyProtection="0"/>
    <xf numFmtId="0" fontId="36" fillId="18" borderId="0" applyNumberFormat="0" applyBorder="0" applyAlignment="0" applyProtection="0">
      <alignment vertical="center"/>
    </xf>
    <xf numFmtId="0" fontId="36" fillId="18" borderId="0" applyNumberFormat="0" applyBorder="0" applyAlignment="0" applyProtection="0">
      <alignment vertical="center"/>
    </xf>
    <xf numFmtId="0" fontId="36" fillId="18" borderId="0" applyNumberFormat="0" applyBorder="0" applyAlignment="0" applyProtection="0">
      <alignment vertical="center"/>
    </xf>
    <xf numFmtId="0" fontId="18" fillId="18" borderId="0" applyNumberFormat="0" applyBorder="0" applyAlignment="0" applyProtection="0"/>
    <xf numFmtId="0" fontId="34" fillId="46" borderId="0" applyNumberFormat="0" applyBorder="0" applyAlignment="0" applyProtection="0">
      <alignment vertical="center"/>
    </xf>
    <xf numFmtId="0" fontId="35" fillId="46" borderId="0" applyNumberFormat="0" applyBorder="0" applyAlignment="0" applyProtection="0"/>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18" fillId="22" borderId="0" applyNumberFormat="0" applyBorder="0" applyAlignment="0" applyProtection="0"/>
    <xf numFmtId="0" fontId="34" fillId="47" borderId="0" applyNumberFormat="0" applyBorder="0" applyAlignment="0" applyProtection="0">
      <alignment vertical="center"/>
    </xf>
    <xf numFmtId="0" fontId="35" fillId="47" borderId="0" applyNumberFormat="0" applyBorder="0" applyAlignment="0" applyProtection="0"/>
    <xf numFmtId="0" fontId="36" fillId="26" borderId="0" applyNumberFormat="0" applyBorder="0" applyAlignment="0" applyProtection="0">
      <alignment vertical="center"/>
    </xf>
    <xf numFmtId="0" fontId="36" fillId="26" borderId="0" applyNumberFormat="0" applyBorder="0" applyAlignment="0" applyProtection="0">
      <alignment vertical="center"/>
    </xf>
    <xf numFmtId="0" fontId="36" fillId="26" borderId="0" applyNumberFormat="0" applyBorder="0" applyAlignment="0" applyProtection="0">
      <alignment vertical="center"/>
    </xf>
    <xf numFmtId="0" fontId="18" fillId="26" borderId="0" applyNumberFormat="0" applyBorder="0" applyAlignment="0" applyProtection="0"/>
    <xf numFmtId="0" fontId="34" fillId="53" borderId="0" applyNumberFormat="0" applyBorder="0" applyAlignment="0" applyProtection="0">
      <alignment vertical="center"/>
    </xf>
    <xf numFmtId="0" fontId="35" fillId="53" borderId="0" applyNumberFormat="0" applyBorder="0" applyAlignment="0" applyProtection="0"/>
    <xf numFmtId="0" fontId="36" fillId="30" borderId="0" applyNumberFormat="0" applyBorder="0" applyAlignment="0" applyProtection="0">
      <alignment vertical="center"/>
    </xf>
    <xf numFmtId="0" fontId="36" fillId="30" borderId="0" applyNumberFormat="0" applyBorder="0" applyAlignment="0" applyProtection="0">
      <alignment vertical="center"/>
    </xf>
    <xf numFmtId="0" fontId="36" fillId="30" borderId="0" applyNumberFormat="0" applyBorder="0" applyAlignment="0" applyProtection="0">
      <alignment vertical="center"/>
    </xf>
    <xf numFmtId="0" fontId="18" fillId="30" borderId="0" applyNumberFormat="0" applyBorder="0" applyAlignment="0" applyProtection="0"/>
    <xf numFmtId="0" fontId="58" fillId="0" borderId="0" applyNumberFormat="0" applyAlignment="0">
      <alignment horizontal="left"/>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59" fillId="40" borderId="17" applyNumberFormat="0" applyAlignment="0" applyProtection="0">
      <alignment vertical="center"/>
    </xf>
    <xf numFmtId="0" fontId="60" fillId="40" borderId="17" applyNumberFormat="0" applyAlignment="0" applyProtection="0"/>
    <xf numFmtId="0" fontId="60" fillId="40" borderId="17" applyNumberFormat="0" applyAlignment="0" applyProtection="0"/>
    <xf numFmtId="0" fontId="59" fillId="40" borderId="17" applyNumberFormat="0" applyAlignment="0" applyProtection="0">
      <alignment vertical="center"/>
    </xf>
    <xf numFmtId="0" fontId="60" fillId="40" borderId="17" applyNumberFormat="0" applyAlignment="0" applyProtection="0"/>
    <xf numFmtId="0" fontId="60" fillId="40" borderId="17" applyNumberFormat="0" applyAlignment="0" applyProtection="0"/>
    <xf numFmtId="0" fontId="60" fillId="40" borderId="17" applyNumberFormat="0" applyAlignment="0" applyProtection="0"/>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61" fillId="6" borderId="9"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61" fillId="6" borderId="9"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61" fillId="6" borderId="9"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10" fillId="6" borderId="9" applyNumberFormat="0" applyAlignment="0" applyProtection="0"/>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62" fillId="0" borderId="0">
      <alignment horizontal="left"/>
    </xf>
    <xf numFmtId="171" fontId="22" fillId="0" borderId="0" applyFont="0" applyFill="0" applyBorder="0" applyAlignment="0" applyProtection="0"/>
    <xf numFmtId="176" fontId="22" fillId="0" borderId="0" applyFont="0" applyFill="0" applyBorder="0" applyAlignment="0" applyProtection="0"/>
    <xf numFmtId="167" fontId="22" fillId="0" borderId="0" applyFont="0" applyFill="0" applyBorder="0" applyAlignment="0" applyProtection="0"/>
    <xf numFmtId="167" fontId="22" fillId="0" borderId="0" applyFont="0" applyFill="0" applyBorder="0" applyAlignment="0" applyProtection="0"/>
    <xf numFmtId="167" fontId="22" fillId="0" borderId="0" applyFont="0" applyFill="0" applyBorder="0" applyAlignment="0" applyProtection="0"/>
    <xf numFmtId="167" fontId="22" fillId="0" borderId="0" applyFont="0" applyFill="0" applyBorder="0" applyAlignment="0" applyProtection="0"/>
    <xf numFmtId="176" fontId="22" fillId="0" borderId="0" applyFont="0" applyFill="0" applyBorder="0" applyAlignment="0" applyProtection="0"/>
    <xf numFmtId="167" fontId="22" fillId="0" borderId="0" applyFont="0" applyFill="0" applyBorder="0" applyAlignment="0" applyProtection="0"/>
    <xf numFmtId="176" fontId="22" fillId="0" borderId="0" applyFont="0" applyFill="0" applyBorder="0" applyAlignment="0" applyProtection="0"/>
    <xf numFmtId="171" fontId="63" fillId="0" borderId="0" applyFont="0" applyFill="0" applyBorder="0" applyAlignment="0" applyProtection="0"/>
    <xf numFmtId="171" fontId="22" fillId="0" borderId="0" applyFont="0" applyFill="0" applyBorder="0" applyAlignment="0" applyProtection="0"/>
    <xf numFmtId="171" fontId="63" fillId="0" borderId="0" applyFont="0" applyFill="0" applyBorder="0" applyAlignment="0" applyProtection="0"/>
    <xf numFmtId="171" fontId="63" fillId="0" borderId="0" applyFont="0" applyFill="0" applyBorder="0" applyAlignment="0" applyProtection="0"/>
    <xf numFmtId="171" fontId="63" fillId="0" borderId="0" applyFont="0" applyFill="0" applyBorder="0" applyAlignment="0" applyProtection="0"/>
    <xf numFmtId="171" fontId="22" fillId="0" borderId="0" applyFont="0" applyFill="0" applyBorder="0" applyAlignment="0" applyProtection="0"/>
    <xf numFmtId="171" fontId="63" fillId="0" borderId="0" applyFont="0" applyFill="0" applyBorder="0" applyAlignment="0" applyProtection="0"/>
    <xf numFmtId="176" fontId="63" fillId="0" borderId="0" applyFont="0" applyFill="0" applyBorder="0" applyAlignment="0" applyProtection="0"/>
    <xf numFmtId="171" fontId="22" fillId="0" borderId="0" applyFont="0" applyFill="0" applyBorder="0" applyAlignment="0" applyProtection="0"/>
    <xf numFmtId="176" fontId="22" fillId="0" borderId="0" applyFont="0" applyFill="0" applyBorder="0" applyAlignment="0" applyProtection="0"/>
    <xf numFmtId="176" fontId="63" fillId="0" borderId="0" applyFont="0" applyFill="0" applyBorder="0" applyAlignment="0" applyProtection="0"/>
    <xf numFmtId="167" fontId="22" fillId="0" borderId="0" applyFont="0" applyFill="0" applyBorder="0" applyAlignment="0" applyProtection="0"/>
    <xf numFmtId="167" fontId="22" fillId="0" borderId="0" applyFont="0" applyFill="0" applyBorder="0" applyAlignment="0" applyProtection="0"/>
    <xf numFmtId="167" fontId="22" fillId="0" borderId="0" applyFont="0" applyFill="0" applyBorder="0" applyAlignment="0" applyProtection="0"/>
    <xf numFmtId="167" fontId="22" fillId="0" borderId="0" applyFont="0" applyFill="0" applyBorder="0" applyAlignment="0" applyProtection="0"/>
    <xf numFmtId="167" fontId="22" fillId="0" borderId="0" applyFont="0" applyFill="0" applyBorder="0" applyAlignment="0" applyProtection="0"/>
    <xf numFmtId="176" fontId="22" fillId="0" borderId="0" applyFont="0" applyFill="0" applyBorder="0" applyAlignment="0" applyProtection="0"/>
    <xf numFmtId="176" fontId="22" fillId="0" borderId="0" applyFont="0" applyFill="0" applyBorder="0" applyAlignment="0" applyProtection="0"/>
    <xf numFmtId="171" fontId="22" fillId="0" borderId="0" applyFont="0" applyFill="0" applyBorder="0" applyAlignment="0" applyProtection="0"/>
    <xf numFmtId="176" fontId="22" fillId="0" borderId="0" applyFont="0" applyFill="0" applyBorder="0" applyAlignment="0" applyProtection="0"/>
    <xf numFmtId="176" fontId="22" fillId="0" borderId="0" applyFont="0" applyFill="0" applyBorder="0" applyAlignment="0" applyProtection="0"/>
    <xf numFmtId="171" fontId="22" fillId="0" borderId="0" applyFont="0" applyFill="0" applyBorder="0" applyAlignment="0" applyProtection="0"/>
    <xf numFmtId="0" fontId="64" fillId="0" borderId="0">
      <protection locked="0"/>
    </xf>
    <xf numFmtId="171" fontId="64" fillId="0" borderId="0">
      <protection locked="0"/>
    </xf>
    <xf numFmtId="174" fontId="50" fillId="0" borderId="0">
      <protection locked="0"/>
    </xf>
    <xf numFmtId="0" fontId="64" fillId="0" borderId="0">
      <protection locked="0"/>
    </xf>
    <xf numFmtId="171" fontId="64" fillId="0" borderId="0">
      <protection locked="0"/>
    </xf>
    <xf numFmtId="174" fontId="50" fillId="0" borderId="0">
      <protection locked="0"/>
    </xf>
    <xf numFmtId="0" fontId="65" fillId="0" borderId="0">
      <protection locked="0"/>
    </xf>
    <xf numFmtId="171" fontId="65" fillId="0" borderId="0">
      <protection locked="0"/>
    </xf>
    <xf numFmtId="174" fontId="66" fillId="0" borderId="0">
      <protection locked="0"/>
    </xf>
    <xf numFmtId="0" fontId="64" fillId="0" borderId="0">
      <protection locked="0"/>
    </xf>
    <xf numFmtId="171" fontId="64" fillId="0" borderId="0">
      <protection locked="0"/>
    </xf>
    <xf numFmtId="174" fontId="50" fillId="0" borderId="0">
      <protection locked="0"/>
    </xf>
    <xf numFmtId="0" fontId="64" fillId="0" borderId="0">
      <protection locked="0"/>
    </xf>
    <xf numFmtId="171" fontId="64" fillId="0" borderId="0">
      <protection locked="0"/>
    </xf>
    <xf numFmtId="174" fontId="50" fillId="0" borderId="0">
      <protection locked="0"/>
    </xf>
    <xf numFmtId="0" fontId="64" fillId="0" borderId="0">
      <protection locked="0"/>
    </xf>
    <xf numFmtId="171" fontId="64" fillId="0" borderId="0">
      <protection locked="0"/>
    </xf>
    <xf numFmtId="174" fontId="50" fillId="0" borderId="0">
      <protection locked="0"/>
    </xf>
    <xf numFmtId="0" fontId="65" fillId="0" borderId="0">
      <protection locked="0"/>
    </xf>
    <xf numFmtId="171" fontId="65" fillId="0" borderId="0">
      <protection locked="0"/>
    </xf>
    <xf numFmtId="174" fontId="66" fillId="0" borderId="0">
      <protection locked="0"/>
    </xf>
    <xf numFmtId="174" fontId="50" fillId="0" borderId="0">
      <protection locked="0"/>
    </xf>
    <xf numFmtId="2" fontId="54" fillId="0" borderId="0" applyFont="0" applyFill="0" applyBorder="0" applyAlignment="0" applyProtection="0"/>
    <xf numFmtId="38" fontId="26" fillId="54" borderId="0" applyNumberFormat="0" applyBorder="0" applyAlignment="0" applyProtection="0"/>
    <xf numFmtId="0" fontId="67" fillId="0" borderId="15" applyNumberFormat="0" applyAlignment="0" applyProtection="0">
      <alignment horizontal="left" vertical="center"/>
    </xf>
    <xf numFmtId="0" fontId="67" fillId="0" borderId="15" applyNumberFormat="0" applyAlignment="0" applyProtection="0">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7" fillId="0" borderId="5">
      <alignment horizontal="left" vertical="center"/>
    </xf>
    <xf numFmtId="0" fontId="68" fillId="0" borderId="0" applyNumberFormat="0" applyFont="0" applyFill="0" applyAlignment="0" applyProtection="0"/>
    <xf numFmtId="0" fontId="67" fillId="0" borderId="0" applyNumberFormat="0" applyFont="0" applyFill="0" applyAlignment="0" applyProtection="0"/>
    <xf numFmtId="174" fontId="69" fillId="0" borderId="0">
      <protection locked="0"/>
    </xf>
    <xf numFmtId="174" fontId="69" fillId="0" borderId="0">
      <protection locked="0"/>
    </xf>
    <xf numFmtId="0" fontId="70" fillId="36" borderId="0" applyNumberFormat="0" applyBorder="0" applyAlignment="0" applyProtection="0">
      <alignment vertical="center"/>
    </xf>
    <xf numFmtId="0" fontId="71" fillId="36" borderId="0" applyNumberFormat="0" applyBorder="0" applyAlignment="0" applyProtection="0"/>
    <xf numFmtId="0" fontId="72" fillId="4" borderId="0" applyNumberFormat="0" applyBorder="0" applyAlignment="0" applyProtection="0">
      <alignment vertical="center"/>
    </xf>
    <xf numFmtId="0" fontId="72" fillId="4" borderId="0" applyNumberFormat="0" applyBorder="0" applyAlignment="0" applyProtection="0">
      <alignment vertical="center"/>
    </xf>
    <xf numFmtId="0" fontId="72" fillId="4" borderId="0" applyNumberFormat="0" applyBorder="0" applyAlignment="0" applyProtection="0">
      <alignment vertical="center"/>
    </xf>
    <xf numFmtId="0" fontId="8" fillId="4" borderId="0"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0" fontId="26" fillId="55" borderId="2" applyNumberFormat="0" applyBorder="0" applyAlignment="0" applyProtection="0"/>
    <xf numFmtId="177" fontId="73" fillId="56" borderId="0"/>
    <xf numFmtId="177" fontId="74" fillId="56" borderId="0"/>
    <xf numFmtId="177" fontId="75" fillId="57" borderId="0"/>
    <xf numFmtId="177" fontId="76" fillId="57" borderId="0"/>
    <xf numFmtId="178" fontId="22"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8" fontId="77" fillId="0" borderId="0" applyFill="0" applyAlignment="0" applyProtection="0"/>
    <xf numFmtId="179" fontId="22"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79"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79" fontId="22" fillId="0" borderId="0" applyFont="0" applyFill="0" applyBorder="0" applyAlignment="0" applyProtection="0"/>
    <xf numFmtId="38" fontId="29" fillId="0" borderId="0" applyFont="0" applyFill="0" applyBorder="0" applyAlignment="0" applyProtection="0"/>
    <xf numFmtId="179" fontId="22" fillId="0" borderId="0" applyFont="0" applyFill="0" applyBorder="0" applyAlignment="0" applyProtection="0"/>
    <xf numFmtId="170"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29" fillId="0" borderId="0" applyFont="0" applyFill="0" applyBorder="0" applyAlignment="0" applyProtection="0"/>
    <xf numFmtId="170" fontId="22"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71" fontId="77" fillId="0" borderId="0" applyFill="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70"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79" fontId="22" fillId="0" borderId="0" applyFont="0" applyFill="0" applyBorder="0" applyAlignment="0" applyProtection="0"/>
    <xf numFmtId="179" fontId="22" fillId="0" borderId="0" applyFont="0" applyFill="0" applyBorder="0" applyAlignment="0" applyProtection="0"/>
    <xf numFmtId="179" fontId="22" fillId="0" borderId="0" applyFont="0" applyFill="0" applyBorder="0" applyAlignment="0" applyProtection="0"/>
    <xf numFmtId="179" fontId="22"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38" fontId="29" fillId="0" borderId="0" applyFont="0" applyFill="0" applyBorder="0" applyAlignment="0" applyProtection="0">
      <alignment vertical="center"/>
    </xf>
    <xf numFmtId="180" fontId="22" fillId="0" borderId="0" applyFont="0" applyFill="0" applyBorder="0" applyAlignment="0" applyProtection="0"/>
    <xf numFmtId="38" fontId="78" fillId="0" borderId="0" applyFont="0" applyFill="0" applyBorder="0" applyAlignment="0" applyProtection="0">
      <alignment vertical="center"/>
    </xf>
    <xf numFmtId="180" fontId="22" fillId="0" borderId="0" applyFont="0" applyFill="0" applyBorder="0" applyAlignment="0" applyProtection="0"/>
    <xf numFmtId="170"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32" fillId="0" borderId="0" applyFont="0" applyFill="0" applyBorder="0" applyAlignment="0" applyProtection="0">
      <alignment vertical="center"/>
    </xf>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80" fontId="22" fillId="0" borderId="0" applyFont="0" applyFill="0" applyBorder="0" applyAlignment="0" applyProtection="0"/>
    <xf numFmtId="177" fontId="22" fillId="0" borderId="0" applyFont="0" applyFill="0" applyBorder="0" applyAlignment="0" applyProtection="0"/>
    <xf numFmtId="38" fontId="29" fillId="0" borderId="0" applyFont="0" applyFill="0" applyBorder="0" applyAlignment="0" applyProtection="0">
      <alignment vertical="center"/>
    </xf>
    <xf numFmtId="166" fontId="31" fillId="0" borderId="0" applyFont="0" applyFill="0" applyBorder="0" applyAlignment="0" applyProtection="0"/>
    <xf numFmtId="166" fontId="31" fillId="0" borderId="0" applyFont="0" applyFill="0" applyBorder="0" applyAlignment="0" applyProtection="0"/>
    <xf numFmtId="166" fontId="31" fillId="0" borderId="0" applyFont="0" applyFill="0" applyBorder="0" applyAlignment="0" applyProtection="0"/>
    <xf numFmtId="166" fontId="31" fillId="0" borderId="0" applyFont="0" applyFill="0" applyBorder="0" applyAlignment="0" applyProtection="0"/>
    <xf numFmtId="166" fontId="31" fillId="0" borderId="0" applyFont="0" applyFill="0" applyBorder="0" applyAlignment="0" applyProtection="0"/>
    <xf numFmtId="181"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81"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82" fontId="22" fillId="0" borderId="0" applyFont="0" applyFill="0" applyBorder="0" applyAlignment="0" applyProtection="0"/>
    <xf numFmtId="181"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83" fontId="22" fillId="0" borderId="0" applyFont="0" applyFill="0" applyBorder="0" applyAlignment="0" applyProtection="0"/>
    <xf numFmtId="181"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84" fontId="22" fillId="0" borderId="0" applyFont="0" applyFill="0" applyBorder="0" applyAlignment="0" applyProtection="0"/>
    <xf numFmtId="181"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85"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81"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70"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81"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31" fillId="0" borderId="0" applyFont="0" applyFill="0" applyBorder="0" applyAlignment="0" applyProtection="0"/>
    <xf numFmtId="166" fontId="31" fillId="0" borderId="0" applyFont="0" applyFill="0" applyBorder="0" applyAlignment="0" applyProtection="0"/>
    <xf numFmtId="166" fontId="31" fillId="0" borderId="0" applyFont="0" applyFill="0" applyBorder="0" applyAlignment="0" applyProtection="0"/>
    <xf numFmtId="166" fontId="31" fillId="0" borderId="0" applyFont="0" applyFill="0" applyBorder="0" applyAlignment="0" applyProtection="0"/>
    <xf numFmtId="166" fontId="31"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78"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78"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78"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78" fillId="0" borderId="0" applyFont="0" applyFill="0" applyBorder="0" applyAlignment="0" applyProtection="0"/>
    <xf numFmtId="166" fontId="78" fillId="0" borderId="0" applyFont="0" applyFill="0" applyBorder="0" applyAlignment="0" applyProtection="0"/>
    <xf numFmtId="186" fontId="22" fillId="0" borderId="0" applyFont="0" applyFill="0" applyBorder="0" applyAlignment="0" applyProtection="0"/>
    <xf numFmtId="187" fontId="22" fillId="0" borderId="0" applyFont="0" applyFill="0" applyBorder="0" applyAlignment="0" applyProtection="0"/>
    <xf numFmtId="188" fontId="22" fillId="0" borderId="0" applyFont="0" applyFill="0" applyBorder="0" applyAlignment="0" applyProtection="0"/>
    <xf numFmtId="189" fontId="22" fillId="0" borderId="0" applyFont="0" applyFill="0" applyBorder="0" applyAlignment="0" applyProtection="0"/>
    <xf numFmtId="190" fontId="28" fillId="0" borderId="0" applyFont="0" applyFill="0" applyBorder="0" applyAlignment="0" applyProtection="0"/>
    <xf numFmtId="191" fontId="28" fillId="0" borderId="0" applyFont="0" applyFill="0" applyBorder="0" applyAlignment="0" applyProtection="0"/>
    <xf numFmtId="0" fontId="79" fillId="58" borderId="0" applyNumberFormat="0" applyBorder="0" applyAlignment="0" applyProtection="0">
      <alignment vertical="center"/>
    </xf>
    <xf numFmtId="0" fontId="80" fillId="58" borderId="0" applyNumberFormat="0" applyBorder="0" applyAlignment="0" applyProtection="0"/>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9" fillId="5" borderId="0" applyNumberFormat="0" applyBorder="0" applyAlignment="0" applyProtection="0"/>
    <xf numFmtId="192" fontId="82" fillId="0" borderId="0"/>
    <xf numFmtId="193" fontId="22" fillId="0" borderId="0"/>
    <xf numFmtId="193" fontId="22" fillId="0" borderId="0"/>
    <xf numFmtId="193" fontId="22" fillId="0" borderId="0"/>
    <xf numFmtId="193" fontId="22" fillId="0" borderId="0"/>
    <xf numFmtId="193" fontId="22" fillId="0" borderId="0"/>
    <xf numFmtId="193" fontId="22" fillId="0" borderId="0"/>
    <xf numFmtId="193" fontId="22" fillId="0" borderId="0"/>
    <xf numFmtId="0" fontId="2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2" fillId="0" borderId="0"/>
    <xf numFmtId="0" fontId="1" fillId="0" borderId="0"/>
    <xf numFmtId="0" fontId="1" fillId="0" borderId="0"/>
    <xf numFmtId="0" fontId="1" fillId="0" borderId="0"/>
    <xf numFmtId="0" fontId="1" fillId="0" borderId="0"/>
    <xf numFmtId="0" fontId="1" fillId="0" borderId="0"/>
    <xf numFmtId="0" fontId="78" fillId="0" borderId="0">
      <alignment vertical="center"/>
    </xf>
    <xf numFmtId="0" fontId="1" fillId="0" borderId="0"/>
    <xf numFmtId="0" fontId="1" fillId="0" borderId="0"/>
    <xf numFmtId="0" fontId="1" fillId="0" borderId="0"/>
    <xf numFmtId="0" fontId="1" fillId="0" borderId="0"/>
    <xf numFmtId="0" fontId="1" fillId="0" borderId="0"/>
    <xf numFmtId="0" fontId="2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8" fillId="0" borderId="0">
      <alignment vertical="center"/>
    </xf>
    <xf numFmtId="0" fontId="1" fillId="0" borderId="0"/>
    <xf numFmtId="0" fontId="1" fillId="0" borderId="0"/>
    <xf numFmtId="0" fontId="78" fillId="0" borderId="0">
      <alignment vertical="center"/>
    </xf>
    <xf numFmtId="0" fontId="1" fillId="0" borderId="0"/>
    <xf numFmtId="0" fontId="32" fillId="0" borderId="0">
      <alignment vertical="center"/>
    </xf>
    <xf numFmtId="0" fontId="1" fillId="0" borderId="0"/>
    <xf numFmtId="0" fontId="1" fillId="0" borderId="0"/>
    <xf numFmtId="0" fontId="1" fillId="0" borderId="0"/>
    <xf numFmtId="0" fontId="1" fillId="0" borderId="0"/>
    <xf numFmtId="0" fontId="1" fillId="0" borderId="0"/>
    <xf numFmtId="0" fontId="78" fillId="0" borderId="0">
      <alignment vertical="center"/>
    </xf>
    <xf numFmtId="0" fontId="22" fillId="0" borderId="0"/>
    <xf numFmtId="0" fontId="78" fillId="0" borderId="0">
      <alignment vertical="center"/>
    </xf>
    <xf numFmtId="0" fontId="22" fillId="0" borderId="0"/>
    <xf numFmtId="0" fontId="22" fillId="0" borderId="0"/>
    <xf numFmtId="0" fontId="22" fillId="0" borderId="0"/>
    <xf numFmtId="0" fontId="1" fillId="0" borderId="0"/>
    <xf numFmtId="0" fontId="1" fillId="0" borderId="0"/>
    <xf numFmtId="0" fontId="1" fillId="0" borderId="0"/>
    <xf numFmtId="0" fontId="1" fillId="0" borderId="0"/>
    <xf numFmtId="0" fontId="1" fillId="0" borderId="0"/>
    <xf numFmtId="0" fontId="22" fillId="0" borderId="0"/>
    <xf numFmtId="0" fontId="22" fillId="0" borderId="0"/>
    <xf numFmtId="0" fontId="22"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22"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 fillId="0" borderId="0"/>
    <xf numFmtId="0" fontId="22"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0" fontId="22" fillId="0" borderId="0"/>
    <xf numFmtId="171" fontId="1" fillId="0" borderId="0"/>
    <xf numFmtId="0" fontId="26" fillId="0" borderId="0"/>
    <xf numFmtId="0" fontId="22" fillId="0" borderId="0"/>
    <xf numFmtId="171" fontId="29" fillId="0" borderId="0"/>
    <xf numFmtId="0" fontId="26" fillId="0" borderId="0"/>
    <xf numFmtId="0" fontId="22"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0" fontId="22"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0" fontId="22"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0" fontId="1" fillId="0" borderId="0"/>
    <xf numFmtId="0" fontId="1" fillId="0" borderId="0"/>
    <xf numFmtId="0" fontId="1" fillId="0" borderId="0"/>
    <xf numFmtId="0" fontId="1" fillId="0" borderId="0"/>
    <xf numFmtId="171" fontId="1" fillId="0" borderId="0"/>
    <xf numFmtId="0"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0" fontId="1" fillId="0" borderId="0"/>
    <xf numFmtId="0" fontId="1" fillId="0" borderId="0"/>
    <xf numFmtId="0" fontId="1" fillId="0" borderId="0"/>
    <xf numFmtId="0" fontId="1" fillId="0" borderId="0"/>
    <xf numFmtId="171" fontId="1" fillId="0" borderId="0"/>
    <xf numFmtId="0"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0" fontId="22" fillId="0" borderId="0"/>
    <xf numFmtId="0" fontId="63" fillId="0" borderId="0"/>
    <xf numFmtId="171" fontId="30" fillId="0" borderId="0"/>
    <xf numFmtId="0" fontId="1" fillId="0" borderId="0"/>
    <xf numFmtId="0" fontId="1" fillId="0" borderId="0"/>
    <xf numFmtId="0" fontId="1" fillId="0" borderId="0"/>
    <xf numFmtId="0" fontId="1" fillId="0" borderId="0"/>
    <xf numFmtId="0" fontId="1" fillId="0" borderId="0"/>
    <xf numFmtId="0" fontId="29" fillId="0" borderId="0">
      <alignment vertical="center"/>
    </xf>
    <xf numFmtId="0" fontId="22" fillId="0" borderId="0"/>
    <xf numFmtId="171" fontId="25" fillId="0" borderId="0"/>
    <xf numFmtId="0" fontId="1" fillId="0" borderId="0"/>
    <xf numFmtId="0" fontId="1" fillId="0" borderId="0"/>
    <xf numFmtId="0" fontId="1" fillId="0" borderId="0"/>
    <xf numFmtId="0" fontId="1" fillId="0" borderId="0"/>
    <xf numFmtId="0" fontId="1" fillId="0" borderId="0"/>
    <xf numFmtId="171" fontId="83"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171" fontId="1" fillId="0" borderId="0"/>
    <xf numFmtId="0" fontId="84" fillId="0" borderId="0"/>
    <xf numFmtId="171" fontId="1" fillId="0" borderId="0"/>
    <xf numFmtId="0" fontId="22" fillId="0" borderId="0"/>
    <xf numFmtId="0" fontId="29" fillId="0" borderId="0"/>
    <xf numFmtId="0" fontId="53" fillId="0" borderId="0"/>
    <xf numFmtId="0" fontId="53" fillId="0" borderId="0"/>
    <xf numFmtId="0" fontId="5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2"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9" fillId="59" borderId="19" applyNumberFormat="0" applyFont="0" applyAlignment="0" applyProtection="0">
      <alignment vertical="center"/>
    </xf>
    <xf numFmtId="0" fontId="22" fillId="59" borderId="19" applyNumberFormat="0" applyFont="0" applyAlignment="0" applyProtection="0"/>
    <xf numFmtId="0" fontId="22" fillId="59" borderId="19" applyNumberFormat="0" applyFont="0" applyAlignment="0" applyProtection="0"/>
    <xf numFmtId="0" fontId="29" fillId="59" borderId="19" applyNumberFormat="0" applyFont="0" applyAlignment="0" applyProtection="0">
      <alignment vertical="center"/>
    </xf>
    <xf numFmtId="0" fontId="22" fillId="59" borderId="19" applyNumberFormat="0" applyFont="0" applyAlignment="0" applyProtection="0"/>
    <xf numFmtId="0" fontId="22" fillId="59" borderId="19" applyNumberFormat="0" applyFont="0" applyAlignment="0" applyProtection="0"/>
    <xf numFmtId="0" fontId="22" fillId="59" borderId="19" applyNumberFormat="0" applyFont="0" applyAlignment="0" applyProtection="0"/>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1" fillId="9" borderId="13" applyNumberFormat="0" applyFont="0" applyAlignment="0" applyProtection="0"/>
    <xf numFmtId="0" fontId="1" fillId="9" borderId="13" applyNumberFormat="0" applyFont="0" applyAlignment="0" applyProtection="0"/>
    <xf numFmtId="0" fontId="1" fillId="9" borderId="13" applyNumberFormat="0" applyFont="0" applyAlignment="0" applyProtection="0"/>
    <xf numFmtId="0" fontId="29" fillId="59" borderId="19" applyNumberFormat="0" applyFont="0" applyAlignment="0" applyProtection="0">
      <alignment vertical="center"/>
    </xf>
    <xf numFmtId="0" fontId="1" fillId="9" borderId="13" applyNumberFormat="0" applyFont="0" applyAlignment="0" applyProtection="0"/>
    <xf numFmtId="0" fontId="1" fillId="9" borderId="13" applyNumberFormat="0" applyFont="0" applyAlignment="0" applyProtection="0"/>
    <xf numFmtId="0" fontId="29" fillId="59" borderId="19" applyNumberFormat="0" applyFont="0" applyAlignment="0" applyProtection="0">
      <alignment vertical="center"/>
    </xf>
    <xf numFmtId="0" fontId="1" fillId="9" borderId="13" applyNumberFormat="0" applyFont="0" applyAlignment="0" applyProtection="0"/>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40" fontId="85" fillId="0" borderId="0" applyFont="0" applyFill="0" applyBorder="0" applyAlignment="0" applyProtection="0"/>
    <xf numFmtId="38" fontId="85" fillId="0" borderId="0" applyFont="0" applyFill="0" applyBorder="0" applyAlignment="0" applyProtection="0"/>
    <xf numFmtId="0" fontId="86" fillId="0" borderId="0"/>
    <xf numFmtId="14" fontId="38" fillId="0" borderId="0">
      <alignment horizontal="center" wrapText="1"/>
      <protection locked="0"/>
    </xf>
    <xf numFmtId="174" fontId="50" fillId="0" borderId="0">
      <protection locked="0"/>
    </xf>
    <xf numFmtId="10" fontId="22"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31" fillId="0" borderId="0" applyFont="0" applyFill="0" applyBorder="0" applyAlignment="0" applyProtection="0"/>
    <xf numFmtId="9" fontId="22" fillId="0" borderId="0" applyFont="0" applyFill="0" applyBorder="0" applyAlignment="0" applyProtection="0"/>
    <xf numFmtId="9" fontId="31" fillId="0" borderId="0" applyFont="0" applyFill="0" applyBorder="0" applyAlignment="0" applyProtection="0"/>
    <xf numFmtId="9" fontId="84" fillId="0" borderId="0" applyFont="0" applyFill="0" applyBorder="0" applyAlignment="0" applyProtection="0"/>
    <xf numFmtId="9" fontId="87" fillId="0" borderId="0" applyFont="0" applyFill="0" applyBorder="0" applyAlignment="0" applyProtection="0"/>
    <xf numFmtId="4" fontId="62" fillId="0" borderId="0">
      <alignment horizontal="right"/>
    </xf>
    <xf numFmtId="175" fontId="88" fillId="0" borderId="0"/>
    <xf numFmtId="175" fontId="89" fillId="0" borderId="0"/>
    <xf numFmtId="0" fontId="28" fillId="0" borderId="0" applyNumberFormat="0" applyFont="0" applyFill="0" applyBorder="0" applyAlignment="0" applyProtection="0">
      <alignment horizontal="left"/>
    </xf>
    <xf numFmtId="4" fontId="90" fillId="0" borderId="0">
      <alignment horizontal="right"/>
    </xf>
    <xf numFmtId="194" fontId="91" fillId="0" borderId="0" applyNumberFormat="0" applyFill="0" applyBorder="0" applyAlignment="0" applyProtection="0">
      <alignment horizontal="left"/>
    </xf>
    <xf numFmtId="194" fontId="92" fillId="0" borderId="0" applyNumberFormat="0" applyFill="0" applyBorder="0" applyAlignment="0" applyProtection="0">
      <alignment horizontal="left"/>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3" fillId="49" borderId="20" applyNumberFormat="0" applyAlignment="0" applyProtection="0">
      <alignment vertical="center"/>
    </xf>
    <xf numFmtId="0" fontId="94" fillId="49" borderId="20" applyNumberFormat="0" applyAlignment="0" applyProtection="0"/>
    <xf numFmtId="0" fontId="94" fillId="49" borderId="20" applyNumberFormat="0" applyAlignment="0" applyProtection="0"/>
    <xf numFmtId="0" fontId="93" fillId="49" borderId="20" applyNumberFormat="0" applyAlignment="0" applyProtection="0">
      <alignment vertical="center"/>
    </xf>
    <xf numFmtId="0" fontId="94" fillId="49" borderId="20" applyNumberFormat="0" applyAlignment="0" applyProtection="0"/>
    <xf numFmtId="0" fontId="94" fillId="49" borderId="20" applyNumberFormat="0" applyAlignment="0" applyProtection="0"/>
    <xf numFmtId="0" fontId="94" fillId="49" borderId="20" applyNumberFormat="0" applyAlignment="0" applyProtection="0"/>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5" fillId="7" borderId="1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5" fillId="7" borderId="1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5" fillId="7" borderId="1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11" fillId="7" borderId="10" applyNumberFormat="0" applyAlignment="0" applyProtection="0"/>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22" fillId="59" borderId="0" applyNumberFormat="0" applyFont="0" applyBorder="0" applyAlignment="0" applyProtection="0"/>
    <xf numFmtId="0" fontId="22" fillId="60" borderId="0" applyNumberFormat="0" applyFont="0" applyBorder="0" applyAlignment="0" applyProtection="0"/>
    <xf numFmtId="0" fontId="22" fillId="49" borderId="0" applyNumberFormat="0" applyFont="0" applyBorder="0" applyAlignment="0" applyProtection="0"/>
    <xf numFmtId="0" fontId="22" fillId="0" borderId="0" applyNumberFormat="0" applyFont="0" applyFill="0" applyBorder="0" applyAlignment="0" applyProtection="0"/>
    <xf numFmtId="0" fontId="22" fillId="49" borderId="0" applyNumberFormat="0" applyFont="0" applyBorder="0" applyAlignment="0" applyProtection="0"/>
    <xf numFmtId="0" fontId="22" fillId="0" borderId="0" applyNumberFormat="0" applyFont="0" applyFill="0" applyBorder="0" applyAlignment="0" applyProtection="0"/>
    <xf numFmtId="0" fontId="22" fillId="0" borderId="0" applyNumberFormat="0" applyFont="0" applyBorder="0" applyAlignment="0" applyProtection="0"/>
    <xf numFmtId="0" fontId="96" fillId="0" borderId="0">
      <alignment horizontal="left"/>
    </xf>
    <xf numFmtId="40" fontId="97" fillId="0" borderId="0" applyBorder="0">
      <alignment horizontal="right"/>
    </xf>
    <xf numFmtId="40" fontId="98" fillId="0" borderId="0" applyBorder="0">
      <alignment horizontal="right"/>
    </xf>
    <xf numFmtId="0" fontId="99" fillId="0" borderId="0" applyNumberFormat="0" applyFill="0" applyBorder="0" applyAlignment="0" applyProtection="0">
      <alignment vertical="center"/>
    </xf>
    <xf numFmtId="0" fontId="100" fillId="0" borderId="0" applyNumberFormat="0" applyFill="0" applyBorder="0" applyAlignment="0" applyProtection="0"/>
    <xf numFmtId="0" fontId="101" fillId="0" borderId="0" applyNumberFormat="0" applyFill="0" applyBorder="0" applyAlignment="0" applyProtection="0">
      <alignment vertical="center"/>
    </xf>
    <xf numFmtId="0" fontId="101" fillId="0" borderId="0" applyNumberFormat="0" applyFill="0" applyBorder="0" applyAlignment="0" applyProtection="0">
      <alignment vertical="center"/>
    </xf>
    <xf numFmtId="0" fontId="101" fillId="0" borderId="0" applyNumberFormat="0" applyFill="0" applyBorder="0" applyAlignment="0" applyProtection="0">
      <alignment vertical="center"/>
    </xf>
    <xf numFmtId="0" fontId="15" fillId="0" borderId="0" applyNumberFormat="0" applyFill="0" applyBorder="0" applyAlignment="0" applyProtection="0"/>
    <xf numFmtId="0" fontId="102" fillId="0" borderId="0" applyNumberFormat="0" applyFill="0" applyBorder="0" applyAlignment="0" applyProtection="0">
      <alignment vertical="center"/>
    </xf>
    <xf numFmtId="0" fontId="103" fillId="0" borderId="0" applyNumberFormat="0" applyFill="0" applyBorder="0" applyAlignment="0" applyProtection="0"/>
    <xf numFmtId="0" fontId="104" fillId="0" borderId="0" applyNumberFormat="0" applyFill="0" applyBorder="0" applyAlignment="0" applyProtection="0">
      <alignment vertical="center"/>
    </xf>
    <xf numFmtId="0" fontId="104" fillId="0" borderId="0" applyNumberFormat="0" applyFill="0" applyBorder="0" applyAlignment="0" applyProtection="0">
      <alignment vertical="center"/>
    </xf>
    <xf numFmtId="0" fontId="104" fillId="0" borderId="0" applyNumberFormat="0" applyFill="0" applyBorder="0" applyAlignment="0" applyProtection="0">
      <alignment vertical="center"/>
    </xf>
    <xf numFmtId="0" fontId="16" fillId="0" borderId="0" applyNumberFormat="0" applyFill="0" applyBorder="0" applyAlignment="0" applyProtection="0"/>
    <xf numFmtId="0" fontId="105" fillId="0" borderId="0">
      <alignment horizontal="center"/>
    </xf>
    <xf numFmtId="0" fontId="106" fillId="0" borderId="21" applyNumberFormat="0" applyFill="0" applyAlignment="0" applyProtection="0">
      <alignment vertical="center"/>
    </xf>
    <xf numFmtId="0" fontId="107" fillId="0" borderId="21" applyNumberFormat="0" applyFill="0" applyAlignment="0" applyProtection="0"/>
    <xf numFmtId="0" fontId="106" fillId="0" borderId="21" applyNumberFormat="0" applyFill="0" applyAlignment="0" applyProtection="0">
      <alignment vertical="center"/>
    </xf>
    <xf numFmtId="0" fontId="108" fillId="0" borderId="6" applyNumberFormat="0" applyFill="0" applyAlignment="0" applyProtection="0">
      <alignment vertical="center"/>
    </xf>
    <xf numFmtId="0" fontId="108" fillId="0" borderId="6" applyNumberFormat="0" applyFill="0" applyAlignment="0" applyProtection="0">
      <alignment vertical="center"/>
    </xf>
    <xf numFmtId="0" fontId="106" fillId="0" borderId="21" applyNumberFormat="0" applyFill="0" applyAlignment="0" applyProtection="0">
      <alignment vertical="center"/>
    </xf>
    <xf numFmtId="0" fontId="108" fillId="0" borderId="6" applyNumberFormat="0" applyFill="0" applyAlignment="0" applyProtection="0">
      <alignment vertical="center"/>
    </xf>
    <xf numFmtId="0" fontId="4" fillId="0" borderId="6" applyNumberFormat="0" applyFill="0" applyAlignment="0" applyProtection="0"/>
    <xf numFmtId="0" fontId="109" fillId="0" borderId="22" applyNumberFormat="0" applyFill="0" applyAlignment="0" applyProtection="0">
      <alignment vertical="center"/>
    </xf>
    <xf numFmtId="0" fontId="110" fillId="0" borderId="22" applyNumberFormat="0" applyFill="0" applyAlignment="0" applyProtection="0"/>
    <xf numFmtId="0" fontId="111" fillId="0" borderId="7" applyNumberFormat="0" applyFill="0" applyAlignment="0" applyProtection="0">
      <alignment vertical="center"/>
    </xf>
    <xf numFmtId="0" fontId="111" fillId="0" borderId="7" applyNumberFormat="0" applyFill="0" applyAlignment="0" applyProtection="0">
      <alignment vertical="center"/>
    </xf>
    <xf numFmtId="0" fontId="111" fillId="0" borderId="7" applyNumberFormat="0" applyFill="0" applyAlignment="0" applyProtection="0">
      <alignment vertical="center"/>
    </xf>
    <xf numFmtId="0" fontId="5" fillId="0" borderId="7" applyNumberFormat="0" applyFill="0" applyAlignment="0" applyProtection="0"/>
    <xf numFmtId="0" fontId="55" fillId="0" borderId="23" applyNumberFormat="0" applyFill="0" applyAlignment="0" applyProtection="0">
      <alignment vertical="center"/>
    </xf>
    <xf numFmtId="0" fontId="56" fillId="0" borderId="23" applyNumberFormat="0" applyFill="0" applyAlignment="0" applyProtection="0"/>
    <xf numFmtId="0" fontId="57" fillId="0" borderId="8" applyNumberFormat="0" applyFill="0" applyAlignment="0" applyProtection="0">
      <alignment vertical="center"/>
    </xf>
    <xf numFmtId="0" fontId="55" fillId="0" borderId="23" applyNumberFormat="0" applyFill="0" applyAlignment="0" applyProtection="0">
      <alignment vertical="center"/>
    </xf>
    <xf numFmtId="0" fontId="57" fillId="0" borderId="8" applyNumberFormat="0" applyFill="0" applyAlignment="0" applyProtection="0">
      <alignment vertical="center"/>
    </xf>
    <xf numFmtId="0" fontId="57" fillId="0" borderId="8" applyNumberFormat="0" applyFill="0" applyAlignment="0" applyProtection="0">
      <alignment vertical="center"/>
    </xf>
    <xf numFmtId="0" fontId="6" fillId="0" borderId="8" applyNumberFormat="0" applyFill="0" applyAlignment="0" applyProtection="0"/>
    <xf numFmtId="0" fontId="112" fillId="0" borderId="0" applyNumberFormat="0" applyFill="0" applyBorder="0" applyAlignment="0" applyProtection="0">
      <alignment vertical="center"/>
    </xf>
    <xf numFmtId="0" fontId="113" fillId="0" borderId="0" applyNumberFormat="0" applyFill="0" applyBorder="0" applyAlignment="0" applyProtection="0"/>
    <xf numFmtId="0" fontId="114" fillId="0" borderId="0" applyNumberFormat="0" applyFill="0" applyBorder="0" applyAlignment="0" applyProtection="0">
      <alignment vertical="center"/>
    </xf>
    <xf numFmtId="0" fontId="114" fillId="0" borderId="0" applyNumberFormat="0" applyFill="0" applyBorder="0" applyAlignment="0" applyProtection="0">
      <alignment vertical="center"/>
    </xf>
    <xf numFmtId="0" fontId="115" fillId="0" borderId="0" applyNumberFormat="0" applyFill="0" applyBorder="0" applyAlignment="0" applyProtection="0"/>
    <xf numFmtId="0" fontId="114" fillId="0" borderId="0" applyNumberFormat="0" applyFill="0" applyBorder="0" applyAlignment="0" applyProtection="0">
      <alignment vertical="center"/>
    </xf>
    <xf numFmtId="0" fontId="3" fillId="0" borderId="0" applyNumberFormat="0" applyFill="0" applyBorder="0" applyAlignment="0" applyProtection="0"/>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54" fillId="0" borderId="25" applyNumberFormat="0" applyFont="0" applyBorder="0" applyAlignment="0" applyProtection="0"/>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54" fillId="0" borderId="25" applyNumberFormat="0" applyFont="0" applyBorder="0" applyAlignment="0" applyProtection="0"/>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6" fillId="0" borderId="24" applyNumberFormat="0" applyFill="0" applyAlignment="0" applyProtection="0">
      <alignment vertical="center"/>
    </xf>
    <xf numFmtId="0" fontId="117" fillId="0" borderId="24" applyNumberFormat="0" applyFill="0" applyAlignment="0" applyProtection="0"/>
    <xf numFmtId="0" fontId="117" fillId="0" borderId="24" applyNumberFormat="0" applyFill="0" applyAlignment="0" applyProtection="0"/>
    <xf numFmtId="0" fontId="116" fillId="0" borderId="24" applyNumberFormat="0" applyFill="0" applyAlignment="0" applyProtection="0">
      <alignment vertical="center"/>
    </xf>
    <xf numFmtId="0" fontId="117" fillId="0" borderId="24" applyNumberFormat="0" applyFill="0" applyAlignment="0" applyProtection="0"/>
    <xf numFmtId="0" fontId="117" fillId="0" borderId="24" applyNumberFormat="0" applyFill="0" applyAlignment="0" applyProtection="0"/>
    <xf numFmtId="0" fontId="117" fillId="0" borderId="24" applyNumberFormat="0" applyFill="0" applyAlignment="0" applyProtection="0"/>
    <xf numFmtId="0" fontId="118" fillId="0" borderId="1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8" fillId="0" borderId="1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8" fillId="0" borderId="1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7" fillId="0" borderId="14" applyNumberFormat="0" applyFill="0" applyAlignment="0" applyProtection="0"/>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34" fillId="50" borderId="0" applyNumberFormat="0" applyBorder="0" applyAlignment="0" applyProtection="0">
      <alignment vertical="center"/>
    </xf>
    <xf numFmtId="0" fontId="37" fillId="10" borderId="0" applyNumberFormat="0" applyBorder="0" applyAlignment="0" applyProtection="0">
      <alignment vertical="center"/>
    </xf>
    <xf numFmtId="0" fontId="18" fillId="10" borderId="0" applyNumberFormat="0" applyBorder="0" applyAlignment="0" applyProtection="0"/>
    <xf numFmtId="0" fontId="37" fillId="10" borderId="0" applyNumberFormat="0" applyBorder="0" applyAlignment="0" applyProtection="0">
      <alignment vertical="center"/>
    </xf>
    <xf numFmtId="0" fontId="18" fillId="10" borderId="0" applyNumberFormat="0" applyBorder="0" applyAlignment="0" applyProtection="0"/>
    <xf numFmtId="0" fontId="34" fillId="51" borderId="0" applyNumberFormat="0" applyBorder="0" applyAlignment="0" applyProtection="0">
      <alignment vertical="center"/>
    </xf>
    <xf numFmtId="0" fontId="37" fillId="14" borderId="0" applyNumberFormat="0" applyBorder="0" applyAlignment="0" applyProtection="0">
      <alignment vertical="center"/>
    </xf>
    <xf numFmtId="0" fontId="18" fillId="14" borderId="0" applyNumberFormat="0" applyBorder="0" applyAlignment="0" applyProtection="0"/>
    <xf numFmtId="0" fontId="37" fillId="14" borderId="0" applyNumberFormat="0" applyBorder="0" applyAlignment="0" applyProtection="0">
      <alignment vertical="center"/>
    </xf>
    <xf numFmtId="0" fontId="18" fillId="14" borderId="0" applyNumberFormat="0" applyBorder="0" applyAlignment="0" applyProtection="0"/>
    <xf numFmtId="0" fontId="34" fillId="52" borderId="0" applyNumberFormat="0" applyBorder="0" applyAlignment="0" applyProtection="0">
      <alignment vertical="center"/>
    </xf>
    <xf numFmtId="0" fontId="37" fillId="18" borderId="0" applyNumberFormat="0" applyBorder="0" applyAlignment="0" applyProtection="0">
      <alignment vertical="center"/>
    </xf>
    <xf numFmtId="0" fontId="18" fillId="18" borderId="0" applyNumberFormat="0" applyBorder="0" applyAlignment="0" applyProtection="0"/>
    <xf numFmtId="0" fontId="37" fillId="18" borderId="0" applyNumberFormat="0" applyBorder="0" applyAlignment="0" applyProtection="0">
      <alignment vertical="center"/>
    </xf>
    <xf numFmtId="0" fontId="18" fillId="18" borderId="0" applyNumberFormat="0" applyBorder="0" applyAlignment="0" applyProtection="0"/>
    <xf numFmtId="0" fontId="34" fillId="46" borderId="0" applyNumberFormat="0" applyBorder="0" applyAlignment="0" applyProtection="0">
      <alignment vertical="center"/>
    </xf>
    <xf numFmtId="0" fontId="37" fillId="22" borderId="0" applyNumberFormat="0" applyBorder="0" applyAlignment="0" applyProtection="0">
      <alignment vertical="center"/>
    </xf>
    <xf numFmtId="0" fontId="18" fillId="22" borderId="0" applyNumberFormat="0" applyBorder="0" applyAlignment="0" applyProtection="0"/>
    <xf numFmtId="0" fontId="37" fillId="22" borderId="0" applyNumberFormat="0" applyBorder="0" applyAlignment="0" applyProtection="0">
      <alignment vertical="center"/>
    </xf>
    <xf numFmtId="0" fontId="18" fillId="22" borderId="0" applyNumberFormat="0" applyBorder="0" applyAlignment="0" applyProtection="0"/>
    <xf numFmtId="0" fontId="34" fillId="47" borderId="0" applyNumberFormat="0" applyBorder="0" applyAlignment="0" applyProtection="0">
      <alignment vertical="center"/>
    </xf>
    <xf numFmtId="0" fontId="37" fillId="26" borderId="0" applyNumberFormat="0" applyBorder="0" applyAlignment="0" applyProtection="0">
      <alignment vertical="center"/>
    </xf>
    <xf numFmtId="0" fontId="18" fillId="26" borderId="0" applyNumberFormat="0" applyBorder="0" applyAlignment="0" applyProtection="0"/>
    <xf numFmtId="0" fontId="37" fillId="26" borderId="0" applyNumberFormat="0" applyBorder="0" applyAlignment="0" applyProtection="0">
      <alignment vertical="center"/>
    </xf>
    <xf numFmtId="0" fontId="18" fillId="26" borderId="0" applyNumberFormat="0" applyBorder="0" applyAlignment="0" applyProtection="0"/>
    <xf numFmtId="0" fontId="34" fillId="53" borderId="0" applyNumberFormat="0" applyBorder="0" applyAlignment="0" applyProtection="0">
      <alignment vertical="center"/>
    </xf>
    <xf numFmtId="0" fontId="37" fillId="30" borderId="0" applyNumberFormat="0" applyBorder="0" applyAlignment="0" applyProtection="0">
      <alignment vertical="center"/>
    </xf>
    <xf numFmtId="0" fontId="18" fillId="30" borderId="0" applyNumberFormat="0" applyBorder="0" applyAlignment="0" applyProtection="0"/>
    <xf numFmtId="0" fontId="37" fillId="30" borderId="0" applyNumberFormat="0" applyBorder="0" applyAlignment="0" applyProtection="0">
      <alignment vertical="center"/>
    </xf>
    <xf numFmtId="0" fontId="18" fillId="30" borderId="0" applyNumberFormat="0" applyBorder="0" applyAlignment="0" applyProtection="0"/>
    <xf numFmtId="0" fontId="112" fillId="0" borderId="0" applyNumberFormat="0" applyFill="0" applyBorder="0" applyAlignment="0" applyProtection="0">
      <alignment vertical="center"/>
    </xf>
    <xf numFmtId="0" fontId="119" fillId="0" borderId="0" applyNumberFormat="0" applyFill="0" applyBorder="0" applyAlignment="0" applyProtection="0">
      <alignment vertical="center"/>
    </xf>
    <xf numFmtId="0" fontId="3" fillId="0" borderId="0" applyNumberFormat="0" applyFill="0" applyBorder="0" applyAlignment="0" applyProtection="0"/>
    <xf numFmtId="0" fontId="119" fillId="0" borderId="0" applyNumberFormat="0" applyFill="0" applyBorder="0" applyAlignment="0" applyProtection="0">
      <alignment vertical="center"/>
    </xf>
    <xf numFmtId="0" fontId="3" fillId="0" borderId="0" applyNumberFormat="0" applyFill="0" applyBorder="0" applyAlignment="0" applyProtection="0"/>
    <xf numFmtId="0" fontId="120" fillId="34" borderId="16" applyNumberFormat="0" applyAlignment="0" applyProtection="0">
      <alignment vertical="center"/>
    </xf>
    <xf numFmtId="0" fontId="121" fillId="8" borderId="12" applyNumberFormat="0" applyAlignment="0" applyProtection="0">
      <alignment vertical="center"/>
    </xf>
    <xf numFmtId="0" fontId="14" fillId="8" borderId="12" applyNumberFormat="0" applyAlignment="0" applyProtection="0"/>
    <xf numFmtId="0" fontId="121" fillId="8" borderId="12" applyNumberFormat="0" applyAlignment="0" applyProtection="0">
      <alignment vertical="center"/>
    </xf>
    <xf numFmtId="0" fontId="14" fillId="8" borderId="12" applyNumberFormat="0" applyAlignment="0" applyProtection="0"/>
    <xf numFmtId="0" fontId="79" fillId="58" borderId="0" applyNumberFormat="0" applyBorder="0" applyAlignment="0" applyProtection="0">
      <alignment vertical="center"/>
    </xf>
    <xf numFmtId="0" fontId="122" fillId="5" borderId="0" applyNumberFormat="0" applyBorder="0" applyAlignment="0" applyProtection="0">
      <alignment vertical="center"/>
    </xf>
    <xf numFmtId="0" fontId="9" fillId="5" borderId="0" applyNumberFormat="0" applyBorder="0" applyAlignment="0" applyProtection="0"/>
    <xf numFmtId="0" fontId="122" fillId="5" borderId="0" applyNumberFormat="0" applyBorder="0" applyAlignment="0" applyProtection="0">
      <alignment vertical="center"/>
    </xf>
    <xf numFmtId="0" fontId="9" fillId="5" borderId="0" applyNumberFormat="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63" fillId="0" borderId="0" applyFill="0" applyAlignment="0" applyProtection="0"/>
    <xf numFmtId="9" fontId="63" fillId="0" borderId="0" applyFill="0" applyAlignment="0" applyProtection="0"/>
    <xf numFmtId="9" fontId="63" fillId="0" borderId="0" applyFill="0" applyAlignment="0" applyProtection="0"/>
    <xf numFmtId="9" fontId="29" fillId="0" borderId="0" applyFont="0" applyFill="0" applyBorder="0" applyAlignment="0" applyProtection="0">
      <alignment vertical="center"/>
    </xf>
    <xf numFmtId="9" fontId="29" fillId="0" borderId="0" applyFont="0" applyFill="0" applyBorder="0" applyAlignment="0" applyProtection="0">
      <alignment vertical="center"/>
    </xf>
    <xf numFmtId="9" fontId="29" fillId="0" borderId="0" applyFont="0" applyFill="0" applyBorder="0" applyAlignment="0" applyProtection="0">
      <alignment vertical="center"/>
    </xf>
    <xf numFmtId="9" fontId="29" fillId="0" borderId="0" applyFont="0" applyFill="0" applyBorder="0" applyAlignment="0" applyProtection="0">
      <alignment vertical="center"/>
    </xf>
    <xf numFmtId="9" fontId="29" fillId="0" borderId="0" applyFont="0" applyFill="0" applyBorder="0" applyAlignment="0" applyProtection="0">
      <alignment vertical="center"/>
    </xf>
    <xf numFmtId="9" fontId="29" fillId="0" borderId="0" applyFont="0" applyFill="0" applyBorder="0" applyAlignment="0" applyProtection="0">
      <alignment vertical="center"/>
    </xf>
    <xf numFmtId="0" fontId="123" fillId="0" borderId="0" applyNumberFormat="0" applyFill="0" applyBorder="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33" fillId="9" borderId="13" applyNumberFormat="0" applyFont="0" applyAlignment="0" applyProtection="0">
      <alignment vertical="center"/>
    </xf>
    <xf numFmtId="0" fontId="1" fillId="9" borderId="13" applyNumberFormat="0" applyFont="0" applyAlignment="0" applyProtection="0"/>
    <xf numFmtId="0" fontId="32" fillId="9" borderId="13" applyNumberFormat="0" applyFont="0" applyAlignment="0" applyProtection="0">
      <alignment vertical="center"/>
    </xf>
    <xf numFmtId="0" fontId="32" fillId="9" borderId="13" applyNumberFormat="0" applyFont="0" applyAlignment="0" applyProtection="0">
      <alignment vertical="center"/>
    </xf>
    <xf numFmtId="0" fontId="1" fillId="9" borderId="13" applyNumberFormat="0" applyFont="0" applyAlignment="0" applyProtection="0"/>
    <xf numFmtId="0" fontId="1" fillId="9" borderId="13" applyNumberFormat="0" applyFont="0" applyAlignment="0" applyProtection="0"/>
    <xf numFmtId="0" fontId="1" fillId="9" borderId="13" applyNumberFormat="0" applyFont="0" applyAlignment="0" applyProtection="0"/>
    <xf numFmtId="0" fontId="1" fillId="9" borderId="13" applyNumberFormat="0" applyFont="0" applyAlignment="0" applyProtection="0"/>
    <xf numFmtId="0" fontId="33" fillId="9" borderId="13" applyNumberFormat="0" applyFont="0" applyAlignment="0" applyProtection="0">
      <alignment vertical="center"/>
    </xf>
    <xf numFmtId="0" fontId="32" fillId="9" borderId="13" applyNumberFormat="0" applyFont="0" applyAlignment="0" applyProtection="0">
      <alignment vertical="center"/>
    </xf>
    <xf numFmtId="0" fontId="32" fillId="9" borderId="13" applyNumberFormat="0" applyFont="0" applyAlignment="0" applyProtection="0">
      <alignment vertical="center"/>
    </xf>
    <xf numFmtId="0" fontId="33" fillId="9" borderId="13" applyNumberFormat="0" applyFont="0" applyAlignment="0" applyProtection="0">
      <alignment vertical="center"/>
    </xf>
    <xf numFmtId="0" fontId="1" fillId="9" borderId="13" applyNumberFormat="0" applyFont="0" applyAlignment="0" applyProtection="0"/>
    <xf numFmtId="0" fontId="1" fillId="9" borderId="13" applyNumberFormat="0" applyFont="0" applyAlignment="0" applyProtection="0"/>
    <xf numFmtId="0" fontId="1" fillId="9" borderId="13" applyNumberFormat="0" applyFont="0" applyAlignment="0" applyProtection="0"/>
    <xf numFmtId="0" fontId="1" fillId="9" borderId="13" applyNumberFormat="0" applyFont="0" applyAlignment="0" applyProtection="0"/>
    <xf numFmtId="0" fontId="1" fillId="9" borderId="13" applyNumberFormat="0" applyFont="0" applyAlignment="0" applyProtection="0"/>
    <xf numFmtId="0" fontId="1" fillId="9" borderId="13" applyNumberFormat="0" applyFont="0" applyAlignment="0" applyProtection="0"/>
    <xf numFmtId="0" fontId="1" fillId="9" borderId="13" applyNumberFormat="0" applyFont="0" applyAlignment="0" applyProtection="0"/>
    <xf numFmtId="0" fontId="1" fillId="9" borderId="13" applyNumberFormat="0" applyFont="0" applyAlignment="0" applyProtection="0"/>
    <xf numFmtId="0" fontId="1" fillId="9" borderId="13" applyNumberFormat="0" applyFont="0" applyAlignment="0" applyProtection="0"/>
    <xf numFmtId="0" fontId="1" fillId="9" borderId="13" applyNumberFormat="0" applyFont="0" applyAlignment="0" applyProtection="0"/>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29" fillId="59" borderId="19" applyNumberFormat="0" applyFont="0" applyAlignment="0" applyProtection="0">
      <alignment vertical="center"/>
    </xf>
    <xf numFmtId="0" fontId="47" fillId="0" borderId="18" applyNumberFormat="0" applyFill="0" applyAlignment="0" applyProtection="0">
      <alignment vertical="center"/>
    </xf>
    <xf numFmtId="0" fontId="124" fillId="0" borderId="11" applyNumberFormat="0" applyFill="0" applyAlignment="0" applyProtection="0">
      <alignment vertical="center"/>
    </xf>
    <xf numFmtId="0" fontId="13" fillId="0" borderId="11" applyNumberFormat="0" applyFill="0" applyAlignment="0" applyProtection="0"/>
    <xf numFmtId="0" fontId="124" fillId="0" borderId="11" applyNumberFormat="0" applyFill="0" applyAlignment="0" applyProtection="0">
      <alignment vertical="center"/>
    </xf>
    <xf numFmtId="0" fontId="13" fillId="0" borderId="11" applyNumberFormat="0" applyFill="0" applyAlignment="0" applyProtection="0"/>
    <xf numFmtId="40" fontId="125" fillId="0" borderId="0" applyFont="0" applyFill="0" applyBorder="0" applyAlignment="0" applyProtection="0"/>
    <xf numFmtId="38" fontId="125" fillId="0" borderId="0" applyFont="0" applyFill="0" applyBorder="0" applyAlignment="0" applyProtection="0"/>
    <xf numFmtId="0" fontId="125" fillId="0" borderId="0" applyFont="0" applyFill="0" applyBorder="0" applyAlignment="0" applyProtection="0"/>
    <xf numFmtId="0" fontId="125" fillId="0" borderId="0" applyFont="0" applyFill="0" applyBorder="0" applyAlignment="0" applyProtection="0"/>
    <xf numFmtId="0" fontId="126" fillId="0" borderId="0"/>
    <xf numFmtId="195" fontId="22" fillId="0" borderId="0" applyFont="0" applyFill="0" applyBorder="0" applyAlignment="0" applyProtection="0"/>
    <xf numFmtId="196" fontId="22" fillId="0" borderId="0" applyFont="0" applyFill="0" applyBorder="0" applyAlignment="0" applyProtection="0"/>
    <xf numFmtId="197" fontId="127" fillId="0" borderId="0" applyFont="0" applyFill="0" applyBorder="0" applyAlignment="0" applyProtection="0"/>
    <xf numFmtId="198" fontId="127" fillId="0" borderId="0" applyFont="0" applyFill="0" applyBorder="0" applyAlignment="0" applyProtection="0"/>
    <xf numFmtId="0" fontId="128" fillId="0" borderId="0"/>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129" fillId="6" borderId="9" applyNumberFormat="0" applyAlignment="0" applyProtection="0">
      <alignment vertical="center"/>
    </xf>
    <xf numFmtId="0" fontId="10" fillId="6" borderId="9" applyNumberFormat="0" applyAlignment="0" applyProtection="0"/>
    <xf numFmtId="0" fontId="129" fillId="6" borderId="9" applyNumberFormat="0" applyAlignment="0" applyProtection="0">
      <alignment vertical="center"/>
    </xf>
    <xf numFmtId="0" fontId="10" fillId="6" borderId="9" applyNumberFormat="0" applyAlignment="0" applyProtection="0"/>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59" fillId="40" borderId="17"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130" fillId="7" borderId="10" applyNumberFormat="0" applyAlignment="0" applyProtection="0">
      <alignment vertical="center"/>
    </xf>
    <xf numFmtId="0" fontId="11" fillId="7" borderId="10" applyNumberFormat="0" applyAlignment="0" applyProtection="0"/>
    <xf numFmtId="0" fontId="130" fillId="7" borderId="10" applyNumberFormat="0" applyAlignment="0" applyProtection="0">
      <alignment vertical="center"/>
    </xf>
    <xf numFmtId="0" fontId="11" fillId="7" borderId="10" applyNumberFormat="0" applyAlignment="0" applyProtection="0"/>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93" fillId="49" borderId="20" applyNumberFormat="0" applyAlignment="0" applyProtection="0">
      <alignment vertical="center"/>
    </xf>
    <xf numFmtId="0" fontId="70" fillId="36" borderId="0" applyNumberFormat="0" applyBorder="0" applyAlignment="0" applyProtection="0">
      <alignment vertical="center"/>
    </xf>
    <xf numFmtId="0" fontId="131" fillId="4" borderId="0" applyNumberFormat="0" applyBorder="0" applyAlignment="0" applyProtection="0">
      <alignment vertical="center"/>
    </xf>
    <xf numFmtId="0" fontId="8" fillId="4" borderId="0" applyNumberFormat="0" applyBorder="0" applyAlignment="0" applyProtection="0"/>
    <xf numFmtId="0" fontId="131" fillId="4" borderId="0" applyNumberFormat="0" applyBorder="0" applyAlignment="0" applyProtection="0">
      <alignment vertical="center"/>
    </xf>
    <xf numFmtId="0" fontId="8" fillId="4" borderId="0" applyNumberFormat="0" applyBorder="0" applyAlignment="0" applyProtection="0"/>
    <xf numFmtId="0" fontId="132" fillId="0" borderId="0"/>
    <xf numFmtId="40" fontId="29" fillId="0" borderId="0" applyFont="0" applyFill="0" applyBorder="0" applyAlignment="0" applyProtection="0"/>
    <xf numFmtId="40" fontId="29" fillId="0" borderId="0" applyFont="0" applyFill="0" applyBorder="0" applyAlignment="0" applyProtection="0"/>
    <xf numFmtId="199" fontId="63" fillId="0" borderId="0" applyFill="0" applyAlignment="0" applyProtection="0"/>
    <xf numFmtId="199" fontId="63" fillId="0" borderId="0" applyFill="0" applyAlignment="0" applyProtection="0"/>
    <xf numFmtId="199" fontId="63" fillId="0" borderId="0" applyFill="0" applyAlignment="0" applyProtection="0"/>
    <xf numFmtId="40" fontId="33" fillId="0" borderId="0" applyFont="0" applyFill="0" applyBorder="0" applyAlignment="0" applyProtection="0">
      <alignment vertical="center"/>
    </xf>
    <xf numFmtId="40" fontId="31" fillId="0" borderId="0" applyFont="0" applyFill="0" applyBorder="0" applyAlignment="0" applyProtection="0">
      <alignment vertical="center"/>
    </xf>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43" fontId="22" fillId="0" borderId="0" applyFont="0" applyFill="0" applyBorder="0" applyAlignment="0" applyProtection="0"/>
    <xf numFmtId="40" fontId="33" fillId="0" borderId="0" applyFont="0" applyFill="0" applyBorder="0" applyAlignment="0" applyProtection="0">
      <alignment vertical="center"/>
    </xf>
    <xf numFmtId="43" fontId="22" fillId="0" borderId="0" applyFont="0" applyFill="0" applyBorder="0" applyAlignment="0" applyProtection="0"/>
    <xf numFmtId="170" fontId="22" fillId="0" borderId="0" applyFont="0" applyFill="0" applyBorder="0" applyAlignment="0" applyProtection="0"/>
    <xf numFmtId="178"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29" fillId="0" borderId="0" applyFont="0" applyFill="0" applyBorder="0" applyAlignment="0" applyProtection="0">
      <alignment vertical="center"/>
    </xf>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29" fillId="0" borderId="0" applyFont="0" applyFill="0" applyBorder="0" applyAlignment="0" applyProtection="0">
      <alignment vertical="center"/>
    </xf>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29" fillId="0" borderId="0" applyFont="0" applyFill="0" applyBorder="0" applyAlignment="0" applyProtection="0">
      <alignment vertical="center"/>
    </xf>
    <xf numFmtId="38" fontId="32" fillId="0" borderId="0" applyFont="0" applyFill="0" applyBorder="0" applyAlignment="0" applyProtection="0">
      <alignment vertical="center"/>
    </xf>
    <xf numFmtId="38" fontId="29" fillId="0" borderId="0" applyFont="0" applyFill="0" applyBorder="0" applyAlignment="0" applyProtection="0">
      <alignment vertical="center"/>
    </xf>
    <xf numFmtId="38" fontId="32" fillId="0" borderId="0" applyFont="0" applyFill="0" applyBorder="0" applyAlignment="0" applyProtection="0">
      <alignment vertical="center"/>
    </xf>
    <xf numFmtId="38" fontId="29" fillId="0" borderId="0" applyFont="0" applyFill="0" applyBorder="0" applyAlignment="0" applyProtection="0">
      <alignment vertical="center"/>
    </xf>
    <xf numFmtId="38" fontId="29" fillId="0" borderId="0" applyFont="0" applyFill="0" applyBorder="0" applyAlignment="0" applyProtection="0">
      <alignment vertical="center"/>
    </xf>
    <xf numFmtId="38" fontId="29" fillId="0" borderId="0" applyFont="0" applyFill="0" applyBorder="0" applyAlignment="0" applyProtection="0">
      <alignment vertical="center"/>
    </xf>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22" fillId="0" borderId="0" applyFont="0" applyFill="0" applyBorder="0" applyAlignment="0" applyProtection="0">
      <alignment vertical="center"/>
    </xf>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32" fillId="0" borderId="0" applyFont="0" applyFill="0" applyBorder="0" applyAlignment="0" applyProtection="0">
      <alignment vertical="center"/>
    </xf>
    <xf numFmtId="38" fontId="32" fillId="0" borderId="0" applyFont="0" applyFill="0" applyBorder="0" applyAlignment="0" applyProtection="0">
      <alignment vertical="center"/>
    </xf>
    <xf numFmtId="38" fontId="78" fillId="0" borderId="0" applyFont="0" applyFill="0" applyBorder="0" applyAlignment="0" applyProtection="0">
      <alignment vertical="center"/>
    </xf>
    <xf numFmtId="38" fontId="78" fillId="0" borderId="0" applyFont="0" applyFill="0" applyBorder="0" applyAlignment="0" applyProtection="0">
      <alignment vertical="center"/>
    </xf>
    <xf numFmtId="38" fontId="33" fillId="0" borderId="0" applyFont="0" applyFill="0" applyBorder="0" applyAlignment="0" applyProtection="0">
      <alignment vertical="center"/>
    </xf>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29" fillId="0" borderId="0" applyFont="0" applyFill="0" applyBorder="0" applyAlignment="0" applyProtection="0"/>
    <xf numFmtId="178" fontId="22" fillId="0" borderId="0" applyFont="0" applyFill="0" applyBorder="0" applyAlignment="0" applyProtection="0"/>
    <xf numFmtId="38" fontId="3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3" fillId="0" borderId="0" applyFont="0" applyFill="0" applyBorder="0" applyAlignment="0" applyProtection="0">
      <alignment vertical="center"/>
    </xf>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70"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178" fontId="22" fillId="0" borderId="0" applyFont="0" applyFill="0" applyBorder="0" applyAlignment="0" applyProtection="0"/>
    <xf numFmtId="170"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70"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29" fillId="0" borderId="0" applyFont="0" applyFill="0" applyBorder="0" applyAlignment="0" applyProtection="0"/>
    <xf numFmtId="38" fontId="29" fillId="0" borderId="0" applyFont="0" applyFill="0" applyBorder="0" applyAlignment="0" applyProtection="0"/>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178" fontId="22" fillId="0" borderId="0" applyFont="0" applyFill="0" applyBorder="0" applyAlignment="0" applyProtection="0"/>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170" fontId="22" fillId="0" borderId="0" applyFont="0" applyFill="0" applyBorder="0" applyAlignment="0" applyProtection="0"/>
    <xf numFmtId="178"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29" fillId="0" borderId="0" applyFont="0" applyFill="0" applyBorder="0" applyAlignment="0" applyProtection="0">
      <alignment vertical="center"/>
    </xf>
    <xf numFmtId="38" fontId="29" fillId="0" borderId="0" applyFont="0" applyFill="0" applyBorder="0" applyAlignment="0" applyProtection="0">
      <alignment vertical="center"/>
    </xf>
    <xf numFmtId="178" fontId="22" fillId="0" borderId="0" applyFont="0" applyFill="0" applyBorder="0" applyAlignment="0" applyProtection="0"/>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178" fontId="22" fillId="0" borderId="0" applyFont="0" applyFill="0" applyBorder="0" applyAlignment="0" applyProtection="0"/>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165" fontId="22" fillId="0" borderId="0" applyFont="0" applyFill="0" applyBorder="0" applyAlignment="0" applyProtection="0"/>
    <xf numFmtId="165" fontId="22" fillId="0" borderId="0" applyFont="0" applyFill="0" applyBorder="0" applyAlignment="0" applyProtection="0"/>
    <xf numFmtId="178"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3" fillId="0" borderId="0" applyFont="0" applyFill="0" applyBorder="0" applyAlignment="0" applyProtection="0">
      <alignment vertical="center"/>
    </xf>
    <xf numFmtId="178" fontId="22" fillId="0" borderId="0" applyFont="0" applyFill="0" applyBorder="0" applyAlignment="0" applyProtection="0"/>
    <xf numFmtId="38" fontId="31"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2" fillId="0" borderId="0"/>
    <xf numFmtId="0" fontId="29" fillId="0" borderId="0"/>
    <xf numFmtId="0" fontId="32" fillId="0" borderId="0">
      <alignment vertical="center"/>
    </xf>
    <xf numFmtId="0" fontId="1" fillId="0" borderId="0"/>
    <xf numFmtId="0" fontId="1" fillId="0" borderId="0"/>
    <xf numFmtId="0" fontId="1" fillId="0" borderId="0"/>
    <xf numFmtId="0" fontId="1" fillId="0" borderId="0"/>
    <xf numFmtId="0" fontId="1" fillId="0" borderId="0"/>
    <xf numFmtId="0" fontId="32" fillId="0" borderId="0">
      <alignment vertical="center"/>
    </xf>
    <xf numFmtId="0" fontId="29" fillId="0" borderId="0"/>
    <xf numFmtId="0" fontId="29" fillId="0" borderId="0"/>
    <xf numFmtId="0" fontId="29" fillId="0" borderId="0"/>
    <xf numFmtId="0" fontId="32" fillId="0" borderId="0">
      <alignment vertical="center"/>
    </xf>
    <xf numFmtId="0" fontId="1" fillId="0" borderId="0"/>
    <xf numFmtId="0" fontId="1" fillId="0" borderId="0"/>
    <xf numFmtId="0" fontId="1" fillId="0" borderId="0"/>
    <xf numFmtId="0" fontId="1" fillId="0" borderId="0"/>
    <xf numFmtId="0" fontId="1" fillId="0" borderId="0"/>
    <xf numFmtId="0" fontId="32" fillId="0" borderId="0">
      <alignment vertical="center"/>
    </xf>
    <xf numFmtId="0" fontId="29" fillId="0" borderId="0">
      <alignment vertical="center"/>
    </xf>
    <xf numFmtId="0" fontId="29" fillId="0" borderId="0"/>
    <xf numFmtId="0" fontId="1" fillId="0" borderId="0"/>
    <xf numFmtId="0" fontId="1" fillId="0" borderId="0"/>
    <xf numFmtId="0" fontId="1" fillId="0" borderId="0"/>
    <xf numFmtId="0" fontId="1" fillId="0" borderId="0"/>
    <xf numFmtId="0" fontId="1" fillId="0" borderId="0"/>
    <xf numFmtId="171" fontId="6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3" fillId="0" borderId="0">
      <alignment vertical="center"/>
    </xf>
    <xf numFmtId="171" fontId="22" fillId="0" borderId="0"/>
    <xf numFmtId="0" fontId="1" fillId="0" borderId="0"/>
    <xf numFmtId="0" fontId="32" fillId="0" borderId="0">
      <alignment vertical="center"/>
    </xf>
    <xf numFmtId="0" fontId="1" fillId="0" borderId="0"/>
    <xf numFmtId="0" fontId="1" fillId="0" borderId="0"/>
    <xf numFmtId="0" fontId="1" fillId="0" borderId="0"/>
    <xf numFmtId="0" fontId="1" fillId="0" borderId="0"/>
    <xf numFmtId="0" fontId="33" fillId="0" borderId="0">
      <alignment vertical="center"/>
    </xf>
    <xf numFmtId="171" fontId="29" fillId="0" borderId="0"/>
    <xf numFmtId="171" fontId="29" fillId="0" borderId="0"/>
    <xf numFmtId="0" fontId="32" fillId="0" borderId="0">
      <alignment vertical="center"/>
    </xf>
    <xf numFmtId="171" fontId="29" fillId="0" borderId="0"/>
    <xf numFmtId="0" fontId="22" fillId="0" borderId="0"/>
    <xf numFmtId="171" fontId="63" fillId="0" borderId="0"/>
    <xf numFmtId="171" fontId="63" fillId="0" borderId="0"/>
    <xf numFmtId="0" fontId="78" fillId="0" borderId="0">
      <alignment vertical="center"/>
    </xf>
    <xf numFmtId="171" fontId="63" fillId="0" borderId="0"/>
    <xf numFmtId="3" fontId="133" fillId="0" borderId="0"/>
    <xf numFmtId="0" fontId="78" fillId="0" borderId="0">
      <alignment vertical="center"/>
    </xf>
    <xf numFmtId="0" fontId="29" fillId="0" borderId="0">
      <alignment vertical="center"/>
    </xf>
    <xf numFmtId="0" fontId="134" fillId="0" borderId="0"/>
    <xf numFmtId="0" fontId="32" fillId="0" borderId="0"/>
    <xf numFmtId="0" fontId="32" fillId="0" borderId="0"/>
    <xf numFmtId="0" fontId="32" fillId="0" borderId="0">
      <alignment vertical="center"/>
    </xf>
    <xf numFmtId="0" fontId="32" fillId="0" borderId="0">
      <alignment vertical="center"/>
    </xf>
    <xf numFmtId="0" fontId="32" fillId="0" borderId="0">
      <alignment vertical="center"/>
    </xf>
    <xf numFmtId="171" fontId="29" fillId="0" borderId="0"/>
    <xf numFmtId="0" fontId="32" fillId="0" borderId="0">
      <alignment vertical="center"/>
    </xf>
    <xf numFmtId="171" fontId="29" fillId="0" borderId="0"/>
    <xf numFmtId="0" fontId="39" fillId="37" borderId="0" applyNumberFormat="0" applyBorder="0" applyAlignment="0" applyProtection="0">
      <alignment vertical="center"/>
    </xf>
    <xf numFmtId="0" fontId="135" fillId="3" borderId="0" applyNumberFormat="0" applyBorder="0" applyAlignment="0" applyProtection="0">
      <alignment vertical="center"/>
    </xf>
    <xf numFmtId="0" fontId="7" fillId="3" borderId="0" applyNumberFormat="0" applyBorder="0" applyAlignment="0" applyProtection="0"/>
    <xf numFmtId="0" fontId="135" fillId="3" borderId="0" applyNumberFormat="0" applyBorder="0" applyAlignment="0" applyProtection="0">
      <alignment vertical="center"/>
    </xf>
    <xf numFmtId="0" fontId="7" fillId="3" borderId="0" applyNumberFormat="0" applyBorder="0" applyAlignment="0" applyProtection="0"/>
    <xf numFmtId="0" fontId="106" fillId="0" borderId="21" applyNumberFormat="0" applyFill="0" applyAlignment="0" applyProtection="0">
      <alignment vertical="center"/>
    </xf>
    <xf numFmtId="0" fontId="136" fillId="0" borderId="6" applyNumberFormat="0" applyFill="0" applyAlignment="0" applyProtection="0">
      <alignment vertical="center"/>
    </xf>
    <xf numFmtId="0" fontId="4" fillId="0" borderId="6" applyNumberFormat="0" applyFill="0" applyAlignment="0" applyProtection="0"/>
    <xf numFmtId="0" fontId="136" fillId="0" borderId="6" applyNumberFormat="0" applyFill="0" applyAlignment="0" applyProtection="0">
      <alignment vertical="center"/>
    </xf>
    <xf numFmtId="0" fontId="106" fillId="0" borderId="21" applyNumberFormat="0" applyFill="0" applyAlignment="0" applyProtection="0">
      <alignment vertical="center"/>
    </xf>
    <xf numFmtId="0" fontId="109" fillId="0" borderId="22" applyNumberFormat="0" applyFill="0" applyAlignment="0" applyProtection="0">
      <alignment vertical="center"/>
    </xf>
    <xf numFmtId="0" fontId="137" fillId="0" borderId="7" applyNumberFormat="0" applyFill="0" applyAlignment="0" applyProtection="0">
      <alignment vertical="center"/>
    </xf>
    <xf numFmtId="0" fontId="5" fillId="0" borderId="7" applyNumberFormat="0" applyFill="0" applyAlignment="0" applyProtection="0"/>
    <xf numFmtId="0" fontId="137" fillId="0" borderId="7" applyNumberFormat="0" applyFill="0" applyAlignment="0" applyProtection="0">
      <alignment vertical="center"/>
    </xf>
    <xf numFmtId="0" fontId="5" fillId="0" borderId="7" applyNumberFormat="0" applyFill="0" applyAlignment="0" applyProtection="0"/>
    <xf numFmtId="0" fontId="55" fillId="0" borderId="23" applyNumberFormat="0" applyFill="0" applyAlignment="0" applyProtection="0">
      <alignment vertical="center"/>
    </xf>
    <xf numFmtId="0" fontId="138" fillId="0" borderId="8" applyNumberFormat="0" applyFill="0" applyAlignment="0" applyProtection="0">
      <alignment vertical="center"/>
    </xf>
    <xf numFmtId="0" fontId="6" fillId="0" borderId="8" applyNumberFormat="0" applyFill="0" applyAlignment="0" applyProtection="0"/>
    <xf numFmtId="0" fontId="138" fillId="0" borderId="8" applyNumberFormat="0" applyFill="0" applyAlignment="0" applyProtection="0">
      <alignment vertical="center"/>
    </xf>
    <xf numFmtId="0" fontId="6" fillId="0" borderId="8" applyNumberFormat="0" applyFill="0" applyAlignment="0" applyProtection="0"/>
    <xf numFmtId="0" fontId="55" fillId="0" borderId="0" applyNumberFormat="0" applyFill="0" applyBorder="0" applyAlignment="0" applyProtection="0">
      <alignment vertical="center"/>
    </xf>
    <xf numFmtId="0" fontId="138" fillId="0" borderId="0" applyNumberFormat="0" applyFill="0" applyBorder="0" applyAlignment="0" applyProtection="0">
      <alignment vertical="center"/>
    </xf>
    <xf numFmtId="0" fontId="6" fillId="0" borderId="0" applyNumberFormat="0" applyFill="0" applyBorder="0" applyAlignment="0" applyProtection="0"/>
    <xf numFmtId="0" fontId="138" fillId="0" borderId="0" applyNumberFormat="0" applyFill="0" applyBorder="0" applyAlignment="0" applyProtection="0">
      <alignment vertical="center"/>
    </xf>
    <xf numFmtId="0" fontId="6" fillId="0" borderId="0" applyNumberFormat="0" applyFill="0" applyBorder="0" applyAlignment="0" applyProtection="0"/>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139" fillId="7" borderId="9" applyNumberFormat="0" applyAlignment="0" applyProtection="0">
      <alignment vertical="center"/>
    </xf>
    <xf numFmtId="0" fontId="12" fillId="7" borderId="9" applyNumberFormat="0" applyAlignment="0" applyProtection="0"/>
    <xf numFmtId="0" fontId="139" fillId="7" borderId="9" applyNumberFormat="0" applyAlignment="0" applyProtection="0">
      <alignment vertical="center"/>
    </xf>
    <xf numFmtId="0" fontId="12" fillId="7" borderId="9" applyNumberFormat="0" applyAlignment="0" applyProtection="0"/>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43" fillId="49" borderId="17" applyNumberFormat="0" applyAlignment="0" applyProtection="0">
      <alignment vertical="center"/>
    </xf>
    <xf numFmtId="0" fontId="102" fillId="0" borderId="0" applyNumberFormat="0" applyFill="0" applyBorder="0" applyAlignment="0" applyProtection="0">
      <alignment vertical="center"/>
    </xf>
    <xf numFmtId="0" fontId="140" fillId="0" borderId="0" applyNumberFormat="0" applyFill="0" applyBorder="0" applyAlignment="0" applyProtection="0">
      <alignment vertical="center"/>
    </xf>
    <xf numFmtId="0" fontId="16" fillId="0" borderId="0" applyNumberFormat="0" applyFill="0" applyBorder="0" applyAlignment="0" applyProtection="0"/>
    <xf numFmtId="0" fontId="140" fillId="0" borderId="0" applyNumberFormat="0" applyFill="0" applyBorder="0" applyAlignment="0" applyProtection="0">
      <alignment vertical="center"/>
    </xf>
    <xf numFmtId="0" fontId="16" fillId="0" borderId="0" applyNumberFormat="0" applyFill="0" applyBorder="0" applyAlignment="0" applyProtection="0"/>
    <xf numFmtId="0" fontId="99" fillId="0" borderId="0" applyNumberFormat="0" applyFill="0" applyBorder="0" applyAlignment="0" applyProtection="0">
      <alignment vertical="center"/>
    </xf>
    <xf numFmtId="0" fontId="141" fillId="0" borderId="0" applyNumberFormat="0" applyFill="0" applyBorder="0" applyAlignment="0" applyProtection="0">
      <alignment vertical="center"/>
    </xf>
    <xf numFmtId="0" fontId="15" fillId="0" borderId="0" applyNumberFormat="0" applyFill="0" applyBorder="0" applyAlignment="0" applyProtection="0"/>
    <xf numFmtId="0" fontId="141" fillId="0" borderId="0" applyNumberFormat="0" applyFill="0" applyBorder="0" applyAlignment="0" applyProtection="0">
      <alignment vertical="center"/>
    </xf>
    <xf numFmtId="0" fontId="15" fillId="0" borderId="0" applyNumberFormat="0" applyFill="0" applyBorder="0" applyAlignment="0" applyProtection="0"/>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42" fillId="0" borderId="14" applyNumberFormat="0" applyFill="0" applyAlignment="0" applyProtection="0">
      <alignment vertical="center"/>
    </xf>
    <xf numFmtId="0" fontId="17" fillId="0" borderId="14" applyNumberFormat="0" applyFill="0" applyAlignment="0" applyProtection="0"/>
    <xf numFmtId="0" fontId="142" fillId="0" borderId="14" applyNumberFormat="0" applyFill="0" applyAlignment="0" applyProtection="0">
      <alignment vertical="center"/>
    </xf>
    <xf numFmtId="0" fontId="17" fillId="0" borderId="14" applyNumberFormat="0" applyFill="0" applyAlignment="0" applyProtection="0"/>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0" fontId="116" fillId="0" borderId="24" applyNumberFormat="0" applyFill="0" applyAlignment="0" applyProtection="0">
      <alignment vertical="center"/>
    </xf>
    <xf numFmtId="9" fontId="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 fillId="0" borderId="0"/>
    <xf numFmtId="0" fontId="18" fillId="14" borderId="0" applyNumberFormat="0" applyBorder="0" applyAlignment="0" applyProtection="0"/>
    <xf numFmtId="205" fontId="22" fillId="0" borderId="0"/>
    <xf numFmtId="0" fontId="184" fillId="0" borderId="0"/>
    <xf numFmtId="0" fontId="184" fillId="0" borderId="0"/>
    <xf numFmtId="166" fontId="1" fillId="0" borderId="0" applyFont="0" applyFill="0" applyBorder="0" applyAlignment="0" applyProtection="0"/>
    <xf numFmtId="164" fontId="1" fillId="0" borderId="0" applyFont="0" applyFill="0" applyBorder="0" applyAlignment="0" applyProtection="0"/>
    <xf numFmtId="0" fontId="1" fillId="0" borderId="0"/>
    <xf numFmtId="0" fontId="200" fillId="0" borderId="0"/>
  </cellStyleXfs>
  <cellXfs count="404">
    <xf numFmtId="0" fontId="0" fillId="0" borderId="0" xfId="0"/>
    <xf numFmtId="0" fontId="166" fillId="61" borderId="0" xfId="0" applyFont="1" applyFill="1"/>
    <xf numFmtId="0" fontId="166" fillId="0" borderId="0" xfId="0" applyFont="1"/>
    <xf numFmtId="0" fontId="0" fillId="0" borderId="0" xfId="0" applyAlignment="1">
      <alignment horizontal="center" vertical="center"/>
    </xf>
    <xf numFmtId="9" fontId="145" fillId="0" borderId="0" xfId="8739" applyFont="1" applyAlignment="1">
      <alignment horizontal="center" vertical="center"/>
    </xf>
    <xf numFmtId="0" fontId="146" fillId="0" borderId="0" xfId="8745" applyFont="1" applyAlignment="1">
      <alignment horizontal="left"/>
    </xf>
    <xf numFmtId="0" fontId="2" fillId="0" borderId="0" xfId="8742" applyFont="1" applyAlignment="1">
      <alignment horizontal="left"/>
    </xf>
    <xf numFmtId="0" fontId="144" fillId="0" borderId="0" xfId="8746" applyFont="1" applyAlignment="1">
      <alignment horizontal="left"/>
    </xf>
    <xf numFmtId="0" fontId="0" fillId="0" borderId="26" xfId="0" applyBorder="1"/>
    <xf numFmtId="164" fontId="0" fillId="0" borderId="0" xfId="0" applyNumberFormat="1"/>
    <xf numFmtId="0" fontId="0" fillId="0" borderId="27" xfId="0" applyBorder="1"/>
    <xf numFmtId="0" fontId="0" fillId="0" borderId="29" xfId="0" applyBorder="1"/>
    <xf numFmtId="0" fontId="0" fillId="0" borderId="30" xfId="0" applyBorder="1"/>
    <xf numFmtId="0" fontId="0" fillId="0" borderId="31" xfId="0" applyBorder="1"/>
    <xf numFmtId="0" fontId="0" fillId="0" borderId="32" xfId="0" applyBorder="1"/>
    <xf numFmtId="0" fontId="0" fillId="0" borderId="33" xfId="0" applyBorder="1"/>
    <xf numFmtId="0" fontId="14" fillId="62" borderId="0" xfId="0" applyFont="1" applyFill="1"/>
    <xf numFmtId="203" fontId="14" fillId="62" borderId="0" xfId="0" applyNumberFormat="1" applyFont="1" applyFill="1"/>
    <xf numFmtId="0" fontId="0" fillId="63" borderId="0" xfId="0" applyFill="1"/>
    <xf numFmtId="0" fontId="147" fillId="0" borderId="0" xfId="0" applyFont="1"/>
    <xf numFmtId="0" fontId="14" fillId="62" borderId="0" xfId="0" applyFont="1" applyFill="1" applyAlignment="1">
      <alignment horizontal="right"/>
    </xf>
    <xf numFmtId="10" fontId="0" fillId="63" borderId="0" xfId="8739" applyNumberFormat="1" applyFont="1" applyFill="1" applyBorder="1"/>
    <xf numFmtId="164" fontId="0" fillId="0" borderId="2" xfId="1" applyFont="1" applyBorder="1" applyAlignment="1"/>
    <xf numFmtId="164" fontId="0" fillId="0" borderId="2" xfId="0" applyNumberFormat="1" applyBorder="1"/>
    <xf numFmtId="0" fontId="149" fillId="0" borderId="2" xfId="0" applyFont="1" applyBorder="1" applyAlignment="1">
      <alignment horizontal="center" vertical="center"/>
    </xf>
    <xf numFmtId="9" fontId="0" fillId="0" borderId="2" xfId="0" applyNumberFormat="1" applyBorder="1"/>
    <xf numFmtId="202" fontId="0" fillId="0" borderId="2" xfId="0" applyNumberFormat="1" applyBorder="1"/>
    <xf numFmtId="202" fontId="0" fillId="0" borderId="2" xfId="1" applyNumberFormat="1" applyFont="1" applyBorder="1" applyAlignment="1"/>
    <xf numFmtId="0" fontId="17" fillId="0" borderId="37" xfId="0" applyFont="1" applyBorder="1" applyAlignment="1">
      <alignment horizontal="left"/>
    </xf>
    <xf numFmtId="164" fontId="0" fillId="0" borderId="26" xfId="0" applyNumberFormat="1" applyBorder="1"/>
    <xf numFmtId="164" fontId="0" fillId="0" borderId="32" xfId="0" applyNumberFormat="1" applyBorder="1"/>
    <xf numFmtId="164" fontId="0" fillId="0" borderId="33" xfId="0" applyNumberFormat="1" applyBorder="1"/>
    <xf numFmtId="0" fontId="150" fillId="0" borderId="0" xfId="1993" applyFont="1"/>
    <xf numFmtId="0" fontId="151" fillId="0" borderId="0" xfId="1993" applyFont="1"/>
    <xf numFmtId="0" fontId="151" fillId="0" borderId="0" xfId="1993" applyFont="1" applyAlignment="1">
      <alignment horizontal="center"/>
    </xf>
    <xf numFmtId="0" fontId="151" fillId="0" borderId="0" xfId="1993" applyFont="1" applyAlignment="1">
      <alignment horizontal="left"/>
    </xf>
    <xf numFmtId="0" fontId="152" fillId="0" borderId="0" xfId="1993" applyFont="1" applyAlignment="1">
      <alignment horizontal="center"/>
    </xf>
    <xf numFmtId="0" fontId="150" fillId="0" borderId="0" xfId="1993" applyFont="1" applyAlignment="1">
      <alignment horizontal="center"/>
    </xf>
    <xf numFmtId="201" fontId="150" fillId="0" borderId="0" xfId="1993" applyNumberFormat="1" applyFont="1" applyAlignment="1">
      <alignment horizontal="center"/>
    </xf>
    <xf numFmtId="14" fontId="152" fillId="0" borderId="0" xfId="1993" applyNumberFormat="1" applyFont="1" applyAlignment="1">
      <alignment horizontal="center"/>
    </xf>
    <xf numFmtId="14" fontId="152" fillId="0" borderId="0" xfId="1993" applyNumberFormat="1" applyFont="1" applyAlignment="1">
      <alignment horizontal="left"/>
    </xf>
    <xf numFmtId="0" fontId="152" fillId="0" borderId="0" xfId="1993" applyFont="1"/>
    <xf numFmtId="0" fontId="152" fillId="0" borderId="41" xfId="1993" applyFont="1" applyBorder="1" applyAlignment="1">
      <alignment horizontal="center"/>
    </xf>
    <xf numFmtId="0" fontId="152" fillId="0" borderId="36" xfId="1993" applyFont="1" applyBorder="1" applyAlignment="1">
      <alignment horizontal="center"/>
    </xf>
    <xf numFmtId="0" fontId="152" fillId="0" borderId="2" xfId="1993" applyFont="1" applyBorder="1" applyAlignment="1">
      <alignment horizontal="center"/>
    </xf>
    <xf numFmtId="0" fontId="157" fillId="68" borderId="2" xfId="1993" applyFont="1" applyFill="1" applyBorder="1" applyAlignment="1">
      <alignment horizontal="center"/>
    </xf>
    <xf numFmtId="0" fontId="158" fillId="70" borderId="2" xfId="1993" applyFont="1" applyFill="1" applyBorder="1" applyAlignment="1">
      <alignment horizontal="center"/>
    </xf>
    <xf numFmtId="0" fontId="152" fillId="0" borderId="44" xfId="1993" applyFont="1" applyBorder="1" applyAlignment="1">
      <alignment horizontal="center"/>
    </xf>
    <xf numFmtId="0" fontId="158" fillId="70" borderId="43" xfId="1993" applyFont="1" applyFill="1" applyBorder="1" applyAlignment="1">
      <alignment horizontal="center"/>
    </xf>
    <xf numFmtId="0" fontId="154" fillId="0" borderId="0" xfId="1993" applyFont="1" applyAlignment="1">
      <alignment horizontal="left"/>
    </xf>
    <xf numFmtId="0" fontId="152" fillId="69" borderId="40" xfId="1993" applyFont="1" applyFill="1" applyBorder="1" applyAlignment="1">
      <alignment horizontal="center"/>
    </xf>
    <xf numFmtId="0" fontId="152" fillId="0" borderId="0" xfId="1993" applyFont="1" applyAlignment="1">
      <alignment horizontal="left"/>
    </xf>
    <xf numFmtId="0" fontId="152" fillId="64" borderId="42" xfId="1993" applyFont="1" applyFill="1" applyBorder="1" applyAlignment="1">
      <alignment horizontal="center"/>
    </xf>
    <xf numFmtId="0" fontId="152" fillId="71" borderId="42" xfId="1993" applyFont="1" applyFill="1" applyBorder="1" applyAlignment="1">
      <alignment horizontal="center"/>
    </xf>
    <xf numFmtId="0" fontId="152" fillId="61" borderId="42" xfId="1993" applyFont="1" applyFill="1" applyBorder="1" applyAlignment="1">
      <alignment horizontal="center"/>
    </xf>
    <xf numFmtId="0" fontId="152" fillId="65" borderId="42" xfId="1993" applyFont="1" applyFill="1" applyBorder="1" applyAlignment="1">
      <alignment horizontal="center"/>
    </xf>
    <xf numFmtId="0" fontId="152" fillId="72" borderId="42" xfId="1993" applyFont="1" applyFill="1" applyBorder="1" applyAlignment="1">
      <alignment horizontal="center"/>
    </xf>
    <xf numFmtId="0" fontId="151" fillId="0" borderId="47" xfId="1993" applyFont="1" applyBorder="1" applyAlignment="1">
      <alignment vertical="center"/>
    </xf>
    <xf numFmtId="0" fontId="151" fillId="0" borderId="45" xfId="1993" applyFont="1" applyBorder="1" applyAlignment="1">
      <alignment vertical="center" wrapText="1"/>
    </xf>
    <xf numFmtId="0" fontId="151" fillId="0" borderId="46" xfId="1993" applyFont="1" applyBorder="1" applyAlignment="1">
      <alignment vertical="center" wrapText="1"/>
    </xf>
    <xf numFmtId="0" fontId="151" fillId="0" borderId="47" xfId="1993" applyFont="1" applyBorder="1" applyAlignment="1">
      <alignment vertical="center" wrapText="1"/>
    </xf>
    <xf numFmtId="0" fontId="151" fillId="0" borderId="27" xfId="1993" applyFont="1" applyBorder="1" applyAlignment="1">
      <alignment vertical="center" wrapText="1"/>
    </xf>
    <xf numFmtId="0" fontId="151" fillId="61" borderId="47" xfId="1993" applyFont="1" applyFill="1" applyBorder="1" applyAlignment="1">
      <alignment vertical="center" wrapText="1"/>
    </xf>
    <xf numFmtId="16" fontId="155" fillId="0" borderId="30" xfId="1993" applyNumberFormat="1" applyFont="1" applyBorder="1" applyAlignment="1">
      <alignment horizontal="center" vertical="center" wrapText="1"/>
    </xf>
    <xf numFmtId="0" fontId="152" fillId="0" borderId="38" xfId="1993" applyFont="1" applyBorder="1" applyAlignment="1">
      <alignment horizontal="center"/>
    </xf>
    <xf numFmtId="0" fontId="152" fillId="0" borderId="48" xfId="1993" applyFont="1" applyBorder="1" applyAlignment="1">
      <alignment horizontal="center"/>
    </xf>
    <xf numFmtId="0" fontId="152" fillId="0" borderId="49" xfId="1993" applyFont="1" applyBorder="1" applyAlignment="1">
      <alignment horizontal="center"/>
    </xf>
    <xf numFmtId="0" fontId="152" fillId="0" borderId="50" xfId="1993" applyFont="1" applyBorder="1" applyAlignment="1">
      <alignment horizontal="center"/>
    </xf>
    <xf numFmtId="16" fontId="152" fillId="0" borderId="48" xfId="1993" applyNumberFormat="1" applyFont="1" applyBorder="1" applyAlignment="1">
      <alignment horizontal="center"/>
    </xf>
    <xf numFmtId="0" fontId="152" fillId="0" borderId="39" xfId="1993" applyFont="1" applyBorder="1" applyAlignment="1">
      <alignment horizontal="center"/>
    </xf>
    <xf numFmtId="17" fontId="152" fillId="0" borderId="48" xfId="1993" applyNumberFormat="1" applyFont="1" applyBorder="1" applyAlignment="1">
      <alignment horizontal="center"/>
    </xf>
    <xf numFmtId="0" fontId="152" fillId="0" borderId="30" xfId="1993" applyFont="1" applyBorder="1" applyAlignment="1">
      <alignment horizontal="center"/>
    </xf>
    <xf numFmtId="16" fontId="152" fillId="66" borderId="45" xfId="1993" applyNumberFormat="1" applyFont="1" applyFill="1" applyBorder="1" applyAlignment="1">
      <alignment horizontal="center"/>
    </xf>
    <xf numFmtId="16" fontId="152" fillId="66" borderId="51" xfId="1993" applyNumberFormat="1" applyFont="1" applyFill="1" applyBorder="1" applyAlignment="1">
      <alignment horizontal="center"/>
    </xf>
    <xf numFmtId="16" fontId="152" fillId="66" borderId="46" xfId="1993" applyNumberFormat="1" applyFont="1" applyFill="1" applyBorder="1" applyAlignment="1">
      <alignment horizontal="center"/>
    </xf>
    <xf numFmtId="16" fontId="152" fillId="67" borderId="45" xfId="1993" applyNumberFormat="1" applyFont="1" applyFill="1" applyBorder="1" applyAlignment="1">
      <alignment horizontal="center"/>
    </xf>
    <xf numFmtId="16" fontId="152" fillId="67" borderId="52" xfId="1993" applyNumberFormat="1" applyFont="1" applyFill="1" applyBorder="1" applyAlignment="1">
      <alignment horizontal="center"/>
    </xf>
    <xf numFmtId="16" fontId="152" fillId="67" borderId="46" xfId="1993" applyNumberFormat="1" applyFont="1" applyFill="1" applyBorder="1" applyAlignment="1">
      <alignment horizontal="center"/>
    </xf>
    <xf numFmtId="0" fontId="156" fillId="0" borderId="2" xfId="1993" applyFont="1" applyBorder="1" applyAlignment="1">
      <alignment horizontal="left"/>
    </xf>
    <xf numFmtId="201" fontId="152" fillId="0" borderId="2" xfId="1993" applyNumberFormat="1" applyFont="1" applyBorder="1" applyAlignment="1">
      <alignment horizontal="center"/>
    </xf>
    <xf numFmtId="0" fontId="152" fillId="0" borderId="2" xfId="1993" applyFont="1" applyBorder="1"/>
    <xf numFmtId="14" fontId="152" fillId="0" borderId="2" xfId="1993" applyNumberFormat="1" applyFont="1" applyBorder="1" applyAlignment="1">
      <alignment horizontal="center"/>
    </xf>
    <xf numFmtId="14" fontId="152" fillId="0" borderId="2" xfId="1993" applyNumberFormat="1" applyFont="1" applyBorder="1" applyAlignment="1">
      <alignment horizontal="left"/>
    </xf>
    <xf numFmtId="201" fontId="156" fillId="0" borderId="2" xfId="1993" applyNumberFormat="1" applyFont="1" applyBorder="1"/>
    <xf numFmtId="0" fontId="157" fillId="0" borderId="2" xfId="1993" applyFont="1" applyBorder="1" applyAlignment="1">
      <alignment horizontal="center"/>
    </xf>
    <xf numFmtId="0" fontId="160" fillId="0" borderId="2" xfId="1993" applyFont="1" applyBorder="1"/>
    <xf numFmtId="0" fontId="156" fillId="0" borderId="2" xfId="1993" applyFont="1" applyBorder="1"/>
    <xf numFmtId="0" fontId="161" fillId="0" borderId="2" xfId="1993" applyFont="1" applyBorder="1"/>
    <xf numFmtId="0" fontId="154" fillId="0" borderId="2" xfId="1993" applyFont="1" applyBorder="1"/>
    <xf numFmtId="201" fontId="159" fillId="0" borderId="2" xfId="1993" applyNumberFormat="1" applyFont="1" applyBorder="1" applyAlignment="1">
      <alignment horizontal="center"/>
    </xf>
    <xf numFmtId="0" fontId="159" fillId="0" borderId="2" xfId="1993" applyFont="1" applyBorder="1" applyAlignment="1">
      <alignment horizontal="center"/>
    </xf>
    <xf numFmtId="0" fontId="162" fillId="0" borderId="2" xfId="1993" applyFont="1" applyBorder="1"/>
    <xf numFmtId="14" fontId="159" fillId="0" borderId="2" xfId="1993" applyNumberFormat="1" applyFont="1" applyBorder="1" applyAlignment="1">
      <alignment horizontal="center"/>
    </xf>
    <xf numFmtId="14" fontId="159" fillId="0" borderId="2" xfId="1993" applyNumberFormat="1" applyFont="1" applyBorder="1" applyAlignment="1">
      <alignment horizontal="left"/>
    </xf>
    <xf numFmtId="0" fontId="163" fillId="68" borderId="2" xfId="1993" applyFont="1" applyFill="1" applyBorder="1" applyAlignment="1">
      <alignment horizontal="center"/>
    </xf>
    <xf numFmtId="0" fontId="154" fillId="0" borderId="0" xfId="1993" applyFont="1" applyAlignment="1">
      <alignment horizontal="center"/>
    </xf>
    <xf numFmtId="16" fontId="159" fillId="0" borderId="2" xfId="1993" applyNumberFormat="1" applyFont="1" applyBorder="1" applyAlignment="1">
      <alignment horizontal="center"/>
    </xf>
    <xf numFmtId="0" fontId="164" fillId="71" borderId="2" xfId="1993" applyFont="1" applyFill="1" applyBorder="1" applyAlignment="1">
      <alignment horizontal="center"/>
    </xf>
    <xf numFmtId="0" fontId="164" fillId="69" borderId="2" xfId="1993" applyFont="1" applyFill="1" applyBorder="1" applyAlignment="1">
      <alignment horizontal="center"/>
    </xf>
    <xf numFmtId="0" fontId="164" fillId="64" borderId="2" xfId="1993" applyFont="1" applyFill="1" applyBorder="1" applyAlignment="1">
      <alignment horizontal="center"/>
    </xf>
    <xf numFmtId="0" fontId="164" fillId="65" borderId="2" xfId="1993" applyFont="1" applyFill="1" applyBorder="1" applyAlignment="1">
      <alignment horizontal="center"/>
    </xf>
    <xf numFmtId="0" fontId="165" fillId="70" borderId="2" xfId="1993" applyFont="1" applyFill="1" applyBorder="1" applyAlignment="1">
      <alignment horizontal="center"/>
    </xf>
    <xf numFmtId="0" fontId="164" fillId="72" borderId="2" xfId="1993" applyFont="1" applyFill="1" applyBorder="1" applyAlignment="1">
      <alignment horizontal="center"/>
    </xf>
    <xf numFmtId="0" fontId="164" fillId="61" borderId="2" xfId="1993" applyFont="1" applyFill="1" applyBorder="1" applyAlignment="1">
      <alignment horizontal="center"/>
    </xf>
    <xf numFmtId="0" fontId="152" fillId="0" borderId="54" xfId="1993" applyFont="1" applyBorder="1" applyAlignment="1">
      <alignment horizontal="center"/>
    </xf>
    <xf numFmtId="0" fontId="0" fillId="0" borderId="2" xfId="0" applyBorder="1"/>
    <xf numFmtId="9" fontId="17" fillId="0" borderId="37" xfId="8739" applyFont="1" applyBorder="1" applyAlignment="1"/>
    <xf numFmtId="0" fontId="0" fillId="0" borderId="0" xfId="0" applyAlignment="1">
      <alignment horizontal="right"/>
    </xf>
    <xf numFmtId="9" fontId="0" fillId="0" borderId="0" xfId="0" applyNumberFormat="1"/>
    <xf numFmtId="0" fontId="154" fillId="0" borderId="54" xfId="1993" applyFont="1" applyBorder="1"/>
    <xf numFmtId="201" fontId="159" fillId="0" borderId="54" xfId="1993" applyNumberFormat="1" applyFont="1" applyBorder="1" applyAlignment="1">
      <alignment horizontal="center"/>
    </xf>
    <xf numFmtId="0" fontId="159" fillId="0" borderId="54" xfId="1993" applyFont="1" applyBorder="1" applyAlignment="1">
      <alignment horizontal="center"/>
    </xf>
    <xf numFmtId="0" fontId="162" fillId="0" borderId="54" xfId="1993" applyFont="1" applyBorder="1"/>
    <xf numFmtId="14" fontId="159" fillId="0" borderId="54" xfId="1993" applyNumberFormat="1" applyFont="1" applyBorder="1" applyAlignment="1">
      <alignment horizontal="center"/>
    </xf>
    <xf numFmtId="14" fontId="159" fillId="0" borderId="54" xfId="1993" applyNumberFormat="1" applyFont="1" applyBorder="1" applyAlignment="1">
      <alignment horizontal="left"/>
    </xf>
    <xf numFmtId="0" fontId="163" fillId="68" borderId="54" xfId="1993" applyFont="1" applyFill="1" applyBorder="1" applyAlignment="1">
      <alignment horizontal="center"/>
    </xf>
    <xf numFmtId="0" fontId="164" fillId="71" borderId="54" xfId="1993" applyFont="1" applyFill="1" applyBorder="1" applyAlignment="1">
      <alignment horizontal="center"/>
    </xf>
    <xf numFmtId="0" fontId="164" fillId="69" borderId="54" xfId="1993" applyFont="1" applyFill="1" applyBorder="1" applyAlignment="1">
      <alignment horizontal="center"/>
    </xf>
    <xf numFmtId="0" fontId="164" fillId="64" borderId="54" xfId="1993" applyFont="1" applyFill="1" applyBorder="1" applyAlignment="1">
      <alignment horizontal="center"/>
    </xf>
    <xf numFmtId="0" fontId="159" fillId="64" borderId="2" xfId="1993" applyFont="1" applyFill="1" applyBorder="1" applyAlignment="1">
      <alignment horizontal="center"/>
    </xf>
    <xf numFmtId="0" fontId="159" fillId="64" borderId="53" xfId="1993" applyFont="1" applyFill="1" applyBorder="1" applyAlignment="1">
      <alignment horizontal="center"/>
    </xf>
    <xf numFmtId="16" fontId="159" fillId="67" borderId="39" xfId="1993" applyNumberFormat="1" applyFont="1" applyFill="1" applyBorder="1" applyAlignment="1">
      <alignment horizontal="center"/>
    </xf>
    <xf numFmtId="16" fontId="159" fillId="67" borderId="0" xfId="1993" applyNumberFormat="1" applyFont="1" applyFill="1" applyAlignment="1">
      <alignment horizontal="center"/>
    </xf>
    <xf numFmtId="16" fontId="159" fillId="67" borderId="50" xfId="1993" applyNumberFormat="1" applyFont="1" applyFill="1" applyBorder="1" applyAlignment="1">
      <alignment horizontal="center"/>
    </xf>
    <xf numFmtId="0" fontId="159" fillId="73" borderId="50" xfId="1993" applyFont="1" applyFill="1" applyBorder="1" applyAlignment="1">
      <alignment horizontal="center"/>
    </xf>
    <xf numFmtId="204" fontId="159" fillId="73" borderId="51" xfId="1993" applyNumberFormat="1" applyFont="1" applyFill="1" applyBorder="1" applyAlignment="1">
      <alignment horizontal="center"/>
    </xf>
    <xf numFmtId="204" fontId="159" fillId="73" borderId="50" xfId="1993" applyNumberFormat="1" applyFont="1" applyFill="1" applyBorder="1" applyAlignment="1">
      <alignment horizontal="center"/>
    </xf>
    <xf numFmtId="0" fontId="14" fillId="74" borderId="0" xfId="0" applyFont="1" applyFill="1"/>
    <xf numFmtId="0" fontId="0" fillId="0" borderId="0" xfId="0" applyAlignment="1">
      <alignment horizontal="left"/>
    </xf>
    <xf numFmtId="202" fontId="0" fillId="0" borderId="0" xfId="0" applyNumberFormat="1"/>
    <xf numFmtId="0" fontId="0" fillId="0" borderId="28" xfId="0" applyBorder="1"/>
    <xf numFmtId="0" fontId="0" fillId="0" borderId="34" xfId="0" pivotButton="1" applyBorder="1"/>
    <xf numFmtId="0" fontId="0" fillId="0" borderId="35" xfId="0" applyBorder="1"/>
    <xf numFmtId="0" fontId="0" fillId="0" borderId="27" xfId="0" pivotButton="1" applyBorder="1"/>
    <xf numFmtId="0" fontId="0" fillId="0" borderId="28" xfId="0" pivotButton="1" applyBorder="1"/>
    <xf numFmtId="0" fontId="0" fillId="0" borderId="30" xfId="0" pivotButton="1" applyBorder="1"/>
    <xf numFmtId="0" fontId="0" fillId="0" borderId="30" xfId="0" applyBorder="1" applyAlignment="1">
      <alignment horizontal="left"/>
    </xf>
    <xf numFmtId="0" fontId="0" fillId="0" borderId="31" xfId="0" applyBorder="1" applyAlignment="1">
      <alignment horizontal="left"/>
    </xf>
    <xf numFmtId="0" fontId="0" fillId="0" borderId="0" xfId="0" pivotButton="1"/>
    <xf numFmtId="203" fontId="14" fillId="62" borderId="26" xfId="0" applyNumberFormat="1" applyFont="1" applyFill="1" applyBorder="1"/>
    <xf numFmtId="49" fontId="166" fillId="63" borderId="0" xfId="0" applyNumberFormat="1" applyFont="1" applyFill="1" applyAlignment="1">
      <alignment horizontal="left" vertical="center" wrapText="1"/>
    </xf>
    <xf numFmtId="0" fontId="167" fillId="0" borderId="0" xfId="0" applyFont="1" applyAlignment="1">
      <alignment horizontal="left" vertical="center" wrapText="1"/>
    </xf>
    <xf numFmtId="0" fontId="166" fillId="0" borderId="0" xfId="0" applyFont="1" applyAlignment="1">
      <alignment horizontal="left" vertical="center"/>
    </xf>
    <xf numFmtId="49" fontId="166" fillId="64" borderId="0" xfId="0" applyNumberFormat="1" applyFont="1" applyFill="1" applyAlignment="1">
      <alignment horizontal="left" vertical="center" wrapText="1"/>
    </xf>
    <xf numFmtId="0" fontId="166" fillId="0" borderId="0" xfId="0" applyFont="1" applyAlignment="1">
      <alignment horizontal="left" vertical="center" wrapText="1"/>
    </xf>
    <xf numFmtId="49" fontId="166" fillId="0" borderId="0" xfId="0" applyNumberFormat="1" applyFont="1" applyAlignment="1">
      <alignment horizontal="left" vertical="center"/>
    </xf>
    <xf numFmtId="49" fontId="166" fillId="0" borderId="0" xfId="0" applyNumberFormat="1" applyFont="1"/>
    <xf numFmtId="0" fontId="168" fillId="0" borderId="0" xfId="0" applyFont="1" applyAlignment="1">
      <alignment horizontal="left" vertical="center" wrapText="1"/>
    </xf>
    <xf numFmtId="0" fontId="169" fillId="0" borderId="0" xfId="0" applyFont="1" applyAlignment="1">
      <alignment horizontal="left" vertical="center"/>
    </xf>
    <xf numFmtId="0" fontId="169" fillId="0" borderId="5" xfId="0" applyFont="1" applyBorder="1" applyAlignment="1">
      <alignment horizontal="left" vertical="center" wrapText="1"/>
    </xf>
    <xf numFmtId="0" fontId="175" fillId="0" borderId="0" xfId="0" applyFont="1" applyAlignment="1">
      <alignment horizontal="left" vertical="center"/>
    </xf>
    <xf numFmtId="0" fontId="169" fillId="0" borderId="0" xfId="0" applyFont="1" applyAlignment="1">
      <alignment horizontal="left" vertical="center" wrapText="1"/>
    </xf>
    <xf numFmtId="0" fontId="169" fillId="0" borderId="56" xfId="0" applyFont="1" applyBorder="1" applyAlignment="1">
      <alignment horizontal="left" vertical="center"/>
    </xf>
    <xf numFmtId="0" fontId="176" fillId="75" borderId="2" xfId="0" applyFont="1" applyFill="1" applyBorder="1" applyAlignment="1">
      <alignment horizontal="center" vertical="center"/>
    </xf>
    <xf numFmtId="0" fontId="177" fillId="0" borderId="2" xfId="0" applyFont="1" applyBorder="1"/>
    <xf numFmtId="0" fontId="178" fillId="0" borderId="2" xfId="0" applyFont="1" applyBorder="1"/>
    <xf numFmtId="0" fontId="26" fillId="0" borderId="2" xfId="0" applyFont="1" applyBorder="1" applyAlignment="1">
      <alignment horizontal="left" vertical="center" wrapText="1"/>
    </xf>
    <xf numFmtId="0" fontId="179" fillId="0" borderId="2" xfId="0" applyFont="1" applyBorder="1" applyAlignment="1">
      <alignment horizontal="left" vertical="center"/>
    </xf>
    <xf numFmtId="49" fontId="169" fillId="0" borderId="0" xfId="0" applyNumberFormat="1" applyFont="1" applyAlignment="1">
      <alignment horizontal="left" vertical="center"/>
    </xf>
    <xf numFmtId="0" fontId="173" fillId="0" borderId="0" xfId="0" applyFont="1" applyAlignment="1" applyProtection="1">
      <alignment horizontal="left" vertical="center" wrapText="1"/>
      <protection locked="0"/>
    </xf>
    <xf numFmtId="0" fontId="169" fillId="0" borderId="5" xfId="0" applyFont="1" applyBorder="1" applyAlignment="1">
      <alignment horizontal="left" vertical="center"/>
    </xf>
    <xf numFmtId="0" fontId="171" fillId="2" borderId="2" xfId="1" applyNumberFormat="1" applyFont="1" applyFill="1" applyBorder="1" applyAlignment="1" applyProtection="1">
      <alignment horizontal="left" vertical="center"/>
      <protection locked="0"/>
    </xf>
    <xf numFmtId="0" fontId="169" fillId="0" borderId="3" xfId="0" applyFont="1" applyBorder="1" applyAlignment="1">
      <alignment horizontal="left" vertical="center"/>
    </xf>
    <xf numFmtId="14" fontId="169" fillId="0" borderId="0" xfId="0" applyNumberFormat="1" applyFont="1" applyAlignment="1">
      <alignment horizontal="left" vertical="center"/>
    </xf>
    <xf numFmtId="0" fontId="172" fillId="0" borderId="5" xfId="0" applyFont="1" applyBorder="1" applyAlignment="1">
      <alignment horizontal="left" vertical="center"/>
    </xf>
    <xf numFmtId="0" fontId="172" fillId="0" borderId="3" xfId="0" applyFont="1" applyBorder="1" applyAlignment="1">
      <alignment horizontal="left" vertical="center"/>
    </xf>
    <xf numFmtId="0" fontId="173" fillId="0" borderId="0" xfId="0" applyFont="1" applyAlignment="1">
      <alignment horizontal="left" vertical="center" wrapText="1"/>
    </xf>
    <xf numFmtId="0" fontId="172" fillId="0" borderId="0" xfId="0" applyFont="1" applyAlignment="1">
      <alignment horizontal="left" vertical="center"/>
    </xf>
    <xf numFmtId="0" fontId="173" fillId="0" borderId="3" xfId="0" applyFont="1" applyBorder="1" applyAlignment="1">
      <alignment horizontal="left" vertical="center"/>
    </xf>
    <xf numFmtId="0" fontId="173" fillId="0" borderId="58" xfId="0" applyFont="1" applyBorder="1" applyAlignment="1">
      <alignment horizontal="left" vertical="center"/>
    </xf>
    <xf numFmtId="0" fontId="173" fillId="0" borderId="5" xfId="0" applyFont="1" applyBorder="1" applyAlignment="1">
      <alignment horizontal="left" vertical="center"/>
    </xf>
    <xf numFmtId="0" fontId="180" fillId="0" borderId="4" xfId="0" applyFont="1" applyBorder="1" applyAlignment="1">
      <alignment horizontal="left" vertical="center"/>
    </xf>
    <xf numFmtId="0" fontId="171" fillId="71" borderId="54" xfId="1" applyNumberFormat="1" applyFont="1" applyFill="1" applyBorder="1" applyAlignment="1" applyProtection="1">
      <alignment horizontal="center" vertical="center"/>
      <protection locked="0"/>
    </xf>
    <xf numFmtId="0" fontId="170" fillId="71" borderId="4" xfId="0" applyFont="1" applyFill="1" applyBorder="1" applyAlignment="1">
      <alignment horizontal="left" vertical="center"/>
    </xf>
    <xf numFmtId="0" fontId="173" fillId="71" borderId="5" xfId="0" applyFont="1" applyFill="1" applyBorder="1" applyAlignment="1">
      <alignment horizontal="left" vertical="center"/>
    </xf>
    <xf numFmtId="164" fontId="174" fillId="71" borderId="59" xfId="1" applyFont="1" applyFill="1" applyBorder="1" applyAlignment="1">
      <alignment horizontal="left" vertical="center"/>
    </xf>
    <xf numFmtId="0" fontId="173" fillId="71" borderId="58" xfId="0" applyFont="1" applyFill="1" applyBorder="1" applyAlignment="1">
      <alignment horizontal="left" vertical="center"/>
    </xf>
    <xf numFmtId="0" fontId="170" fillId="71" borderId="3" xfId="0" applyFont="1" applyFill="1" applyBorder="1" applyAlignment="1">
      <alignment horizontal="center" vertical="center" wrapText="1"/>
    </xf>
    <xf numFmtId="0" fontId="169" fillId="0" borderId="4" xfId="0" applyFont="1" applyBorder="1" applyAlignment="1">
      <alignment horizontal="left" vertical="center" wrapText="1"/>
    </xf>
    <xf numFmtId="0" fontId="169" fillId="0" borderId="56" xfId="0" applyFont="1" applyBorder="1" applyAlignment="1">
      <alignment horizontal="left" vertical="center" wrapText="1"/>
    </xf>
    <xf numFmtId="0" fontId="177" fillId="0" borderId="0" xfId="0" applyFont="1"/>
    <xf numFmtId="0" fontId="177" fillId="69" borderId="0" xfId="0" applyFont="1" applyFill="1"/>
    <xf numFmtId="0" fontId="177" fillId="76" borderId="0" xfId="0" applyFont="1" applyFill="1"/>
    <xf numFmtId="0" fontId="0" fillId="0" borderId="39" xfId="0" applyBorder="1"/>
    <xf numFmtId="201" fontId="0" fillId="0" borderId="2" xfId="0" applyNumberFormat="1" applyBorder="1" applyAlignment="1">
      <alignment horizontal="center"/>
    </xf>
    <xf numFmtId="10" fontId="0" fillId="0" borderId="2" xfId="8739" applyNumberFormat="1" applyFont="1" applyBorder="1" applyAlignment="1"/>
    <xf numFmtId="0" fontId="18" fillId="66" borderId="3" xfId="0" applyFont="1" applyFill="1" applyBorder="1" applyAlignment="1">
      <alignment horizontal="center"/>
    </xf>
    <xf numFmtId="0" fontId="14" fillId="66" borderId="2" xfId="0" applyFont="1" applyFill="1" applyBorder="1" applyAlignment="1">
      <alignment horizontal="center" vertical="center"/>
    </xf>
    <xf numFmtId="0" fontId="18" fillId="66" borderId="3" xfId="0" applyFont="1" applyFill="1" applyBorder="1"/>
    <xf numFmtId="200" fontId="14" fillId="66" borderId="2" xfId="0" applyNumberFormat="1" applyFont="1" applyFill="1" applyBorder="1" applyAlignment="1">
      <alignment horizontal="center" vertical="center"/>
    </xf>
    <xf numFmtId="0" fontId="14" fillId="66" borderId="4" xfId="0" applyFont="1" applyFill="1" applyBorder="1" applyAlignment="1">
      <alignment vertical="center"/>
    </xf>
    <xf numFmtId="0" fontId="18" fillId="66" borderId="5" xfId="0" applyFont="1" applyFill="1" applyBorder="1" applyAlignment="1">
      <alignment vertical="center"/>
    </xf>
    <xf numFmtId="0" fontId="14" fillId="66" borderId="4" xfId="0" applyFont="1" applyFill="1" applyBorder="1"/>
    <xf numFmtId="0" fontId="18" fillId="66" borderId="5" xfId="0" applyFont="1" applyFill="1" applyBorder="1"/>
    <xf numFmtId="0" fontId="18" fillId="66" borderId="2" xfId="0" applyFont="1" applyFill="1" applyBorder="1" applyAlignment="1">
      <alignment horizontal="center"/>
    </xf>
    <xf numFmtId="164" fontId="17" fillId="0" borderId="37" xfId="1" applyFont="1" applyBorder="1"/>
    <xf numFmtId="9" fontId="17" fillId="0" borderId="37" xfId="8739" applyFont="1" applyBorder="1"/>
    <xf numFmtId="16" fontId="0" fillId="62" borderId="26" xfId="0" applyNumberFormat="1" applyFill="1" applyBorder="1"/>
    <xf numFmtId="0" fontId="169" fillId="0" borderId="59" xfId="0" applyFont="1" applyBorder="1" applyAlignment="1">
      <alignment horizontal="left" vertical="center"/>
    </xf>
    <xf numFmtId="0" fontId="169" fillId="0" borderId="59" xfId="0" applyFont="1" applyBorder="1" applyAlignment="1">
      <alignment horizontal="left" vertical="center" wrapText="1"/>
    </xf>
    <xf numFmtId="0" fontId="169" fillId="0" borderId="58" xfId="0" applyFont="1" applyBorder="1" applyAlignment="1">
      <alignment horizontal="left" vertical="center"/>
    </xf>
    <xf numFmtId="0" fontId="180" fillId="0" borderId="57" xfId="0" applyFont="1" applyBorder="1" applyAlignment="1">
      <alignment horizontal="left" vertical="center"/>
    </xf>
    <xf numFmtId="0" fontId="172" fillId="0" borderId="59" xfId="0" applyFont="1" applyBorder="1" applyAlignment="1">
      <alignment horizontal="left" vertical="center"/>
    </xf>
    <xf numFmtId="0" fontId="172" fillId="0" borderId="58" xfId="0" applyFont="1" applyBorder="1" applyAlignment="1">
      <alignment horizontal="left" vertical="center"/>
    </xf>
    <xf numFmtId="0" fontId="170" fillId="71" borderId="57" xfId="0" applyFont="1" applyFill="1" applyBorder="1" applyAlignment="1">
      <alignment horizontal="left" vertical="center"/>
    </xf>
    <xf numFmtId="0" fontId="173" fillId="71" borderId="59" xfId="0" applyFont="1" applyFill="1" applyBorder="1" applyAlignment="1">
      <alignment horizontal="left" vertical="center"/>
    </xf>
    <xf numFmtId="0" fontId="170" fillId="71" borderId="58" xfId="0" applyFont="1" applyFill="1" applyBorder="1" applyAlignment="1">
      <alignment horizontal="center" vertical="center" wrapText="1"/>
    </xf>
    <xf numFmtId="0" fontId="173" fillId="0" borderId="59" xfId="0" applyFont="1" applyBorder="1" applyAlignment="1">
      <alignment horizontal="left" vertical="center"/>
    </xf>
    <xf numFmtId="0" fontId="169" fillId="63" borderId="0" xfId="0" applyFont="1" applyFill="1" applyAlignment="1">
      <alignment horizontal="left" vertical="center"/>
    </xf>
    <xf numFmtId="202" fontId="0" fillId="63" borderId="2" xfId="0" applyNumberFormat="1" applyFill="1" applyBorder="1"/>
    <xf numFmtId="164" fontId="0" fillId="63" borderId="2" xfId="0" applyNumberFormat="1" applyFill="1" applyBorder="1"/>
    <xf numFmtId="49" fontId="173" fillId="0" borderId="54" xfId="0" applyNumberFormat="1" applyFont="1" applyBorder="1" applyAlignment="1">
      <alignment horizontal="left" vertical="center"/>
    </xf>
    <xf numFmtId="49" fontId="183" fillId="0" borderId="54" xfId="0" applyNumberFormat="1" applyFont="1" applyBorder="1" applyAlignment="1">
      <alignment horizontal="left" vertical="center"/>
    </xf>
    <xf numFmtId="9" fontId="0" fillId="0" borderId="2" xfId="8739" applyFont="1" applyBorder="1"/>
    <xf numFmtId="0" fontId="17" fillId="0" borderId="2" xfId="0" applyFont="1" applyBorder="1"/>
    <xf numFmtId="0" fontId="17" fillId="61" borderId="2" xfId="0" applyFont="1" applyFill="1" applyBorder="1" applyAlignment="1">
      <alignment horizontal="center" vertical="center"/>
    </xf>
    <xf numFmtId="0" fontId="17" fillId="61" borderId="2" xfId="0" applyFont="1" applyFill="1" applyBorder="1"/>
    <xf numFmtId="200" fontId="0" fillId="61" borderId="2" xfId="0" applyNumberFormat="1" applyFill="1" applyBorder="1" applyAlignment="1">
      <alignment horizontal="center" vertical="center"/>
    </xf>
    <xf numFmtId="0" fontId="17" fillId="77" borderId="2" xfId="0" applyFont="1" applyFill="1" applyBorder="1"/>
    <xf numFmtId="0" fontId="0" fillId="77" borderId="2" xfId="0" applyFill="1" applyBorder="1"/>
    <xf numFmtId="9" fontId="0" fillId="77" borderId="2" xfId="8739" applyFont="1" applyFill="1" applyBorder="1"/>
    <xf numFmtId="0" fontId="17" fillId="78" borderId="2" xfId="0" applyFont="1" applyFill="1" applyBorder="1"/>
    <xf numFmtId="0" fontId="0" fillId="78" borderId="2" xfId="0" applyFill="1" applyBorder="1"/>
    <xf numFmtId="9" fontId="0" fillId="78" borderId="2" xfId="8739" applyFont="1" applyFill="1" applyBorder="1"/>
    <xf numFmtId="0" fontId="182" fillId="61" borderId="2" xfId="0" applyFont="1" applyFill="1" applyBorder="1" applyAlignment="1">
      <alignment horizontal="center" vertical="center"/>
    </xf>
    <xf numFmtId="0" fontId="182" fillId="61" borderId="2" xfId="0" applyFont="1" applyFill="1" applyBorder="1"/>
    <xf numFmtId="200" fontId="182" fillId="61" borderId="2" xfId="0" applyNumberFormat="1" applyFont="1" applyFill="1" applyBorder="1" applyAlignment="1">
      <alignment horizontal="center" vertical="center"/>
    </xf>
    <xf numFmtId="0" fontId="0" fillId="69" borderId="2" xfId="0" applyFill="1" applyBorder="1"/>
    <xf numFmtId="0" fontId="18" fillId="79" borderId="2" xfId="0" applyFont="1" applyFill="1" applyBorder="1" applyAlignment="1">
      <alignment horizontal="center" vertical="center"/>
    </xf>
    <xf numFmtId="0" fontId="18" fillId="79" borderId="2" xfId="0" applyFont="1" applyFill="1" applyBorder="1"/>
    <xf numFmtId="0" fontId="185" fillId="69" borderId="2" xfId="0" applyFont="1" applyFill="1" applyBorder="1"/>
    <xf numFmtId="9" fontId="185" fillId="69" borderId="2" xfId="8739" applyFont="1" applyFill="1" applyBorder="1"/>
    <xf numFmtId="9" fontId="0" fillId="69" borderId="2" xfId="8739" applyFont="1" applyFill="1" applyBorder="1"/>
    <xf numFmtId="0" fontId="182" fillId="69" borderId="2" xfId="0" applyFont="1" applyFill="1" applyBorder="1"/>
    <xf numFmtId="0" fontId="17" fillId="69" borderId="2" xfId="0" applyFont="1" applyFill="1" applyBorder="1"/>
    <xf numFmtId="0" fontId="175" fillId="79" borderId="53" xfId="0" applyFont="1" applyFill="1" applyBorder="1" applyAlignment="1">
      <alignment horizontal="left" vertical="center" wrapText="1"/>
    </xf>
    <xf numFmtId="14" fontId="175" fillId="79" borderId="0" xfId="1" applyNumberFormat="1" applyFont="1" applyFill="1" applyBorder="1" applyAlignment="1" applyProtection="1">
      <alignment horizontal="left" vertical="center"/>
      <protection locked="0"/>
    </xf>
    <xf numFmtId="14" fontId="175" fillId="79" borderId="1" xfId="1" applyNumberFormat="1" applyFont="1" applyFill="1" applyBorder="1" applyAlignment="1" applyProtection="1">
      <alignment horizontal="left" vertical="center"/>
      <protection locked="0"/>
    </xf>
    <xf numFmtId="164" fontId="175" fillId="79" borderId="53" xfId="1" applyFont="1" applyFill="1" applyBorder="1" applyAlignment="1">
      <alignment horizontal="left" vertical="center" wrapText="1"/>
    </xf>
    <xf numFmtId="0" fontId="175" fillId="79" borderId="55" xfId="0" applyFont="1" applyFill="1" applyBorder="1" applyAlignment="1">
      <alignment horizontal="left" vertical="center" wrapText="1"/>
    </xf>
    <xf numFmtId="0" fontId="170" fillId="69" borderId="53" xfId="0" applyFont="1" applyFill="1" applyBorder="1" applyAlignment="1">
      <alignment horizontal="left" vertical="center" wrapText="1"/>
    </xf>
    <xf numFmtId="0" fontId="170" fillId="69" borderId="2" xfId="1" applyNumberFormat="1" applyFont="1" applyFill="1" applyBorder="1" applyAlignment="1" applyProtection="1">
      <alignment horizontal="center" vertical="center" wrapText="1"/>
      <protection locked="0"/>
    </xf>
    <xf numFmtId="0" fontId="170" fillId="69" borderId="2" xfId="0" applyFont="1" applyFill="1" applyBorder="1" applyAlignment="1">
      <alignment horizontal="left" vertical="center" wrapText="1"/>
    </xf>
    <xf numFmtId="49" fontId="170" fillId="69" borderId="2" xfId="0" applyNumberFormat="1" applyFont="1" applyFill="1" applyBorder="1" applyAlignment="1">
      <alignment horizontal="left" vertical="center" wrapText="1"/>
    </xf>
    <xf numFmtId="0" fontId="175" fillId="79" borderId="2" xfId="0" applyFont="1" applyFill="1" applyBorder="1" applyAlignment="1">
      <alignment horizontal="left" vertical="center" wrapText="1"/>
    </xf>
    <xf numFmtId="164" fontId="175" fillId="79" borderId="2" xfId="1" applyFont="1" applyFill="1" applyBorder="1" applyAlignment="1">
      <alignment horizontal="left" vertical="center" wrapText="1"/>
    </xf>
    <xf numFmtId="0" fontId="172" fillId="72" borderId="0" xfId="0" applyFont="1" applyFill="1" applyAlignment="1">
      <alignment horizontal="left" vertical="center"/>
    </xf>
    <xf numFmtId="0" fontId="172" fillId="80" borderId="0" xfId="0" applyFont="1" applyFill="1" applyAlignment="1">
      <alignment horizontal="left" vertical="center"/>
    </xf>
    <xf numFmtId="0" fontId="172" fillId="80" borderId="56" xfId="0" applyFont="1" applyFill="1" applyBorder="1" applyAlignment="1">
      <alignment horizontal="left" vertical="center"/>
    </xf>
    <xf numFmtId="0" fontId="151" fillId="0" borderId="0" xfId="1993" applyFont="1" applyAlignment="1">
      <alignment horizontal="center" vertical="center"/>
    </xf>
    <xf numFmtId="0" fontId="186" fillId="0" borderId="0" xfId="1993" applyFont="1" applyAlignment="1">
      <alignment horizontal="center"/>
    </xf>
    <xf numFmtId="0" fontId="152" fillId="0" borderId="45" xfId="1993" applyFont="1" applyBorder="1" applyAlignment="1">
      <alignment horizontal="center"/>
    </xf>
    <xf numFmtId="200" fontId="188" fillId="0" borderId="61" xfId="1993" applyNumberFormat="1" applyFont="1" applyBorder="1" applyAlignment="1">
      <alignment horizontal="center" vertical="center"/>
    </xf>
    <xf numFmtId="206" fontId="189" fillId="0" borderId="2" xfId="1993" applyNumberFormat="1" applyFont="1" applyBorder="1" applyAlignment="1">
      <alignment horizontal="center" vertical="center"/>
    </xf>
    <xf numFmtId="168" fontId="190" fillId="0" borderId="2" xfId="1993" applyNumberFormat="1" applyFont="1" applyBorder="1" applyAlignment="1">
      <alignment horizontal="center"/>
    </xf>
    <xf numFmtId="168" fontId="186" fillId="0" borderId="2" xfId="1993" applyNumberFormat="1" applyFont="1" applyBorder="1" applyAlignment="1">
      <alignment horizontal="center"/>
    </xf>
    <xf numFmtId="168" fontId="157" fillId="0" borderId="2" xfId="1993" applyNumberFormat="1" applyFont="1" applyBorder="1" applyAlignment="1">
      <alignment horizontal="center" vertical="center"/>
    </xf>
    <xf numFmtId="168" fontId="190" fillId="0" borderId="2" xfId="1993" applyNumberFormat="1" applyFont="1" applyBorder="1" applyAlignment="1">
      <alignment horizontal="center" vertical="center"/>
    </xf>
    <xf numFmtId="168" fontId="186" fillId="0" borderId="0" xfId="1993" applyNumberFormat="1" applyFont="1" applyAlignment="1">
      <alignment horizontal="center"/>
    </xf>
    <xf numFmtId="0" fontId="189" fillId="0" borderId="2" xfId="6" applyFont="1" applyBorder="1" applyAlignment="1">
      <alignment horizontal="center"/>
    </xf>
    <xf numFmtId="14" fontId="189" fillId="0" borderId="2" xfId="1993" applyNumberFormat="1" applyFont="1" applyBorder="1" applyAlignment="1">
      <alignment horizontal="center"/>
    </xf>
    <xf numFmtId="0" fontId="189" fillId="0" borderId="2" xfId="1993" applyFont="1" applyBorder="1" applyAlignment="1">
      <alignment horizontal="center"/>
    </xf>
    <xf numFmtId="0" fontId="189" fillId="0" borderId="2" xfId="1993" applyFont="1" applyBorder="1" applyAlignment="1">
      <alignment horizontal="center" vertical="center"/>
    </xf>
    <xf numFmtId="14" fontId="189" fillId="0" borderId="2" xfId="1993" applyNumberFormat="1" applyFont="1" applyBorder="1" applyAlignment="1">
      <alignment horizontal="center" vertical="center"/>
    </xf>
    <xf numFmtId="14" fontId="152" fillId="0" borderId="0" xfId="1993" applyNumberFormat="1" applyFont="1" applyAlignment="1">
      <alignment horizontal="center" vertical="center"/>
    </xf>
    <xf numFmtId="0" fontId="152" fillId="0" borderId="0" xfId="1993" applyFont="1" applyAlignment="1">
      <alignment horizontal="center" vertical="center"/>
    </xf>
    <xf numFmtId="201" fontId="152" fillId="0" borderId="0" xfId="1993" applyNumberFormat="1" applyFont="1" applyAlignment="1">
      <alignment horizontal="center"/>
    </xf>
    <xf numFmtId="0" fontId="152" fillId="69" borderId="42" xfId="1993" applyFont="1" applyFill="1" applyBorder="1" applyAlignment="1">
      <alignment horizontal="center"/>
    </xf>
    <xf numFmtId="0" fontId="191" fillId="70" borderId="42" xfId="1993" applyFont="1" applyFill="1" applyBorder="1" applyAlignment="1">
      <alignment horizontal="center"/>
    </xf>
    <xf numFmtId="0" fontId="192" fillId="81" borderId="42" xfId="1993" applyFont="1" applyFill="1" applyBorder="1" applyAlignment="1">
      <alignment horizontal="center"/>
    </xf>
    <xf numFmtId="0" fontId="158" fillId="82" borderId="42" xfId="1993" applyFont="1" applyFill="1" applyBorder="1" applyAlignment="1">
      <alignment horizontal="center"/>
    </xf>
    <xf numFmtId="0" fontId="193" fillId="69" borderId="42" xfId="1993" applyFont="1" applyFill="1" applyBorder="1" applyAlignment="1">
      <alignment horizontal="center"/>
    </xf>
    <xf numFmtId="0" fontId="194" fillId="67" borderId="42" xfId="1993" applyFont="1" applyFill="1" applyBorder="1" applyAlignment="1">
      <alignment horizontal="center"/>
    </xf>
    <xf numFmtId="0" fontId="152" fillId="66" borderId="42" xfId="1993" applyFont="1" applyFill="1" applyBorder="1" applyAlignment="1">
      <alignment horizontal="center"/>
    </xf>
    <xf numFmtId="0" fontId="191" fillId="83" borderId="42" xfId="1993" applyFont="1" applyFill="1" applyBorder="1" applyAlignment="1">
      <alignment horizontal="center"/>
    </xf>
    <xf numFmtId="0" fontId="152" fillId="0" borderId="43" xfId="1993" applyFont="1" applyBorder="1" applyAlignment="1">
      <alignment horizontal="center"/>
    </xf>
    <xf numFmtId="201" fontId="152" fillId="67" borderId="2" xfId="1993" applyNumberFormat="1" applyFont="1" applyFill="1" applyBorder="1" applyAlignment="1">
      <alignment horizontal="center"/>
    </xf>
    <xf numFmtId="0" fontId="189" fillId="0" borderId="0" xfId="6" applyFont="1" applyAlignment="1">
      <alignment horizontal="center"/>
    </xf>
    <xf numFmtId="14" fontId="189" fillId="0" borderId="0" xfId="1993" applyNumberFormat="1" applyFont="1" applyAlignment="1">
      <alignment horizontal="center"/>
    </xf>
    <xf numFmtId="206" fontId="189" fillId="0" borderId="0" xfId="1993" applyNumberFormat="1" applyFont="1" applyAlignment="1">
      <alignment horizontal="center" vertical="center"/>
    </xf>
    <xf numFmtId="168" fontId="157" fillId="0" borderId="0" xfId="1993" applyNumberFormat="1" applyFont="1" applyAlignment="1">
      <alignment horizontal="center" vertical="center"/>
    </xf>
    <xf numFmtId="168" fontId="190" fillId="0" borderId="0" xfId="1993" applyNumberFormat="1" applyFont="1" applyAlignment="1">
      <alignment horizontal="center"/>
    </xf>
    <xf numFmtId="168" fontId="190" fillId="0" borderId="0" xfId="1993" applyNumberFormat="1" applyFont="1" applyAlignment="1">
      <alignment horizontal="center" vertical="center"/>
    </xf>
    <xf numFmtId="0" fontId="160" fillId="0" borderId="0" xfId="1993" applyFont="1"/>
    <xf numFmtId="168" fontId="195" fillId="67" borderId="2" xfId="1993" applyNumberFormat="1" applyFont="1" applyFill="1" applyBorder="1" applyAlignment="1">
      <alignment horizontal="center" vertical="center"/>
    </xf>
    <xf numFmtId="168" fontId="196" fillId="0" borderId="2" xfId="1993" applyNumberFormat="1" applyFont="1" applyBorder="1" applyAlignment="1">
      <alignment horizontal="center"/>
    </xf>
    <xf numFmtId="168" fontId="195" fillId="0" borderId="2" xfId="1993" applyNumberFormat="1" applyFont="1" applyBorder="1" applyAlignment="1">
      <alignment horizontal="center" vertical="center"/>
    </xf>
    <xf numFmtId="168" fontId="196" fillId="67" borderId="2" xfId="1993" applyNumberFormat="1" applyFont="1" applyFill="1" applyBorder="1" applyAlignment="1">
      <alignment horizontal="center"/>
    </xf>
    <xf numFmtId="168" fontId="196" fillId="63" borderId="2" xfId="1993" applyNumberFormat="1" applyFont="1" applyFill="1" applyBorder="1" applyAlignment="1">
      <alignment horizontal="center"/>
    </xf>
    <xf numFmtId="168" fontId="186" fillId="63" borderId="2" xfId="1993" applyNumberFormat="1" applyFont="1" applyFill="1" applyBorder="1" applyAlignment="1">
      <alignment horizontal="center"/>
    </xf>
    <xf numFmtId="0" fontId="173" fillId="0" borderId="54" xfId="0" applyFont="1" applyBorder="1" applyAlignment="1">
      <alignment horizontal="left" vertical="center"/>
    </xf>
    <xf numFmtId="164" fontId="170" fillId="63" borderId="2" xfId="1" applyFont="1" applyFill="1" applyBorder="1" applyAlignment="1">
      <alignment horizontal="left" vertical="center"/>
    </xf>
    <xf numFmtId="164" fontId="174" fillId="63" borderId="2" xfId="1" applyFont="1" applyFill="1" applyBorder="1" applyAlignment="1">
      <alignment horizontal="left" vertical="center"/>
    </xf>
    <xf numFmtId="164" fontId="174" fillId="0" borderId="54" xfId="1" applyFont="1" applyFill="1" applyBorder="1" applyAlignment="1">
      <alignment horizontal="left" vertical="center"/>
    </xf>
    <xf numFmtId="0" fontId="173" fillId="0" borderId="54" xfId="2" applyFont="1" applyBorder="1" applyAlignment="1">
      <alignment horizontal="left" vertical="center"/>
    </xf>
    <xf numFmtId="20" fontId="173" fillId="0" borderId="54" xfId="8838" applyNumberFormat="1" applyFont="1" applyFill="1" applyBorder="1" applyAlignment="1">
      <alignment horizontal="left" vertical="center"/>
    </xf>
    <xf numFmtId="164" fontId="173" fillId="0" borderId="2" xfId="1" applyFont="1" applyFill="1" applyBorder="1" applyAlignment="1">
      <alignment horizontal="left" vertical="center"/>
    </xf>
    <xf numFmtId="164" fontId="173" fillId="0" borderId="54" xfId="1" applyFont="1" applyFill="1" applyBorder="1" applyAlignment="1">
      <alignment horizontal="left" vertical="center"/>
    </xf>
    <xf numFmtId="1" fontId="173" fillId="0" borderId="54" xfId="1" applyNumberFormat="1" applyFont="1" applyFill="1" applyBorder="1" applyAlignment="1">
      <alignment horizontal="left" vertical="center"/>
    </xf>
    <xf numFmtId="164" fontId="173" fillId="63" borderId="2" xfId="1" applyFont="1" applyFill="1" applyBorder="1" applyAlignment="1">
      <alignment horizontal="left" vertical="center"/>
    </xf>
    <xf numFmtId="0" fontId="170" fillId="0" borderId="54" xfId="1" applyNumberFormat="1" applyFont="1" applyFill="1" applyBorder="1" applyAlignment="1">
      <alignment horizontal="left" vertical="center"/>
    </xf>
    <xf numFmtId="14" fontId="170" fillId="0" borderId="54" xfId="1" applyNumberFormat="1" applyFont="1" applyFill="1" applyBorder="1" applyAlignment="1">
      <alignment horizontal="left" vertical="center"/>
    </xf>
    <xf numFmtId="0" fontId="172" fillId="77" borderId="54" xfId="0" applyFont="1" applyFill="1" applyBorder="1" applyAlignment="1">
      <alignment horizontal="left" vertical="center"/>
    </xf>
    <xf numFmtId="16" fontId="173" fillId="0" borderId="54" xfId="0" applyNumberFormat="1" applyFont="1" applyBorder="1" applyAlignment="1">
      <alignment horizontal="left" vertical="center"/>
    </xf>
    <xf numFmtId="0" fontId="174" fillId="0" borderId="54" xfId="0" applyFont="1" applyBorder="1" applyAlignment="1">
      <alignment horizontal="left" vertical="center"/>
    </xf>
    <xf numFmtId="164" fontId="173" fillId="63" borderId="2" xfId="0" applyNumberFormat="1" applyFont="1" applyFill="1" applyBorder="1" applyAlignment="1">
      <alignment horizontal="left" vertical="center"/>
    </xf>
    <xf numFmtId="164" fontId="197" fillId="84" borderId="53" xfId="1" applyFont="1" applyFill="1" applyBorder="1" applyAlignment="1">
      <alignment horizontal="center" vertical="top" wrapText="1"/>
    </xf>
    <xf numFmtId="164" fontId="198" fillId="84" borderId="53" xfId="1" applyFont="1" applyFill="1" applyBorder="1" applyAlignment="1">
      <alignment horizontal="left" vertical="center" wrapText="1"/>
    </xf>
    <xf numFmtId="1" fontId="173" fillId="0" borderId="54" xfId="0" applyNumberFormat="1" applyFont="1" applyBorder="1" applyAlignment="1">
      <alignment horizontal="left" vertical="center"/>
    </xf>
    <xf numFmtId="0" fontId="173" fillId="0" borderId="2" xfId="0" applyFont="1" applyBorder="1" applyAlignment="1">
      <alignment horizontal="left" vertical="center"/>
    </xf>
    <xf numFmtId="14" fontId="173" fillId="0" borderId="2" xfId="0" applyNumberFormat="1" applyFont="1" applyBorder="1" applyAlignment="1">
      <alignment horizontal="left" vertical="center" wrapText="1"/>
    </xf>
    <xf numFmtId="0" fontId="14" fillId="66" borderId="0" xfId="0" applyFont="1" applyFill="1"/>
    <xf numFmtId="203" fontId="14" fillId="66" borderId="0" xfId="0" applyNumberFormat="1" applyFont="1" applyFill="1"/>
    <xf numFmtId="0" fontId="14" fillId="66" borderId="0" xfId="0" applyFont="1" applyFill="1" applyAlignment="1">
      <alignment horizontal="right"/>
    </xf>
    <xf numFmtId="164" fontId="0" fillId="63" borderId="0" xfId="1" applyFont="1" applyFill="1" applyBorder="1"/>
    <xf numFmtId="9" fontId="0" fillId="63" borderId="0" xfId="8739" applyFont="1" applyFill="1" applyBorder="1"/>
    <xf numFmtId="0" fontId="170" fillId="69" borderId="1" xfId="0" applyFont="1" applyFill="1" applyBorder="1" applyAlignment="1">
      <alignment horizontal="center" vertical="center" wrapText="1"/>
    </xf>
    <xf numFmtId="0" fontId="170" fillId="69" borderId="53" xfId="0" applyFont="1" applyFill="1" applyBorder="1" applyAlignment="1">
      <alignment horizontal="center" vertical="center" wrapText="1"/>
    </xf>
    <xf numFmtId="49" fontId="170" fillId="69" borderId="53" xfId="0" applyNumberFormat="1" applyFont="1" applyFill="1" applyBorder="1" applyAlignment="1">
      <alignment horizontal="center" vertical="center" wrapText="1"/>
    </xf>
    <xf numFmtId="0" fontId="175" fillId="79" borderId="53" xfId="0" applyFont="1" applyFill="1" applyBorder="1" applyAlignment="1">
      <alignment horizontal="center" vertical="center" wrapText="1"/>
    </xf>
    <xf numFmtId="0" fontId="169" fillId="0" borderId="5" xfId="0" applyFont="1" applyBorder="1" applyAlignment="1">
      <alignment horizontal="center" vertical="center"/>
    </xf>
    <xf numFmtId="0" fontId="169" fillId="0" borderId="0" xfId="0" applyFont="1" applyAlignment="1">
      <alignment horizontal="center" vertical="center"/>
    </xf>
    <xf numFmtId="0" fontId="170" fillId="69" borderId="2" xfId="0" applyFont="1" applyFill="1" applyBorder="1" applyAlignment="1">
      <alignment horizontal="center" vertical="center" wrapText="1"/>
    </xf>
    <xf numFmtId="164" fontId="0" fillId="0" borderId="30" xfId="0" applyNumberFormat="1" applyBorder="1"/>
    <xf numFmtId="164" fontId="0" fillId="0" borderId="31" xfId="0" applyNumberFormat="1" applyBorder="1"/>
    <xf numFmtId="0" fontId="0" fillId="0" borderId="62" xfId="0" applyBorder="1" applyAlignment="1">
      <alignment horizontal="left"/>
    </xf>
    <xf numFmtId="0" fontId="0" fillId="0" borderId="63" xfId="0" applyBorder="1" applyAlignment="1">
      <alignment horizontal="left"/>
    </xf>
    <xf numFmtId="16" fontId="0" fillId="66" borderId="31" xfId="0" applyNumberFormat="1" applyFill="1" applyBorder="1"/>
    <xf numFmtId="16" fontId="0" fillId="66" borderId="32" xfId="0" applyNumberFormat="1" applyFill="1" applyBorder="1"/>
    <xf numFmtId="16" fontId="0" fillId="66" borderId="33" xfId="0" applyNumberFormat="1" applyFill="1" applyBorder="1"/>
    <xf numFmtId="16" fontId="0" fillId="66" borderId="63" xfId="0" applyNumberFormat="1" applyFill="1" applyBorder="1"/>
    <xf numFmtId="14" fontId="0" fillId="66" borderId="31" xfId="0" applyNumberFormat="1" applyFill="1" applyBorder="1"/>
    <xf numFmtId="14" fontId="0" fillId="66" borderId="32" xfId="0" applyNumberFormat="1" applyFill="1" applyBorder="1"/>
    <xf numFmtId="0" fontId="0" fillId="66" borderId="63" xfId="0" applyFill="1" applyBorder="1"/>
    <xf numFmtId="16" fontId="0" fillId="62" borderId="31" xfId="0" applyNumberFormat="1" applyFill="1" applyBorder="1"/>
    <xf numFmtId="16" fontId="0" fillId="62" borderId="32" xfId="0" applyNumberFormat="1" applyFill="1" applyBorder="1"/>
    <xf numFmtId="16" fontId="0" fillId="62" borderId="33" xfId="0" applyNumberFormat="1" applyFill="1" applyBorder="1"/>
    <xf numFmtId="16" fontId="0" fillId="62" borderId="63" xfId="0" applyNumberFormat="1" applyFill="1" applyBorder="1"/>
    <xf numFmtId="14" fontId="0" fillId="66" borderId="33" xfId="0" applyNumberFormat="1" applyFill="1" applyBorder="1"/>
    <xf numFmtId="9" fontId="0" fillId="0" borderId="2" xfId="8739" applyFont="1" applyBorder="1" applyAlignment="1"/>
    <xf numFmtId="0" fontId="166" fillId="0" borderId="2" xfId="0" applyFont="1" applyBorder="1"/>
    <xf numFmtId="0" fontId="201" fillId="0" borderId="54" xfId="2" applyFont="1" applyBorder="1" applyAlignment="1">
      <alignment horizontal="left" vertical="center"/>
    </xf>
    <xf numFmtId="49" fontId="201" fillId="0" borderId="54" xfId="0" applyNumberFormat="1" applyFont="1" applyBorder="1" applyAlignment="1">
      <alignment horizontal="left" vertical="center"/>
    </xf>
    <xf numFmtId="0" fontId="201" fillId="0" borderId="2" xfId="0" applyFont="1" applyBorder="1" applyAlignment="1">
      <alignment horizontal="left" vertical="center"/>
    </xf>
    <xf numFmtId="20" fontId="201" fillId="0" borderId="54" xfId="8838" applyNumberFormat="1" applyFont="1" applyFill="1" applyBorder="1" applyAlignment="1">
      <alignment horizontal="left" vertical="center"/>
    </xf>
    <xf numFmtId="164" fontId="201" fillId="0" borderId="2" xfId="1" applyFont="1" applyFill="1" applyBorder="1" applyAlignment="1">
      <alignment horizontal="left" vertical="center"/>
    </xf>
    <xf numFmtId="164" fontId="201" fillId="0" borderId="54" xfId="1" applyFont="1" applyFill="1" applyBorder="1" applyAlignment="1">
      <alignment horizontal="left" vertical="center"/>
    </xf>
    <xf numFmtId="0" fontId="202" fillId="0" borderId="54" xfId="1" applyNumberFormat="1" applyFont="1" applyFill="1" applyBorder="1" applyAlignment="1">
      <alignment horizontal="left" vertical="center"/>
    </xf>
    <xf numFmtId="14" fontId="202" fillId="0" borderId="54" xfId="1" applyNumberFormat="1" applyFont="1" applyFill="1" applyBorder="1" applyAlignment="1">
      <alignment horizontal="left" vertical="center"/>
    </xf>
    <xf numFmtId="164" fontId="203" fillId="0" borderId="54" xfId="1" applyFont="1" applyFill="1" applyBorder="1" applyAlignment="1">
      <alignment horizontal="left" vertical="center"/>
    </xf>
    <xf numFmtId="0" fontId="204" fillId="0" borderId="54" xfId="2" applyFont="1" applyBorder="1" applyAlignment="1">
      <alignment horizontal="left" vertical="center"/>
    </xf>
    <xf numFmtId="49" fontId="204" fillId="0" borderId="54" xfId="0" applyNumberFormat="1" applyFont="1" applyBorder="1" applyAlignment="1">
      <alignment horizontal="left" vertical="center"/>
    </xf>
    <xf numFmtId="0" fontId="204" fillId="0" borderId="2" xfId="0" applyFont="1" applyBorder="1" applyAlignment="1">
      <alignment horizontal="left" vertical="center"/>
    </xf>
    <xf numFmtId="20" fontId="204" fillId="0" borderId="54" xfId="8838" applyNumberFormat="1" applyFont="1" applyFill="1" applyBorder="1" applyAlignment="1">
      <alignment horizontal="left" vertical="center"/>
    </xf>
    <xf numFmtId="164" fontId="204" fillId="0" borderId="2" xfId="1" applyFont="1" applyFill="1" applyBorder="1" applyAlignment="1">
      <alignment horizontal="left" vertical="center"/>
    </xf>
    <xf numFmtId="164" fontId="204" fillId="0" borderId="54" xfId="1" applyFont="1" applyFill="1" applyBorder="1" applyAlignment="1">
      <alignment horizontal="left" vertical="center"/>
    </xf>
    <xf numFmtId="0" fontId="205" fillId="0" borderId="54" xfId="1" applyNumberFormat="1" applyFont="1" applyFill="1" applyBorder="1" applyAlignment="1">
      <alignment horizontal="left" vertical="center"/>
    </xf>
    <xf numFmtId="14" fontId="205" fillId="0" borderId="54" xfId="1" applyNumberFormat="1" applyFont="1" applyFill="1" applyBorder="1" applyAlignment="1">
      <alignment horizontal="left" vertical="center"/>
    </xf>
    <xf numFmtId="164" fontId="206" fillId="0" borderId="54" xfId="1" applyFont="1" applyFill="1" applyBorder="1" applyAlignment="1">
      <alignment horizontal="left" vertical="center"/>
    </xf>
    <xf numFmtId="0" fontId="182" fillId="0" borderId="2" xfId="0" applyFont="1" applyBorder="1"/>
    <xf numFmtId="1" fontId="173" fillId="0" borderId="54" xfId="1" applyNumberFormat="1" applyFont="1" applyFill="1" applyBorder="1" applyAlignment="1">
      <alignment horizontal="left" vertical="center" wrapText="1"/>
    </xf>
    <xf numFmtId="16" fontId="0" fillId="62" borderId="0" xfId="0" applyNumberFormat="1" applyFill="1"/>
    <xf numFmtId="0" fontId="175" fillId="79" borderId="57" xfId="0" applyFont="1" applyFill="1" applyBorder="1" applyAlignment="1">
      <alignment horizontal="center" vertical="center" wrapText="1"/>
    </xf>
    <xf numFmtId="0" fontId="175" fillId="79" borderId="59" xfId="0" applyFont="1" applyFill="1" applyBorder="1" applyAlignment="1">
      <alignment horizontal="center" vertical="center" wrapText="1"/>
    </xf>
    <xf numFmtId="0" fontId="175" fillId="79" borderId="4" xfId="0" applyFont="1" applyFill="1" applyBorder="1" applyAlignment="1">
      <alignment horizontal="center" vertical="center" wrapText="1"/>
    </xf>
    <xf numFmtId="0" fontId="175" fillId="79" borderId="5" xfId="0" applyFont="1" applyFill="1" applyBorder="1" applyAlignment="1">
      <alignment horizontal="center" vertical="center" wrapText="1"/>
    </xf>
    <xf numFmtId="0" fontId="17" fillId="0" borderId="57" xfId="0" applyFont="1" applyBorder="1" applyAlignment="1">
      <alignment horizontal="center"/>
    </xf>
    <xf numFmtId="0" fontId="17" fillId="0" borderId="58" xfId="0" applyFont="1" applyBorder="1" applyAlignment="1">
      <alignment horizontal="center"/>
    </xf>
    <xf numFmtId="0" fontId="17" fillId="0" borderId="39" xfId="0" applyFont="1" applyBorder="1" applyAlignment="1">
      <alignment horizontal="center"/>
    </xf>
    <xf numFmtId="0" fontId="17" fillId="0" borderId="50" xfId="0" applyFont="1" applyBorder="1" applyAlignment="1">
      <alignment horizontal="center"/>
    </xf>
    <xf numFmtId="0" fontId="17" fillId="0" borderId="55" xfId="0" applyFont="1" applyBorder="1" applyAlignment="1">
      <alignment horizontal="center"/>
    </xf>
    <xf numFmtId="0" fontId="17" fillId="0" borderId="1" xfId="0" applyFont="1" applyBorder="1" applyAlignment="1">
      <alignment horizontal="center"/>
    </xf>
    <xf numFmtId="0" fontId="17" fillId="0" borderId="0" xfId="0" applyFont="1" applyAlignment="1">
      <alignment horizontal="center" vertical="center" wrapText="1"/>
    </xf>
    <xf numFmtId="207" fontId="145" fillId="0" borderId="0" xfId="8739" applyNumberFormat="1" applyFont="1" applyAlignment="1">
      <alignment horizontal="center" vertical="center"/>
    </xf>
    <xf numFmtId="0" fontId="181" fillId="0" borderId="2" xfId="0" applyFont="1" applyBorder="1" applyAlignment="1">
      <alignment horizontal="center" vertical="center"/>
    </xf>
    <xf numFmtId="0" fontId="143" fillId="0" borderId="0" xfId="0" applyFont="1" applyAlignment="1">
      <alignment horizontal="center" vertical="center"/>
    </xf>
    <xf numFmtId="0" fontId="0" fillId="0" borderId="4" xfId="0" applyBorder="1" applyAlignment="1">
      <alignment horizontal="left"/>
    </xf>
    <xf numFmtId="0" fontId="0" fillId="0" borderId="5" xfId="0" applyBorder="1" applyAlignment="1">
      <alignment horizontal="left"/>
    </xf>
    <xf numFmtId="0" fontId="0" fillId="0" borderId="3" xfId="0" applyBorder="1" applyAlignment="1">
      <alignment horizontal="left"/>
    </xf>
    <xf numFmtId="0" fontId="148" fillId="0" borderId="28" xfId="0" applyFont="1" applyBorder="1" applyAlignment="1">
      <alignment horizontal="center" vertical="center"/>
    </xf>
    <xf numFmtId="0" fontId="148" fillId="0" borderId="27" xfId="0" applyFont="1" applyBorder="1" applyAlignment="1">
      <alignment horizontal="center" vertical="center"/>
    </xf>
    <xf numFmtId="0" fontId="148" fillId="0" borderId="28" xfId="0" applyFont="1" applyBorder="1" applyAlignment="1">
      <alignment horizontal="center"/>
    </xf>
    <xf numFmtId="0" fontId="153" fillId="0" borderId="0" xfId="1993" applyFont="1" applyAlignment="1">
      <alignment horizontal="center"/>
    </xf>
    <xf numFmtId="0" fontId="154" fillId="0" borderId="45" xfId="1993" applyFont="1" applyBorder="1" applyAlignment="1">
      <alignment horizontal="center"/>
    </xf>
    <xf numFmtId="0" fontId="154" fillId="0" borderId="46" xfId="1993" applyFont="1" applyBorder="1" applyAlignment="1">
      <alignment horizontal="center"/>
    </xf>
    <xf numFmtId="0" fontId="152" fillId="0" borderId="2" xfId="1993" applyFont="1" applyBorder="1" applyAlignment="1">
      <alignment horizontal="center"/>
    </xf>
    <xf numFmtId="201" fontId="152" fillId="0" borderId="59" xfId="1993" applyNumberFormat="1" applyFont="1" applyBorder="1" applyAlignment="1">
      <alignment horizontal="center"/>
    </xf>
    <xf numFmtId="0" fontId="188" fillId="0" borderId="60" xfId="1993" applyFont="1" applyBorder="1" applyAlignment="1">
      <alignment horizontal="center" vertical="center"/>
    </xf>
    <xf numFmtId="17" fontId="188" fillId="0" borderId="60" xfId="1993" applyNumberFormat="1" applyFont="1" applyBorder="1" applyAlignment="1">
      <alignment horizontal="center" vertical="center"/>
    </xf>
    <xf numFmtId="0" fontId="188" fillId="0" borderId="41" xfId="1993" applyFont="1" applyBorder="1" applyAlignment="1">
      <alignment horizontal="center" vertical="center"/>
    </xf>
    <xf numFmtId="0" fontId="187" fillId="0" borderId="52" xfId="1993" applyFont="1" applyBorder="1" applyAlignment="1">
      <alignment horizontal="center"/>
    </xf>
    <xf numFmtId="0" fontId="187" fillId="0" borderId="46" xfId="1993" applyFont="1" applyBorder="1" applyAlignment="1">
      <alignment horizontal="center"/>
    </xf>
    <xf numFmtId="0" fontId="151" fillId="0" borderId="40" xfId="1993" applyFont="1" applyBorder="1" applyAlignment="1">
      <alignment horizontal="center" vertical="center"/>
    </xf>
    <xf numFmtId="0" fontId="151" fillId="0" borderId="43" xfId="1993" applyFont="1" applyBorder="1" applyAlignment="1">
      <alignment horizontal="center" vertical="center"/>
    </xf>
    <xf numFmtId="0" fontId="151" fillId="0" borderId="60" xfId="1993" applyFont="1" applyBorder="1" applyAlignment="1">
      <alignment horizontal="center" vertical="center"/>
    </xf>
    <xf numFmtId="0" fontId="151" fillId="0" borderId="61" xfId="1993" applyFont="1" applyBorder="1" applyAlignment="1">
      <alignment horizontal="center" vertical="center"/>
    </xf>
    <xf numFmtId="0" fontId="151" fillId="0" borderId="60" xfId="1993" applyFont="1" applyBorder="1" applyAlignment="1">
      <alignment horizontal="center" vertical="center" wrapText="1"/>
    </xf>
    <xf numFmtId="0" fontId="151" fillId="0" borderId="61" xfId="1993" applyFont="1" applyBorder="1" applyAlignment="1">
      <alignment horizontal="center" vertical="center" wrapText="1"/>
    </xf>
    <xf numFmtId="0" fontId="182" fillId="69" borderId="2" xfId="0" applyFont="1" applyFill="1" applyBorder="1" applyAlignment="1">
      <alignment horizontal="center" vertical="center"/>
    </xf>
    <xf numFmtId="0" fontId="17" fillId="0" borderId="2" xfId="0" applyFont="1" applyBorder="1" applyAlignment="1">
      <alignment horizontal="center" vertical="center"/>
    </xf>
    <xf numFmtId="0" fontId="17" fillId="69" borderId="2" xfId="0" applyFont="1" applyFill="1" applyBorder="1" applyAlignment="1">
      <alignment horizontal="center" vertical="center"/>
    </xf>
    <xf numFmtId="0" fontId="17" fillId="64" borderId="2" xfId="0" applyFont="1" applyFill="1" applyBorder="1" applyAlignment="1">
      <alignment horizontal="center" vertical="center"/>
    </xf>
    <xf numFmtId="0" fontId="17" fillId="77" borderId="2" xfId="0" applyFont="1" applyFill="1" applyBorder="1" applyAlignment="1">
      <alignment horizontal="center" vertical="center"/>
    </xf>
    <xf numFmtId="0" fontId="17" fillId="78" borderId="2" xfId="0" applyFont="1" applyFill="1" applyBorder="1" applyAlignment="1">
      <alignment horizontal="center" vertical="center"/>
    </xf>
  </cellXfs>
  <cellStyles count="8846">
    <cellStyle name="_x0004_?" xfId="54" xr:uid="{00000000-0005-0000-0000-000000000000}"/>
    <cellStyle name="_x0004_¥" xfId="55" xr:uid="{00000000-0005-0000-0000-000001000000}"/>
    <cellStyle name="_x0004_¥ 10" xfId="56" xr:uid="{00000000-0005-0000-0000-000002000000}"/>
    <cellStyle name="_x0004_¥ 11" xfId="57" xr:uid="{00000000-0005-0000-0000-000003000000}"/>
    <cellStyle name="_x0004_¥ 12" xfId="58" xr:uid="{00000000-0005-0000-0000-000004000000}"/>
    <cellStyle name="_x0004_¥ 13" xfId="59" xr:uid="{00000000-0005-0000-0000-000005000000}"/>
    <cellStyle name="_x0004_¥ 14" xfId="60" xr:uid="{00000000-0005-0000-0000-000006000000}"/>
    <cellStyle name="_x0004_¥ 15" xfId="61" xr:uid="{00000000-0005-0000-0000-000007000000}"/>
    <cellStyle name="_x0004_¥ 16" xfId="62" xr:uid="{00000000-0005-0000-0000-000008000000}"/>
    <cellStyle name="_x0004_¥ 17" xfId="63" xr:uid="{00000000-0005-0000-0000-000009000000}"/>
    <cellStyle name="_x0004_¥ 18" xfId="64" xr:uid="{00000000-0005-0000-0000-00000A000000}"/>
    <cellStyle name="_x0004_¥ 19" xfId="65" xr:uid="{00000000-0005-0000-0000-00000B000000}"/>
    <cellStyle name="_x0004_¥ 2" xfId="66" xr:uid="{00000000-0005-0000-0000-00000C000000}"/>
    <cellStyle name="_x0004_¥ 20" xfId="67" xr:uid="{00000000-0005-0000-0000-00000D000000}"/>
    <cellStyle name="_x0004_¥ 21" xfId="68" xr:uid="{00000000-0005-0000-0000-00000E000000}"/>
    <cellStyle name="_x0004_¥ 22" xfId="69" xr:uid="{00000000-0005-0000-0000-00000F000000}"/>
    <cellStyle name="_x0004_¥ 23" xfId="70" xr:uid="{00000000-0005-0000-0000-000010000000}"/>
    <cellStyle name="_x0004_¥ 24" xfId="71" xr:uid="{00000000-0005-0000-0000-000011000000}"/>
    <cellStyle name="_x0004_¥ 25" xfId="72" xr:uid="{00000000-0005-0000-0000-000012000000}"/>
    <cellStyle name="_x0004_¥ 26" xfId="73" xr:uid="{00000000-0005-0000-0000-000013000000}"/>
    <cellStyle name="_x0004_¥ 27" xfId="74" xr:uid="{00000000-0005-0000-0000-000014000000}"/>
    <cellStyle name="_x0004_¥ 28" xfId="75" xr:uid="{00000000-0005-0000-0000-000015000000}"/>
    <cellStyle name="_x0004_¥ 29" xfId="76" xr:uid="{00000000-0005-0000-0000-000016000000}"/>
    <cellStyle name="_x0004_¥ 3" xfId="77" xr:uid="{00000000-0005-0000-0000-000017000000}"/>
    <cellStyle name="_x0004_¥ 30" xfId="78" xr:uid="{00000000-0005-0000-0000-000018000000}"/>
    <cellStyle name="_x0004_¥ 31" xfId="79" xr:uid="{00000000-0005-0000-0000-000019000000}"/>
    <cellStyle name="_x0004_¥ 32" xfId="80" xr:uid="{00000000-0005-0000-0000-00001A000000}"/>
    <cellStyle name="_x0004_¥ 33" xfId="81" xr:uid="{00000000-0005-0000-0000-00001B000000}"/>
    <cellStyle name="_x0004_¥ 34" xfId="82" xr:uid="{00000000-0005-0000-0000-00001C000000}"/>
    <cellStyle name="_x0004_¥ 35" xfId="83" xr:uid="{00000000-0005-0000-0000-00001D000000}"/>
    <cellStyle name="_x0004_¥ 36" xfId="84" xr:uid="{00000000-0005-0000-0000-00001E000000}"/>
    <cellStyle name="_x0004_¥ 37" xfId="85" xr:uid="{00000000-0005-0000-0000-00001F000000}"/>
    <cellStyle name="_x0004_¥ 38" xfId="86" xr:uid="{00000000-0005-0000-0000-000020000000}"/>
    <cellStyle name="_x0004_¥ 39" xfId="87" xr:uid="{00000000-0005-0000-0000-000021000000}"/>
    <cellStyle name="_x0004_¥ 4" xfId="88" xr:uid="{00000000-0005-0000-0000-000022000000}"/>
    <cellStyle name="_x0004_¥ 40" xfId="89" xr:uid="{00000000-0005-0000-0000-000023000000}"/>
    <cellStyle name="_x0004_¥ 41" xfId="90" xr:uid="{00000000-0005-0000-0000-000024000000}"/>
    <cellStyle name="_x0004_¥ 42" xfId="91" xr:uid="{00000000-0005-0000-0000-000025000000}"/>
    <cellStyle name="_x0004_¥ 43" xfId="92" xr:uid="{00000000-0005-0000-0000-000026000000}"/>
    <cellStyle name="_x0004_¥ 44" xfId="93" xr:uid="{00000000-0005-0000-0000-000027000000}"/>
    <cellStyle name="_x0004_¥ 45" xfId="94" xr:uid="{00000000-0005-0000-0000-000028000000}"/>
    <cellStyle name="_x0004_¥ 46" xfId="95" xr:uid="{00000000-0005-0000-0000-000029000000}"/>
    <cellStyle name="_x0004_¥ 47" xfId="96" xr:uid="{00000000-0005-0000-0000-00002A000000}"/>
    <cellStyle name="_x0004_¥ 48" xfId="97" xr:uid="{00000000-0005-0000-0000-00002B000000}"/>
    <cellStyle name="_x0004_¥ 49" xfId="98" xr:uid="{00000000-0005-0000-0000-00002C000000}"/>
    <cellStyle name="_x0004_¥ 5" xfId="99" xr:uid="{00000000-0005-0000-0000-00002D000000}"/>
    <cellStyle name="_x0004_¥ 50" xfId="100" xr:uid="{00000000-0005-0000-0000-00002E000000}"/>
    <cellStyle name="_x0004_¥ 51" xfId="101" xr:uid="{00000000-0005-0000-0000-00002F000000}"/>
    <cellStyle name="_x0004_¥ 52" xfId="102" xr:uid="{00000000-0005-0000-0000-000030000000}"/>
    <cellStyle name="_x0004_¥ 53" xfId="103" xr:uid="{00000000-0005-0000-0000-000031000000}"/>
    <cellStyle name="_x0004_¥ 54" xfId="104" xr:uid="{00000000-0005-0000-0000-000032000000}"/>
    <cellStyle name="_x0004_¥ 6" xfId="105" xr:uid="{00000000-0005-0000-0000-000033000000}"/>
    <cellStyle name="_x0004_¥ 7" xfId="106" xr:uid="{00000000-0005-0000-0000-000034000000}"/>
    <cellStyle name="_x0004_¥ 8" xfId="107" xr:uid="{00000000-0005-0000-0000-000035000000}"/>
    <cellStyle name="_x0004_¥ 9" xfId="108" xr:uid="{00000000-0005-0000-0000-000036000000}"/>
    <cellStyle name="_x0004_¥_BD-ST" xfId="109" xr:uid="{00000000-0005-0000-0000-000037000000}"/>
    <cellStyle name="20% - Énfasis1 2" xfId="110" xr:uid="{00000000-0005-0000-0000-000038000000}"/>
    <cellStyle name="20% - Énfasis1 2 2" xfId="111" xr:uid="{00000000-0005-0000-0000-000039000000}"/>
    <cellStyle name="20% - Énfasis1 3" xfId="112" xr:uid="{00000000-0005-0000-0000-00003A000000}"/>
    <cellStyle name="20% - Énfasis1 3 2" xfId="113" xr:uid="{00000000-0005-0000-0000-00003B000000}"/>
    <cellStyle name="20% - Énfasis1 4" xfId="114" xr:uid="{00000000-0005-0000-0000-00003C000000}"/>
    <cellStyle name="20% - Énfasis1 5" xfId="115" xr:uid="{00000000-0005-0000-0000-00003D000000}"/>
    <cellStyle name="20% - Énfasis1 6" xfId="116" xr:uid="{00000000-0005-0000-0000-00003E000000}"/>
    <cellStyle name="20% - Énfasis1 6 2" xfId="117" xr:uid="{00000000-0005-0000-0000-00003F000000}"/>
    <cellStyle name="20% - Énfasis1 6 2 2" xfId="118" xr:uid="{00000000-0005-0000-0000-000040000000}"/>
    <cellStyle name="20% - Énfasis1 6 3" xfId="119" xr:uid="{00000000-0005-0000-0000-000041000000}"/>
    <cellStyle name="20% - Énfasis1 6 4" xfId="120" xr:uid="{00000000-0005-0000-0000-000042000000}"/>
    <cellStyle name="20% - Énfasis2 2" xfId="121" xr:uid="{00000000-0005-0000-0000-000043000000}"/>
    <cellStyle name="20% - Énfasis2 2 2" xfId="122" xr:uid="{00000000-0005-0000-0000-000044000000}"/>
    <cellStyle name="20% - Énfasis2 3" xfId="123" xr:uid="{00000000-0005-0000-0000-000045000000}"/>
    <cellStyle name="20% - Énfasis2 3 2" xfId="124" xr:uid="{00000000-0005-0000-0000-000046000000}"/>
    <cellStyle name="20% - Énfasis2 4" xfId="125" xr:uid="{00000000-0005-0000-0000-000047000000}"/>
    <cellStyle name="20% - Énfasis2 5" xfId="126" xr:uid="{00000000-0005-0000-0000-000048000000}"/>
    <cellStyle name="20% - Énfasis2 6" xfId="127" xr:uid="{00000000-0005-0000-0000-000049000000}"/>
    <cellStyle name="20% - Énfasis2 6 2" xfId="128" xr:uid="{00000000-0005-0000-0000-00004A000000}"/>
    <cellStyle name="20% - Énfasis2 6 2 2" xfId="129" xr:uid="{00000000-0005-0000-0000-00004B000000}"/>
    <cellStyle name="20% - Énfasis2 6 3" xfId="130" xr:uid="{00000000-0005-0000-0000-00004C000000}"/>
    <cellStyle name="20% - Énfasis2 6 4" xfId="131" xr:uid="{00000000-0005-0000-0000-00004D000000}"/>
    <cellStyle name="20% - Énfasis3 2" xfId="132" xr:uid="{00000000-0005-0000-0000-00004E000000}"/>
    <cellStyle name="20% - Énfasis3 2 2" xfId="133" xr:uid="{00000000-0005-0000-0000-00004F000000}"/>
    <cellStyle name="20% - Énfasis3 3" xfId="134" xr:uid="{00000000-0005-0000-0000-000050000000}"/>
    <cellStyle name="20% - Énfasis3 3 2" xfId="135" xr:uid="{00000000-0005-0000-0000-000051000000}"/>
    <cellStyle name="20% - Énfasis3 4" xfId="136" xr:uid="{00000000-0005-0000-0000-000052000000}"/>
    <cellStyle name="20% - Énfasis3 5" xfId="137" xr:uid="{00000000-0005-0000-0000-000053000000}"/>
    <cellStyle name="20% - Énfasis3 6" xfId="138" xr:uid="{00000000-0005-0000-0000-000054000000}"/>
    <cellStyle name="20% - Énfasis3 6 2" xfId="139" xr:uid="{00000000-0005-0000-0000-000055000000}"/>
    <cellStyle name="20% - Énfasis3 6 2 2" xfId="140" xr:uid="{00000000-0005-0000-0000-000056000000}"/>
    <cellStyle name="20% - Énfasis3 6 3" xfId="141" xr:uid="{00000000-0005-0000-0000-000057000000}"/>
    <cellStyle name="20% - Énfasis3 6 4" xfId="142" xr:uid="{00000000-0005-0000-0000-000058000000}"/>
    <cellStyle name="20% - Énfasis4 2" xfId="143" xr:uid="{00000000-0005-0000-0000-000059000000}"/>
    <cellStyle name="20% - Énfasis4 2 2" xfId="144" xr:uid="{00000000-0005-0000-0000-00005A000000}"/>
    <cellStyle name="20% - Énfasis4 3" xfId="145" xr:uid="{00000000-0005-0000-0000-00005B000000}"/>
    <cellStyle name="20% - Énfasis4 3 2" xfId="146" xr:uid="{00000000-0005-0000-0000-00005C000000}"/>
    <cellStyle name="20% - Énfasis4 4" xfId="147" xr:uid="{00000000-0005-0000-0000-00005D000000}"/>
    <cellStyle name="20% - Énfasis4 5" xfId="148" xr:uid="{00000000-0005-0000-0000-00005E000000}"/>
    <cellStyle name="20% - Énfasis4 6" xfId="149" xr:uid="{00000000-0005-0000-0000-00005F000000}"/>
    <cellStyle name="20% - Énfasis4 6 2" xfId="150" xr:uid="{00000000-0005-0000-0000-000060000000}"/>
    <cellStyle name="20% - Énfasis4 6 2 2" xfId="151" xr:uid="{00000000-0005-0000-0000-000061000000}"/>
    <cellStyle name="20% - Énfasis4 6 3" xfId="152" xr:uid="{00000000-0005-0000-0000-000062000000}"/>
    <cellStyle name="20% - Énfasis4 6 4" xfId="153" xr:uid="{00000000-0005-0000-0000-000063000000}"/>
    <cellStyle name="20% - Énfasis5 2" xfId="154" xr:uid="{00000000-0005-0000-0000-000064000000}"/>
    <cellStyle name="20% - Énfasis5 2 2" xfId="155" xr:uid="{00000000-0005-0000-0000-000065000000}"/>
    <cellStyle name="20% - Énfasis5 3" xfId="156" xr:uid="{00000000-0005-0000-0000-000066000000}"/>
    <cellStyle name="20% - Énfasis5 3 2" xfId="157" xr:uid="{00000000-0005-0000-0000-000067000000}"/>
    <cellStyle name="20% - Énfasis5 4" xfId="158" xr:uid="{00000000-0005-0000-0000-000068000000}"/>
    <cellStyle name="20% - Énfasis5 5" xfId="159" xr:uid="{00000000-0005-0000-0000-000069000000}"/>
    <cellStyle name="20% - Énfasis5 6" xfId="160" xr:uid="{00000000-0005-0000-0000-00006A000000}"/>
    <cellStyle name="20% - Énfasis5 6 2" xfId="161" xr:uid="{00000000-0005-0000-0000-00006B000000}"/>
    <cellStyle name="20% - Énfasis5 6 2 2" xfId="162" xr:uid="{00000000-0005-0000-0000-00006C000000}"/>
    <cellStyle name="20% - Énfasis5 6 3" xfId="163" xr:uid="{00000000-0005-0000-0000-00006D000000}"/>
    <cellStyle name="20% - Énfasis5 6 4" xfId="164" xr:uid="{00000000-0005-0000-0000-00006E000000}"/>
    <cellStyle name="20% - Énfasis6 2" xfId="165" xr:uid="{00000000-0005-0000-0000-00006F000000}"/>
    <cellStyle name="20% - Énfasis6 2 2" xfId="166" xr:uid="{00000000-0005-0000-0000-000070000000}"/>
    <cellStyle name="20% - Énfasis6 3" xfId="167" xr:uid="{00000000-0005-0000-0000-000071000000}"/>
    <cellStyle name="20% - Énfasis6 3 2" xfId="168" xr:uid="{00000000-0005-0000-0000-000072000000}"/>
    <cellStyle name="20% - Énfasis6 4" xfId="169" xr:uid="{00000000-0005-0000-0000-000073000000}"/>
    <cellStyle name="20% - Énfasis6 5" xfId="170" xr:uid="{00000000-0005-0000-0000-000074000000}"/>
    <cellStyle name="20% - Énfasis6 6" xfId="171" xr:uid="{00000000-0005-0000-0000-000075000000}"/>
    <cellStyle name="20% - Énfasis6 6 2" xfId="172" xr:uid="{00000000-0005-0000-0000-000076000000}"/>
    <cellStyle name="20% - Énfasis6 6 2 2" xfId="173" xr:uid="{00000000-0005-0000-0000-000077000000}"/>
    <cellStyle name="20% - Énfasis6 6 3" xfId="174" xr:uid="{00000000-0005-0000-0000-000078000000}"/>
    <cellStyle name="20% - Énfasis6 6 4" xfId="175" xr:uid="{00000000-0005-0000-0000-000079000000}"/>
    <cellStyle name="20% - アクセント 1" xfId="176" xr:uid="{00000000-0005-0000-0000-00007A000000}"/>
    <cellStyle name="20% - アクセント 1 2" xfId="177" xr:uid="{00000000-0005-0000-0000-00007B000000}"/>
    <cellStyle name="20% - アクセント 1 2 2" xfId="178" xr:uid="{00000000-0005-0000-0000-00007C000000}"/>
    <cellStyle name="20% - アクセント 1 2 2 2" xfId="179" xr:uid="{00000000-0005-0000-0000-00007D000000}"/>
    <cellStyle name="20% - アクセント 1 2 2 3" xfId="180" xr:uid="{00000000-0005-0000-0000-00007E000000}"/>
    <cellStyle name="20% - アクセント 1 2 2 3 2" xfId="181" xr:uid="{00000000-0005-0000-0000-00007F000000}"/>
    <cellStyle name="20% - アクセント 1 2 2 4" xfId="182" xr:uid="{00000000-0005-0000-0000-000080000000}"/>
    <cellStyle name="20% - アクセント 1 2 2 5" xfId="183" xr:uid="{00000000-0005-0000-0000-000081000000}"/>
    <cellStyle name="20% - アクセント 1 2 3" xfId="184" xr:uid="{00000000-0005-0000-0000-000082000000}"/>
    <cellStyle name="20% - アクセント 1 2 4" xfId="185" xr:uid="{00000000-0005-0000-0000-000083000000}"/>
    <cellStyle name="20% - アクセント 1 3" xfId="186" xr:uid="{00000000-0005-0000-0000-000084000000}"/>
    <cellStyle name="20% - アクセント 1 4" xfId="187" xr:uid="{00000000-0005-0000-0000-000085000000}"/>
    <cellStyle name="20% - アクセント 1 4 2" xfId="188" xr:uid="{00000000-0005-0000-0000-000086000000}"/>
    <cellStyle name="20% - アクセント 1 4 2 2" xfId="189" xr:uid="{00000000-0005-0000-0000-000087000000}"/>
    <cellStyle name="20% - アクセント 1 4 2 2 2" xfId="190" xr:uid="{00000000-0005-0000-0000-000088000000}"/>
    <cellStyle name="20% - アクセント 1 4 2 3" xfId="191" xr:uid="{00000000-0005-0000-0000-000089000000}"/>
    <cellStyle name="20% - アクセント 1 4 2 4" xfId="192" xr:uid="{00000000-0005-0000-0000-00008A000000}"/>
    <cellStyle name="20% - アクセント 1 4 3" xfId="193" xr:uid="{00000000-0005-0000-0000-00008B000000}"/>
    <cellStyle name="20% - アクセント 1 4 3 2" xfId="194" xr:uid="{00000000-0005-0000-0000-00008C000000}"/>
    <cellStyle name="20% - アクセント 1 4 4" xfId="195" xr:uid="{00000000-0005-0000-0000-00008D000000}"/>
    <cellStyle name="20% - アクセント 1 4 5" xfId="196" xr:uid="{00000000-0005-0000-0000-00008E000000}"/>
    <cellStyle name="20% - アクセント 2" xfId="197" xr:uid="{00000000-0005-0000-0000-00008F000000}"/>
    <cellStyle name="20% - アクセント 2 2" xfId="198" xr:uid="{00000000-0005-0000-0000-000090000000}"/>
    <cellStyle name="20% - アクセント 2 2 2" xfId="199" xr:uid="{00000000-0005-0000-0000-000091000000}"/>
    <cellStyle name="20% - アクセント 2 2 2 2" xfId="200" xr:uid="{00000000-0005-0000-0000-000092000000}"/>
    <cellStyle name="20% - アクセント 2 2 2 3" xfId="201" xr:uid="{00000000-0005-0000-0000-000093000000}"/>
    <cellStyle name="20% - アクセント 2 2 2 3 2" xfId="202" xr:uid="{00000000-0005-0000-0000-000094000000}"/>
    <cellStyle name="20% - アクセント 2 2 2 4" xfId="203" xr:uid="{00000000-0005-0000-0000-000095000000}"/>
    <cellStyle name="20% - アクセント 2 2 2 5" xfId="204" xr:uid="{00000000-0005-0000-0000-000096000000}"/>
    <cellStyle name="20% - アクセント 2 2 3" xfId="205" xr:uid="{00000000-0005-0000-0000-000097000000}"/>
    <cellStyle name="20% - アクセント 2 2 4" xfId="206" xr:uid="{00000000-0005-0000-0000-000098000000}"/>
    <cellStyle name="20% - アクセント 2 3" xfId="207" xr:uid="{00000000-0005-0000-0000-000099000000}"/>
    <cellStyle name="20% - アクセント 2 4" xfId="208" xr:uid="{00000000-0005-0000-0000-00009A000000}"/>
    <cellStyle name="20% - アクセント 2 4 2" xfId="209" xr:uid="{00000000-0005-0000-0000-00009B000000}"/>
    <cellStyle name="20% - アクセント 2 4 2 2" xfId="210" xr:uid="{00000000-0005-0000-0000-00009C000000}"/>
    <cellStyle name="20% - アクセント 2 4 2 2 2" xfId="211" xr:uid="{00000000-0005-0000-0000-00009D000000}"/>
    <cellStyle name="20% - アクセント 2 4 2 3" xfId="212" xr:uid="{00000000-0005-0000-0000-00009E000000}"/>
    <cellStyle name="20% - アクセント 2 4 2 4" xfId="213" xr:uid="{00000000-0005-0000-0000-00009F000000}"/>
    <cellStyle name="20% - アクセント 2 4 3" xfId="214" xr:uid="{00000000-0005-0000-0000-0000A0000000}"/>
    <cellStyle name="20% - アクセント 2 4 3 2" xfId="215" xr:uid="{00000000-0005-0000-0000-0000A1000000}"/>
    <cellStyle name="20% - アクセント 2 4 4" xfId="216" xr:uid="{00000000-0005-0000-0000-0000A2000000}"/>
    <cellStyle name="20% - アクセント 2 4 5" xfId="217" xr:uid="{00000000-0005-0000-0000-0000A3000000}"/>
    <cellStyle name="20% - アクセント 3" xfId="218" xr:uid="{00000000-0005-0000-0000-0000A4000000}"/>
    <cellStyle name="20% - アクセント 3 2" xfId="219" xr:uid="{00000000-0005-0000-0000-0000A5000000}"/>
    <cellStyle name="20% - アクセント 3 2 2" xfId="220" xr:uid="{00000000-0005-0000-0000-0000A6000000}"/>
    <cellStyle name="20% - アクセント 3 2 2 2" xfId="221" xr:uid="{00000000-0005-0000-0000-0000A7000000}"/>
    <cellStyle name="20% - アクセント 3 2 2 3" xfId="222" xr:uid="{00000000-0005-0000-0000-0000A8000000}"/>
    <cellStyle name="20% - アクセント 3 2 2 3 2" xfId="223" xr:uid="{00000000-0005-0000-0000-0000A9000000}"/>
    <cellStyle name="20% - アクセント 3 2 2 4" xfId="224" xr:uid="{00000000-0005-0000-0000-0000AA000000}"/>
    <cellStyle name="20% - アクセント 3 2 2 5" xfId="225" xr:uid="{00000000-0005-0000-0000-0000AB000000}"/>
    <cellStyle name="20% - アクセント 3 2 3" xfId="226" xr:uid="{00000000-0005-0000-0000-0000AC000000}"/>
    <cellStyle name="20% - アクセント 3 2 4" xfId="227" xr:uid="{00000000-0005-0000-0000-0000AD000000}"/>
    <cellStyle name="20% - アクセント 3 3" xfId="228" xr:uid="{00000000-0005-0000-0000-0000AE000000}"/>
    <cellStyle name="20% - アクセント 3 4" xfId="229" xr:uid="{00000000-0005-0000-0000-0000AF000000}"/>
    <cellStyle name="20% - アクセント 3 4 2" xfId="230" xr:uid="{00000000-0005-0000-0000-0000B0000000}"/>
    <cellStyle name="20% - アクセント 3 4 2 2" xfId="231" xr:uid="{00000000-0005-0000-0000-0000B1000000}"/>
    <cellStyle name="20% - アクセント 3 4 2 2 2" xfId="232" xr:uid="{00000000-0005-0000-0000-0000B2000000}"/>
    <cellStyle name="20% - アクセント 3 4 2 3" xfId="233" xr:uid="{00000000-0005-0000-0000-0000B3000000}"/>
    <cellStyle name="20% - アクセント 3 4 2 4" xfId="234" xr:uid="{00000000-0005-0000-0000-0000B4000000}"/>
    <cellStyle name="20% - アクセント 3 4 3" xfId="235" xr:uid="{00000000-0005-0000-0000-0000B5000000}"/>
    <cellStyle name="20% - アクセント 3 4 3 2" xfId="236" xr:uid="{00000000-0005-0000-0000-0000B6000000}"/>
    <cellStyle name="20% - アクセント 3 4 4" xfId="237" xr:uid="{00000000-0005-0000-0000-0000B7000000}"/>
    <cellStyle name="20% - アクセント 3 4 5" xfId="238" xr:uid="{00000000-0005-0000-0000-0000B8000000}"/>
    <cellStyle name="20% - アクセント 4" xfId="239" xr:uid="{00000000-0005-0000-0000-0000B9000000}"/>
    <cellStyle name="20% - アクセント 4 2" xfId="240" xr:uid="{00000000-0005-0000-0000-0000BA000000}"/>
    <cellStyle name="20% - アクセント 4 2 2" xfId="241" xr:uid="{00000000-0005-0000-0000-0000BB000000}"/>
    <cellStyle name="20% - アクセント 4 2 2 2" xfId="242" xr:uid="{00000000-0005-0000-0000-0000BC000000}"/>
    <cellStyle name="20% - アクセント 4 2 2 3" xfId="243" xr:uid="{00000000-0005-0000-0000-0000BD000000}"/>
    <cellStyle name="20% - アクセント 4 2 2 3 2" xfId="244" xr:uid="{00000000-0005-0000-0000-0000BE000000}"/>
    <cellStyle name="20% - アクセント 4 2 2 4" xfId="245" xr:uid="{00000000-0005-0000-0000-0000BF000000}"/>
    <cellStyle name="20% - アクセント 4 2 2 5" xfId="246" xr:uid="{00000000-0005-0000-0000-0000C0000000}"/>
    <cellStyle name="20% - アクセント 4 2 3" xfId="247" xr:uid="{00000000-0005-0000-0000-0000C1000000}"/>
    <cellStyle name="20% - アクセント 4 2 4" xfId="248" xr:uid="{00000000-0005-0000-0000-0000C2000000}"/>
    <cellStyle name="20% - アクセント 4 3" xfId="249" xr:uid="{00000000-0005-0000-0000-0000C3000000}"/>
    <cellStyle name="20% - アクセント 4 4" xfId="250" xr:uid="{00000000-0005-0000-0000-0000C4000000}"/>
    <cellStyle name="20% - アクセント 4 4 2" xfId="251" xr:uid="{00000000-0005-0000-0000-0000C5000000}"/>
    <cellStyle name="20% - アクセント 4 4 2 2" xfId="252" xr:uid="{00000000-0005-0000-0000-0000C6000000}"/>
    <cellStyle name="20% - アクセント 4 4 2 2 2" xfId="253" xr:uid="{00000000-0005-0000-0000-0000C7000000}"/>
    <cellStyle name="20% - アクセント 4 4 2 3" xfId="254" xr:uid="{00000000-0005-0000-0000-0000C8000000}"/>
    <cellStyle name="20% - アクセント 4 4 2 4" xfId="255" xr:uid="{00000000-0005-0000-0000-0000C9000000}"/>
    <cellStyle name="20% - アクセント 4 4 3" xfId="256" xr:uid="{00000000-0005-0000-0000-0000CA000000}"/>
    <cellStyle name="20% - アクセント 4 4 3 2" xfId="257" xr:uid="{00000000-0005-0000-0000-0000CB000000}"/>
    <cellStyle name="20% - アクセント 4 4 4" xfId="258" xr:uid="{00000000-0005-0000-0000-0000CC000000}"/>
    <cellStyle name="20% - アクセント 4 4 5" xfId="259" xr:uid="{00000000-0005-0000-0000-0000CD000000}"/>
    <cellStyle name="20% - アクセント 5" xfId="260" xr:uid="{00000000-0005-0000-0000-0000CE000000}"/>
    <cellStyle name="20% - アクセント 5 2" xfId="261" xr:uid="{00000000-0005-0000-0000-0000CF000000}"/>
    <cellStyle name="20% - アクセント 5 2 2" xfId="262" xr:uid="{00000000-0005-0000-0000-0000D0000000}"/>
    <cellStyle name="20% - アクセント 5 2 2 2" xfId="263" xr:uid="{00000000-0005-0000-0000-0000D1000000}"/>
    <cellStyle name="20% - アクセント 5 2 2 3" xfId="264" xr:uid="{00000000-0005-0000-0000-0000D2000000}"/>
    <cellStyle name="20% - アクセント 5 2 2 3 2" xfId="265" xr:uid="{00000000-0005-0000-0000-0000D3000000}"/>
    <cellStyle name="20% - アクセント 5 2 2 4" xfId="266" xr:uid="{00000000-0005-0000-0000-0000D4000000}"/>
    <cellStyle name="20% - アクセント 5 2 2 5" xfId="267" xr:uid="{00000000-0005-0000-0000-0000D5000000}"/>
    <cellStyle name="20% - アクセント 5 2 3" xfId="268" xr:uid="{00000000-0005-0000-0000-0000D6000000}"/>
    <cellStyle name="20% - アクセント 5 2 4" xfId="269" xr:uid="{00000000-0005-0000-0000-0000D7000000}"/>
    <cellStyle name="20% - アクセント 5 3" xfId="270" xr:uid="{00000000-0005-0000-0000-0000D8000000}"/>
    <cellStyle name="20% - アクセント 5 4" xfId="271" xr:uid="{00000000-0005-0000-0000-0000D9000000}"/>
    <cellStyle name="20% - アクセント 5 4 2" xfId="272" xr:uid="{00000000-0005-0000-0000-0000DA000000}"/>
    <cellStyle name="20% - アクセント 5 4 2 2" xfId="273" xr:uid="{00000000-0005-0000-0000-0000DB000000}"/>
    <cellStyle name="20% - アクセント 5 4 2 2 2" xfId="274" xr:uid="{00000000-0005-0000-0000-0000DC000000}"/>
    <cellStyle name="20% - アクセント 5 4 2 3" xfId="275" xr:uid="{00000000-0005-0000-0000-0000DD000000}"/>
    <cellStyle name="20% - アクセント 5 4 2 4" xfId="276" xr:uid="{00000000-0005-0000-0000-0000DE000000}"/>
    <cellStyle name="20% - アクセント 5 4 3" xfId="277" xr:uid="{00000000-0005-0000-0000-0000DF000000}"/>
    <cellStyle name="20% - アクセント 5 4 3 2" xfId="278" xr:uid="{00000000-0005-0000-0000-0000E0000000}"/>
    <cellStyle name="20% - アクセント 5 4 4" xfId="279" xr:uid="{00000000-0005-0000-0000-0000E1000000}"/>
    <cellStyle name="20% - アクセント 5 4 5" xfId="280" xr:uid="{00000000-0005-0000-0000-0000E2000000}"/>
    <cellStyle name="20% - アクセント 6" xfId="281" xr:uid="{00000000-0005-0000-0000-0000E3000000}"/>
    <cellStyle name="20% - アクセント 6 2" xfId="282" xr:uid="{00000000-0005-0000-0000-0000E4000000}"/>
    <cellStyle name="20% - アクセント 6 2 2" xfId="283" xr:uid="{00000000-0005-0000-0000-0000E5000000}"/>
    <cellStyle name="20% - アクセント 6 2 2 2" xfId="284" xr:uid="{00000000-0005-0000-0000-0000E6000000}"/>
    <cellStyle name="20% - アクセント 6 2 2 3" xfId="285" xr:uid="{00000000-0005-0000-0000-0000E7000000}"/>
    <cellStyle name="20% - アクセント 6 2 2 3 2" xfId="286" xr:uid="{00000000-0005-0000-0000-0000E8000000}"/>
    <cellStyle name="20% - アクセント 6 2 2 4" xfId="287" xr:uid="{00000000-0005-0000-0000-0000E9000000}"/>
    <cellStyle name="20% - アクセント 6 2 2 5" xfId="288" xr:uid="{00000000-0005-0000-0000-0000EA000000}"/>
    <cellStyle name="20% - アクセント 6 2 3" xfId="289" xr:uid="{00000000-0005-0000-0000-0000EB000000}"/>
    <cellStyle name="20% - アクセント 6 2 4" xfId="290" xr:uid="{00000000-0005-0000-0000-0000EC000000}"/>
    <cellStyle name="20% - アクセント 6 3" xfId="291" xr:uid="{00000000-0005-0000-0000-0000ED000000}"/>
    <cellStyle name="20% - アクセント 6 4" xfId="292" xr:uid="{00000000-0005-0000-0000-0000EE000000}"/>
    <cellStyle name="20% - アクセント 6 4 2" xfId="293" xr:uid="{00000000-0005-0000-0000-0000EF000000}"/>
    <cellStyle name="20% - アクセント 6 4 2 2" xfId="294" xr:uid="{00000000-0005-0000-0000-0000F0000000}"/>
    <cellStyle name="20% - アクセント 6 4 2 2 2" xfId="295" xr:uid="{00000000-0005-0000-0000-0000F1000000}"/>
    <cellStyle name="20% - アクセント 6 4 2 3" xfId="296" xr:uid="{00000000-0005-0000-0000-0000F2000000}"/>
    <cellStyle name="20% - アクセント 6 4 2 4" xfId="297" xr:uid="{00000000-0005-0000-0000-0000F3000000}"/>
    <cellStyle name="20% - アクセント 6 4 3" xfId="298" xr:uid="{00000000-0005-0000-0000-0000F4000000}"/>
    <cellStyle name="20% - アクセント 6 4 3 2" xfId="299" xr:uid="{00000000-0005-0000-0000-0000F5000000}"/>
    <cellStyle name="20% - アクセント 6 4 4" xfId="300" xr:uid="{00000000-0005-0000-0000-0000F6000000}"/>
    <cellStyle name="20% - アクセント 6 4 5" xfId="301" xr:uid="{00000000-0005-0000-0000-0000F7000000}"/>
    <cellStyle name="40% - Énfasis1 2" xfId="302" xr:uid="{00000000-0005-0000-0000-0000F8000000}"/>
    <cellStyle name="40% - Énfasis1 2 2" xfId="303" xr:uid="{00000000-0005-0000-0000-0000F9000000}"/>
    <cellStyle name="40% - Énfasis1 3" xfId="304" xr:uid="{00000000-0005-0000-0000-0000FA000000}"/>
    <cellStyle name="40% - Énfasis1 3 2" xfId="305" xr:uid="{00000000-0005-0000-0000-0000FB000000}"/>
    <cellStyle name="40% - Énfasis1 4" xfId="306" xr:uid="{00000000-0005-0000-0000-0000FC000000}"/>
    <cellStyle name="40% - Énfasis1 5" xfId="307" xr:uid="{00000000-0005-0000-0000-0000FD000000}"/>
    <cellStyle name="40% - Énfasis1 6" xfId="308" xr:uid="{00000000-0005-0000-0000-0000FE000000}"/>
    <cellStyle name="40% - Énfasis1 6 2" xfId="309" xr:uid="{00000000-0005-0000-0000-0000FF000000}"/>
    <cellStyle name="40% - Énfasis1 6 2 2" xfId="310" xr:uid="{00000000-0005-0000-0000-000000010000}"/>
    <cellStyle name="40% - Énfasis1 6 3" xfId="311" xr:uid="{00000000-0005-0000-0000-000001010000}"/>
    <cellStyle name="40% - Énfasis1 6 4" xfId="312" xr:uid="{00000000-0005-0000-0000-000002010000}"/>
    <cellStyle name="40% - Énfasis2 2" xfId="313" xr:uid="{00000000-0005-0000-0000-000003010000}"/>
    <cellStyle name="40% - Énfasis2 2 2" xfId="314" xr:uid="{00000000-0005-0000-0000-000004010000}"/>
    <cellStyle name="40% - Énfasis2 3" xfId="315" xr:uid="{00000000-0005-0000-0000-000005010000}"/>
    <cellStyle name="40% - Énfasis2 3 2" xfId="316" xr:uid="{00000000-0005-0000-0000-000006010000}"/>
    <cellStyle name="40% - Énfasis2 4" xfId="317" xr:uid="{00000000-0005-0000-0000-000007010000}"/>
    <cellStyle name="40% - Énfasis2 5" xfId="318" xr:uid="{00000000-0005-0000-0000-000008010000}"/>
    <cellStyle name="40% - Énfasis2 6" xfId="319" xr:uid="{00000000-0005-0000-0000-000009010000}"/>
    <cellStyle name="40% - Énfasis2 6 2" xfId="320" xr:uid="{00000000-0005-0000-0000-00000A010000}"/>
    <cellStyle name="40% - Énfasis2 6 2 2" xfId="321" xr:uid="{00000000-0005-0000-0000-00000B010000}"/>
    <cellStyle name="40% - Énfasis2 6 3" xfId="322" xr:uid="{00000000-0005-0000-0000-00000C010000}"/>
    <cellStyle name="40% - Énfasis2 6 4" xfId="323" xr:uid="{00000000-0005-0000-0000-00000D010000}"/>
    <cellStyle name="40% - Énfasis3 2" xfId="324" xr:uid="{00000000-0005-0000-0000-00000E010000}"/>
    <cellStyle name="40% - Énfasis3 2 2" xfId="325" xr:uid="{00000000-0005-0000-0000-00000F010000}"/>
    <cellStyle name="40% - Énfasis3 3" xfId="326" xr:uid="{00000000-0005-0000-0000-000010010000}"/>
    <cellStyle name="40% - Énfasis3 3 2" xfId="327" xr:uid="{00000000-0005-0000-0000-000011010000}"/>
    <cellStyle name="40% - Énfasis3 4" xfId="328" xr:uid="{00000000-0005-0000-0000-000012010000}"/>
    <cellStyle name="40% - Énfasis3 5" xfId="329" xr:uid="{00000000-0005-0000-0000-000013010000}"/>
    <cellStyle name="40% - Énfasis3 6" xfId="330" xr:uid="{00000000-0005-0000-0000-000014010000}"/>
    <cellStyle name="40% - Énfasis3 6 2" xfId="331" xr:uid="{00000000-0005-0000-0000-000015010000}"/>
    <cellStyle name="40% - Énfasis3 6 2 2" xfId="332" xr:uid="{00000000-0005-0000-0000-000016010000}"/>
    <cellStyle name="40% - Énfasis3 6 3" xfId="333" xr:uid="{00000000-0005-0000-0000-000017010000}"/>
    <cellStyle name="40% - Énfasis3 6 4" xfId="334" xr:uid="{00000000-0005-0000-0000-000018010000}"/>
    <cellStyle name="40% - Énfasis4 2" xfId="335" xr:uid="{00000000-0005-0000-0000-000019010000}"/>
    <cellStyle name="40% - Énfasis4 2 2" xfId="336" xr:uid="{00000000-0005-0000-0000-00001A010000}"/>
    <cellStyle name="40% - Énfasis4 3" xfId="337" xr:uid="{00000000-0005-0000-0000-00001B010000}"/>
    <cellStyle name="40% - Énfasis4 3 2" xfId="338" xr:uid="{00000000-0005-0000-0000-00001C010000}"/>
    <cellStyle name="40% - Énfasis4 4" xfId="339" xr:uid="{00000000-0005-0000-0000-00001D010000}"/>
    <cellStyle name="40% - Énfasis4 5" xfId="340" xr:uid="{00000000-0005-0000-0000-00001E010000}"/>
    <cellStyle name="40% - Énfasis4 6" xfId="341" xr:uid="{00000000-0005-0000-0000-00001F010000}"/>
    <cellStyle name="40% - Énfasis4 6 2" xfId="342" xr:uid="{00000000-0005-0000-0000-000020010000}"/>
    <cellStyle name="40% - Énfasis4 6 2 2" xfId="343" xr:uid="{00000000-0005-0000-0000-000021010000}"/>
    <cellStyle name="40% - Énfasis4 6 3" xfId="344" xr:uid="{00000000-0005-0000-0000-000022010000}"/>
    <cellStyle name="40% - Énfasis4 6 4" xfId="345" xr:uid="{00000000-0005-0000-0000-000023010000}"/>
    <cellStyle name="40% - Énfasis5 2" xfId="346" xr:uid="{00000000-0005-0000-0000-000024010000}"/>
    <cellStyle name="40% - Énfasis5 2 2" xfId="347" xr:uid="{00000000-0005-0000-0000-000025010000}"/>
    <cellStyle name="40% - Énfasis5 3" xfId="348" xr:uid="{00000000-0005-0000-0000-000026010000}"/>
    <cellStyle name="40% - Énfasis5 3 2" xfId="349" xr:uid="{00000000-0005-0000-0000-000027010000}"/>
    <cellStyle name="40% - Énfasis5 4" xfId="350" xr:uid="{00000000-0005-0000-0000-000028010000}"/>
    <cellStyle name="40% - Énfasis5 5" xfId="351" xr:uid="{00000000-0005-0000-0000-000029010000}"/>
    <cellStyle name="40% - Énfasis5 6" xfId="352" xr:uid="{00000000-0005-0000-0000-00002A010000}"/>
    <cellStyle name="40% - Énfasis5 6 2" xfId="353" xr:uid="{00000000-0005-0000-0000-00002B010000}"/>
    <cellStyle name="40% - Énfasis5 6 2 2" xfId="354" xr:uid="{00000000-0005-0000-0000-00002C010000}"/>
    <cellStyle name="40% - Énfasis5 6 3" xfId="355" xr:uid="{00000000-0005-0000-0000-00002D010000}"/>
    <cellStyle name="40% - Énfasis5 6 4" xfId="356" xr:uid="{00000000-0005-0000-0000-00002E010000}"/>
    <cellStyle name="40% - Énfasis6 2" xfId="357" xr:uid="{00000000-0005-0000-0000-00002F010000}"/>
    <cellStyle name="40% - Énfasis6 2 2" xfId="358" xr:uid="{00000000-0005-0000-0000-000030010000}"/>
    <cellStyle name="40% - Énfasis6 3" xfId="359" xr:uid="{00000000-0005-0000-0000-000031010000}"/>
    <cellStyle name="40% - Énfasis6 3 2" xfId="360" xr:uid="{00000000-0005-0000-0000-000032010000}"/>
    <cellStyle name="40% - Énfasis6 4" xfId="361" xr:uid="{00000000-0005-0000-0000-000033010000}"/>
    <cellStyle name="40% - Énfasis6 5" xfId="362" xr:uid="{00000000-0005-0000-0000-000034010000}"/>
    <cellStyle name="40% - Énfasis6 6" xfId="363" xr:uid="{00000000-0005-0000-0000-000035010000}"/>
    <cellStyle name="40% - Énfasis6 6 2" xfId="364" xr:uid="{00000000-0005-0000-0000-000036010000}"/>
    <cellStyle name="40% - Énfasis6 6 2 2" xfId="365" xr:uid="{00000000-0005-0000-0000-000037010000}"/>
    <cellStyle name="40% - Énfasis6 6 3" xfId="366" xr:uid="{00000000-0005-0000-0000-000038010000}"/>
    <cellStyle name="40% - Énfasis6 6 4" xfId="367" xr:uid="{00000000-0005-0000-0000-000039010000}"/>
    <cellStyle name="40% - アクセント 1" xfId="368" xr:uid="{00000000-0005-0000-0000-00003A010000}"/>
    <cellStyle name="40% - アクセント 1 2" xfId="369" xr:uid="{00000000-0005-0000-0000-00003B010000}"/>
    <cellStyle name="40% - アクセント 1 2 2" xfId="370" xr:uid="{00000000-0005-0000-0000-00003C010000}"/>
    <cellStyle name="40% - アクセント 1 2 2 2" xfId="371" xr:uid="{00000000-0005-0000-0000-00003D010000}"/>
    <cellStyle name="40% - アクセント 1 2 2 3" xfId="372" xr:uid="{00000000-0005-0000-0000-00003E010000}"/>
    <cellStyle name="40% - アクセント 1 2 2 3 2" xfId="373" xr:uid="{00000000-0005-0000-0000-00003F010000}"/>
    <cellStyle name="40% - アクセント 1 2 2 4" xfId="374" xr:uid="{00000000-0005-0000-0000-000040010000}"/>
    <cellStyle name="40% - アクセント 1 2 2 5" xfId="375" xr:uid="{00000000-0005-0000-0000-000041010000}"/>
    <cellStyle name="40% - アクセント 1 2 3" xfId="376" xr:uid="{00000000-0005-0000-0000-000042010000}"/>
    <cellStyle name="40% - アクセント 1 2 4" xfId="377" xr:uid="{00000000-0005-0000-0000-000043010000}"/>
    <cellStyle name="40% - アクセント 1 3" xfId="378" xr:uid="{00000000-0005-0000-0000-000044010000}"/>
    <cellStyle name="40% - アクセント 1 4" xfId="379" xr:uid="{00000000-0005-0000-0000-000045010000}"/>
    <cellStyle name="40% - アクセント 1 4 2" xfId="380" xr:uid="{00000000-0005-0000-0000-000046010000}"/>
    <cellStyle name="40% - アクセント 1 4 2 2" xfId="381" xr:uid="{00000000-0005-0000-0000-000047010000}"/>
    <cellStyle name="40% - アクセント 1 4 2 2 2" xfId="382" xr:uid="{00000000-0005-0000-0000-000048010000}"/>
    <cellStyle name="40% - アクセント 1 4 2 3" xfId="383" xr:uid="{00000000-0005-0000-0000-000049010000}"/>
    <cellStyle name="40% - アクセント 1 4 2 4" xfId="384" xr:uid="{00000000-0005-0000-0000-00004A010000}"/>
    <cellStyle name="40% - アクセント 1 4 3" xfId="385" xr:uid="{00000000-0005-0000-0000-00004B010000}"/>
    <cellStyle name="40% - アクセント 1 4 3 2" xfId="386" xr:uid="{00000000-0005-0000-0000-00004C010000}"/>
    <cellStyle name="40% - アクセント 1 4 4" xfId="387" xr:uid="{00000000-0005-0000-0000-00004D010000}"/>
    <cellStyle name="40% - アクセント 1 4 5" xfId="388" xr:uid="{00000000-0005-0000-0000-00004E010000}"/>
    <cellStyle name="40% - アクセント 2" xfId="389" xr:uid="{00000000-0005-0000-0000-00004F010000}"/>
    <cellStyle name="40% - アクセント 2 2" xfId="390" xr:uid="{00000000-0005-0000-0000-000050010000}"/>
    <cellStyle name="40% - アクセント 2 2 2" xfId="391" xr:uid="{00000000-0005-0000-0000-000051010000}"/>
    <cellStyle name="40% - アクセント 2 2 2 2" xfId="392" xr:uid="{00000000-0005-0000-0000-000052010000}"/>
    <cellStyle name="40% - アクセント 2 2 2 3" xfId="393" xr:uid="{00000000-0005-0000-0000-000053010000}"/>
    <cellStyle name="40% - アクセント 2 2 2 3 2" xfId="394" xr:uid="{00000000-0005-0000-0000-000054010000}"/>
    <cellStyle name="40% - アクセント 2 2 2 4" xfId="395" xr:uid="{00000000-0005-0000-0000-000055010000}"/>
    <cellStyle name="40% - アクセント 2 2 2 5" xfId="396" xr:uid="{00000000-0005-0000-0000-000056010000}"/>
    <cellStyle name="40% - アクセント 2 2 3" xfId="397" xr:uid="{00000000-0005-0000-0000-000057010000}"/>
    <cellStyle name="40% - アクセント 2 2 4" xfId="398" xr:uid="{00000000-0005-0000-0000-000058010000}"/>
    <cellStyle name="40% - アクセント 2 3" xfId="399" xr:uid="{00000000-0005-0000-0000-000059010000}"/>
    <cellStyle name="40% - アクセント 2 4" xfId="400" xr:uid="{00000000-0005-0000-0000-00005A010000}"/>
    <cellStyle name="40% - アクセント 2 4 2" xfId="401" xr:uid="{00000000-0005-0000-0000-00005B010000}"/>
    <cellStyle name="40% - アクセント 2 4 2 2" xfId="402" xr:uid="{00000000-0005-0000-0000-00005C010000}"/>
    <cellStyle name="40% - アクセント 2 4 2 2 2" xfId="403" xr:uid="{00000000-0005-0000-0000-00005D010000}"/>
    <cellStyle name="40% - アクセント 2 4 2 3" xfId="404" xr:uid="{00000000-0005-0000-0000-00005E010000}"/>
    <cellStyle name="40% - アクセント 2 4 2 4" xfId="405" xr:uid="{00000000-0005-0000-0000-00005F010000}"/>
    <cellStyle name="40% - アクセント 2 4 3" xfId="406" xr:uid="{00000000-0005-0000-0000-000060010000}"/>
    <cellStyle name="40% - アクセント 2 4 3 2" xfId="407" xr:uid="{00000000-0005-0000-0000-000061010000}"/>
    <cellStyle name="40% - アクセント 2 4 4" xfId="408" xr:uid="{00000000-0005-0000-0000-000062010000}"/>
    <cellStyle name="40% - アクセント 2 4 5" xfId="409" xr:uid="{00000000-0005-0000-0000-000063010000}"/>
    <cellStyle name="40% - アクセント 3" xfId="410" xr:uid="{00000000-0005-0000-0000-000064010000}"/>
    <cellStyle name="40% - アクセント 3 2" xfId="411" xr:uid="{00000000-0005-0000-0000-000065010000}"/>
    <cellStyle name="40% - アクセント 3 2 2" xfId="412" xr:uid="{00000000-0005-0000-0000-000066010000}"/>
    <cellStyle name="40% - アクセント 3 2 2 2" xfId="413" xr:uid="{00000000-0005-0000-0000-000067010000}"/>
    <cellStyle name="40% - アクセント 3 2 2 3" xfId="414" xr:uid="{00000000-0005-0000-0000-000068010000}"/>
    <cellStyle name="40% - アクセント 3 2 2 3 2" xfId="415" xr:uid="{00000000-0005-0000-0000-000069010000}"/>
    <cellStyle name="40% - アクセント 3 2 2 4" xfId="416" xr:uid="{00000000-0005-0000-0000-00006A010000}"/>
    <cellStyle name="40% - アクセント 3 2 2 5" xfId="417" xr:uid="{00000000-0005-0000-0000-00006B010000}"/>
    <cellStyle name="40% - アクセント 3 2 3" xfId="418" xr:uid="{00000000-0005-0000-0000-00006C010000}"/>
    <cellStyle name="40% - アクセント 3 2 4" xfId="419" xr:uid="{00000000-0005-0000-0000-00006D010000}"/>
    <cellStyle name="40% - アクセント 3 3" xfId="420" xr:uid="{00000000-0005-0000-0000-00006E010000}"/>
    <cellStyle name="40% - アクセント 3 4" xfId="421" xr:uid="{00000000-0005-0000-0000-00006F010000}"/>
    <cellStyle name="40% - アクセント 3 4 2" xfId="422" xr:uid="{00000000-0005-0000-0000-000070010000}"/>
    <cellStyle name="40% - アクセント 3 4 2 2" xfId="423" xr:uid="{00000000-0005-0000-0000-000071010000}"/>
    <cellStyle name="40% - アクセント 3 4 2 2 2" xfId="424" xr:uid="{00000000-0005-0000-0000-000072010000}"/>
    <cellStyle name="40% - アクセント 3 4 2 3" xfId="425" xr:uid="{00000000-0005-0000-0000-000073010000}"/>
    <cellStyle name="40% - アクセント 3 4 2 4" xfId="426" xr:uid="{00000000-0005-0000-0000-000074010000}"/>
    <cellStyle name="40% - アクセント 3 4 3" xfId="427" xr:uid="{00000000-0005-0000-0000-000075010000}"/>
    <cellStyle name="40% - アクセント 3 4 3 2" xfId="428" xr:uid="{00000000-0005-0000-0000-000076010000}"/>
    <cellStyle name="40% - アクセント 3 4 4" xfId="429" xr:uid="{00000000-0005-0000-0000-000077010000}"/>
    <cellStyle name="40% - アクセント 3 4 5" xfId="430" xr:uid="{00000000-0005-0000-0000-000078010000}"/>
    <cellStyle name="40% - アクセント 4" xfId="431" xr:uid="{00000000-0005-0000-0000-000079010000}"/>
    <cellStyle name="40% - アクセント 4 2" xfId="432" xr:uid="{00000000-0005-0000-0000-00007A010000}"/>
    <cellStyle name="40% - アクセント 4 2 2" xfId="433" xr:uid="{00000000-0005-0000-0000-00007B010000}"/>
    <cellStyle name="40% - アクセント 4 2 2 2" xfId="434" xr:uid="{00000000-0005-0000-0000-00007C010000}"/>
    <cellStyle name="40% - アクセント 4 2 2 3" xfId="435" xr:uid="{00000000-0005-0000-0000-00007D010000}"/>
    <cellStyle name="40% - アクセント 4 2 2 3 2" xfId="436" xr:uid="{00000000-0005-0000-0000-00007E010000}"/>
    <cellStyle name="40% - アクセント 4 2 2 4" xfId="437" xr:uid="{00000000-0005-0000-0000-00007F010000}"/>
    <cellStyle name="40% - アクセント 4 2 2 5" xfId="438" xr:uid="{00000000-0005-0000-0000-000080010000}"/>
    <cellStyle name="40% - アクセント 4 2 3" xfId="439" xr:uid="{00000000-0005-0000-0000-000081010000}"/>
    <cellStyle name="40% - アクセント 4 2 4" xfId="440" xr:uid="{00000000-0005-0000-0000-000082010000}"/>
    <cellStyle name="40% - アクセント 4 3" xfId="441" xr:uid="{00000000-0005-0000-0000-000083010000}"/>
    <cellStyle name="40% - アクセント 4 4" xfId="442" xr:uid="{00000000-0005-0000-0000-000084010000}"/>
    <cellStyle name="40% - アクセント 4 4 2" xfId="443" xr:uid="{00000000-0005-0000-0000-000085010000}"/>
    <cellStyle name="40% - アクセント 4 4 2 2" xfId="444" xr:uid="{00000000-0005-0000-0000-000086010000}"/>
    <cellStyle name="40% - アクセント 4 4 2 2 2" xfId="445" xr:uid="{00000000-0005-0000-0000-000087010000}"/>
    <cellStyle name="40% - アクセント 4 4 2 3" xfId="446" xr:uid="{00000000-0005-0000-0000-000088010000}"/>
    <cellStyle name="40% - アクセント 4 4 2 4" xfId="447" xr:uid="{00000000-0005-0000-0000-000089010000}"/>
    <cellStyle name="40% - アクセント 4 4 3" xfId="448" xr:uid="{00000000-0005-0000-0000-00008A010000}"/>
    <cellStyle name="40% - アクセント 4 4 3 2" xfId="449" xr:uid="{00000000-0005-0000-0000-00008B010000}"/>
    <cellStyle name="40% - アクセント 4 4 4" xfId="450" xr:uid="{00000000-0005-0000-0000-00008C010000}"/>
    <cellStyle name="40% - アクセント 4 4 5" xfId="451" xr:uid="{00000000-0005-0000-0000-00008D010000}"/>
    <cellStyle name="40% - アクセント 5" xfId="452" xr:uid="{00000000-0005-0000-0000-00008E010000}"/>
    <cellStyle name="40% - アクセント 5 2" xfId="453" xr:uid="{00000000-0005-0000-0000-00008F010000}"/>
    <cellStyle name="40% - アクセント 5 2 2" xfId="454" xr:uid="{00000000-0005-0000-0000-000090010000}"/>
    <cellStyle name="40% - アクセント 5 2 2 2" xfId="455" xr:uid="{00000000-0005-0000-0000-000091010000}"/>
    <cellStyle name="40% - アクセント 5 2 2 3" xfId="456" xr:uid="{00000000-0005-0000-0000-000092010000}"/>
    <cellStyle name="40% - アクセント 5 2 2 3 2" xfId="457" xr:uid="{00000000-0005-0000-0000-000093010000}"/>
    <cellStyle name="40% - アクセント 5 2 2 4" xfId="458" xr:uid="{00000000-0005-0000-0000-000094010000}"/>
    <cellStyle name="40% - アクセント 5 2 2 5" xfId="459" xr:uid="{00000000-0005-0000-0000-000095010000}"/>
    <cellStyle name="40% - アクセント 5 2 3" xfId="460" xr:uid="{00000000-0005-0000-0000-000096010000}"/>
    <cellStyle name="40% - アクセント 5 2 4" xfId="461" xr:uid="{00000000-0005-0000-0000-000097010000}"/>
    <cellStyle name="40% - アクセント 5 3" xfId="462" xr:uid="{00000000-0005-0000-0000-000098010000}"/>
    <cellStyle name="40% - アクセント 5 4" xfId="463" xr:uid="{00000000-0005-0000-0000-000099010000}"/>
    <cellStyle name="40% - アクセント 5 4 2" xfId="464" xr:uid="{00000000-0005-0000-0000-00009A010000}"/>
    <cellStyle name="40% - アクセント 5 4 2 2" xfId="465" xr:uid="{00000000-0005-0000-0000-00009B010000}"/>
    <cellStyle name="40% - アクセント 5 4 2 2 2" xfId="466" xr:uid="{00000000-0005-0000-0000-00009C010000}"/>
    <cellStyle name="40% - アクセント 5 4 2 3" xfId="467" xr:uid="{00000000-0005-0000-0000-00009D010000}"/>
    <cellStyle name="40% - アクセント 5 4 2 4" xfId="468" xr:uid="{00000000-0005-0000-0000-00009E010000}"/>
    <cellStyle name="40% - アクセント 5 4 3" xfId="469" xr:uid="{00000000-0005-0000-0000-00009F010000}"/>
    <cellStyle name="40% - アクセント 5 4 3 2" xfId="470" xr:uid="{00000000-0005-0000-0000-0000A0010000}"/>
    <cellStyle name="40% - アクセント 5 4 4" xfId="471" xr:uid="{00000000-0005-0000-0000-0000A1010000}"/>
    <cellStyle name="40% - アクセント 5 4 5" xfId="472" xr:uid="{00000000-0005-0000-0000-0000A2010000}"/>
    <cellStyle name="40% - アクセント 6" xfId="473" xr:uid="{00000000-0005-0000-0000-0000A3010000}"/>
    <cellStyle name="40% - アクセント 6 2" xfId="474" xr:uid="{00000000-0005-0000-0000-0000A4010000}"/>
    <cellStyle name="40% - アクセント 6 2 2" xfId="475" xr:uid="{00000000-0005-0000-0000-0000A5010000}"/>
    <cellStyle name="40% - アクセント 6 2 2 2" xfId="476" xr:uid="{00000000-0005-0000-0000-0000A6010000}"/>
    <cellStyle name="40% - アクセント 6 2 2 3" xfId="477" xr:uid="{00000000-0005-0000-0000-0000A7010000}"/>
    <cellStyle name="40% - アクセント 6 2 2 3 2" xfId="478" xr:uid="{00000000-0005-0000-0000-0000A8010000}"/>
    <cellStyle name="40% - アクセント 6 2 2 4" xfId="479" xr:uid="{00000000-0005-0000-0000-0000A9010000}"/>
    <cellStyle name="40% - アクセント 6 2 2 5" xfId="480" xr:uid="{00000000-0005-0000-0000-0000AA010000}"/>
    <cellStyle name="40% - アクセント 6 2 3" xfId="481" xr:uid="{00000000-0005-0000-0000-0000AB010000}"/>
    <cellStyle name="40% - アクセント 6 2 4" xfId="482" xr:uid="{00000000-0005-0000-0000-0000AC010000}"/>
    <cellStyle name="40% - アクセント 6 3" xfId="483" xr:uid="{00000000-0005-0000-0000-0000AD010000}"/>
    <cellStyle name="40% - アクセント 6 4" xfId="484" xr:uid="{00000000-0005-0000-0000-0000AE010000}"/>
    <cellStyle name="40% - アクセント 6 4 2" xfId="485" xr:uid="{00000000-0005-0000-0000-0000AF010000}"/>
    <cellStyle name="40% - アクセント 6 4 2 2" xfId="486" xr:uid="{00000000-0005-0000-0000-0000B0010000}"/>
    <cellStyle name="40% - アクセント 6 4 2 2 2" xfId="487" xr:uid="{00000000-0005-0000-0000-0000B1010000}"/>
    <cellStyle name="40% - アクセント 6 4 2 3" xfId="488" xr:uid="{00000000-0005-0000-0000-0000B2010000}"/>
    <cellStyle name="40% - アクセント 6 4 2 4" xfId="489" xr:uid="{00000000-0005-0000-0000-0000B3010000}"/>
    <cellStyle name="40% - アクセント 6 4 3" xfId="490" xr:uid="{00000000-0005-0000-0000-0000B4010000}"/>
    <cellStyle name="40% - アクセント 6 4 3 2" xfId="491" xr:uid="{00000000-0005-0000-0000-0000B5010000}"/>
    <cellStyle name="40% - アクセント 6 4 4" xfId="492" xr:uid="{00000000-0005-0000-0000-0000B6010000}"/>
    <cellStyle name="40% - アクセント 6 4 5" xfId="493" xr:uid="{00000000-0005-0000-0000-0000B7010000}"/>
    <cellStyle name="60% - Énfasis1 2" xfId="494" xr:uid="{00000000-0005-0000-0000-0000B8010000}"/>
    <cellStyle name="60% - Énfasis1 2 2" xfId="495" xr:uid="{00000000-0005-0000-0000-0000B9010000}"/>
    <cellStyle name="60% - Énfasis1 2 3" xfId="496" xr:uid="{00000000-0005-0000-0000-0000BA010000}"/>
    <cellStyle name="60% - Énfasis1 3" xfId="497" xr:uid="{00000000-0005-0000-0000-0000BB010000}"/>
    <cellStyle name="60% - Énfasis1 4" xfId="498" xr:uid="{00000000-0005-0000-0000-0000BC010000}"/>
    <cellStyle name="60% - Énfasis1 5" xfId="499" xr:uid="{00000000-0005-0000-0000-0000BD010000}"/>
    <cellStyle name="60% - Énfasis2 2" xfId="500" xr:uid="{00000000-0005-0000-0000-0000BE010000}"/>
    <cellStyle name="60% - Énfasis2 2 2" xfId="501" xr:uid="{00000000-0005-0000-0000-0000BF010000}"/>
    <cellStyle name="60% - Énfasis2 2 3" xfId="502" xr:uid="{00000000-0005-0000-0000-0000C0010000}"/>
    <cellStyle name="60% - Énfasis2 3" xfId="503" xr:uid="{00000000-0005-0000-0000-0000C1010000}"/>
    <cellStyle name="60% - Énfasis2 4" xfId="504" xr:uid="{00000000-0005-0000-0000-0000C2010000}"/>
    <cellStyle name="60% - Énfasis2 5" xfId="505" xr:uid="{00000000-0005-0000-0000-0000C3010000}"/>
    <cellStyle name="60% - Énfasis3 2" xfId="506" xr:uid="{00000000-0005-0000-0000-0000C4010000}"/>
    <cellStyle name="60% - Énfasis3 2 2" xfId="507" xr:uid="{00000000-0005-0000-0000-0000C5010000}"/>
    <cellStyle name="60% - Énfasis3 2 3" xfId="508" xr:uid="{00000000-0005-0000-0000-0000C6010000}"/>
    <cellStyle name="60% - Énfasis3 3" xfId="509" xr:uid="{00000000-0005-0000-0000-0000C7010000}"/>
    <cellStyle name="60% - Énfasis3 4" xfId="510" xr:uid="{00000000-0005-0000-0000-0000C8010000}"/>
    <cellStyle name="60% - Énfasis3 5" xfId="511" xr:uid="{00000000-0005-0000-0000-0000C9010000}"/>
    <cellStyle name="60% - Énfasis4 2" xfId="512" xr:uid="{00000000-0005-0000-0000-0000CA010000}"/>
    <cellStyle name="60% - Énfasis4 2 2" xfId="513" xr:uid="{00000000-0005-0000-0000-0000CB010000}"/>
    <cellStyle name="60% - Énfasis4 2 3" xfId="514" xr:uid="{00000000-0005-0000-0000-0000CC010000}"/>
    <cellStyle name="60% - Énfasis4 3" xfId="515" xr:uid="{00000000-0005-0000-0000-0000CD010000}"/>
    <cellStyle name="60% - Énfasis4 4" xfId="516" xr:uid="{00000000-0005-0000-0000-0000CE010000}"/>
    <cellStyle name="60% - Énfasis4 5" xfId="517" xr:uid="{00000000-0005-0000-0000-0000CF010000}"/>
    <cellStyle name="60% - Énfasis5 2" xfId="518" xr:uid="{00000000-0005-0000-0000-0000D0010000}"/>
    <cellStyle name="60% - Énfasis5 2 2" xfId="519" xr:uid="{00000000-0005-0000-0000-0000D1010000}"/>
    <cellStyle name="60% - Énfasis5 2 3" xfId="520" xr:uid="{00000000-0005-0000-0000-0000D2010000}"/>
    <cellStyle name="60% - Énfasis5 3" xfId="521" xr:uid="{00000000-0005-0000-0000-0000D3010000}"/>
    <cellStyle name="60% - Énfasis5 4" xfId="522" xr:uid="{00000000-0005-0000-0000-0000D4010000}"/>
    <cellStyle name="60% - Énfasis5 5" xfId="523" xr:uid="{00000000-0005-0000-0000-0000D5010000}"/>
    <cellStyle name="60% - Énfasis6 2" xfId="524" xr:uid="{00000000-0005-0000-0000-0000D6010000}"/>
    <cellStyle name="60% - Énfasis6 2 2" xfId="525" xr:uid="{00000000-0005-0000-0000-0000D7010000}"/>
    <cellStyle name="60% - Énfasis6 2 3" xfId="526" xr:uid="{00000000-0005-0000-0000-0000D8010000}"/>
    <cellStyle name="60% - Énfasis6 3" xfId="527" xr:uid="{00000000-0005-0000-0000-0000D9010000}"/>
    <cellStyle name="60% - Énfasis6 4" xfId="528" xr:uid="{00000000-0005-0000-0000-0000DA010000}"/>
    <cellStyle name="60% - Énfasis6 5" xfId="529" xr:uid="{00000000-0005-0000-0000-0000DB010000}"/>
    <cellStyle name="60% - アクセント 1" xfId="530" xr:uid="{00000000-0005-0000-0000-0000DC010000}"/>
    <cellStyle name="60% - アクセント 1 2" xfId="531" xr:uid="{00000000-0005-0000-0000-0000DD010000}"/>
    <cellStyle name="60% - アクセント 1 2 2" xfId="532" xr:uid="{00000000-0005-0000-0000-0000DE010000}"/>
    <cellStyle name="60% - アクセント 1 3" xfId="533" xr:uid="{00000000-0005-0000-0000-0000DF010000}"/>
    <cellStyle name="60% - アクセント 1 4" xfId="534" xr:uid="{00000000-0005-0000-0000-0000E0010000}"/>
    <cellStyle name="60% - アクセント 2" xfId="535" xr:uid="{00000000-0005-0000-0000-0000E1010000}"/>
    <cellStyle name="60% - アクセント 2 2" xfId="536" xr:uid="{00000000-0005-0000-0000-0000E2010000}"/>
    <cellStyle name="60% - アクセント 2 2 2" xfId="537" xr:uid="{00000000-0005-0000-0000-0000E3010000}"/>
    <cellStyle name="60% - アクセント 2 3" xfId="538" xr:uid="{00000000-0005-0000-0000-0000E4010000}"/>
    <cellStyle name="60% - アクセント 2 4" xfId="539" xr:uid="{00000000-0005-0000-0000-0000E5010000}"/>
    <cellStyle name="60% - アクセント 3" xfId="540" xr:uid="{00000000-0005-0000-0000-0000E6010000}"/>
    <cellStyle name="60% - アクセント 3 2" xfId="541" xr:uid="{00000000-0005-0000-0000-0000E7010000}"/>
    <cellStyle name="60% - アクセント 3 2 2" xfId="542" xr:uid="{00000000-0005-0000-0000-0000E8010000}"/>
    <cellStyle name="60% - アクセント 3 3" xfId="543" xr:uid="{00000000-0005-0000-0000-0000E9010000}"/>
    <cellStyle name="60% - アクセント 3 4" xfId="544" xr:uid="{00000000-0005-0000-0000-0000EA010000}"/>
    <cellStyle name="60% - アクセント 4" xfId="545" xr:uid="{00000000-0005-0000-0000-0000EB010000}"/>
    <cellStyle name="60% - アクセント 4 2" xfId="546" xr:uid="{00000000-0005-0000-0000-0000EC010000}"/>
    <cellStyle name="60% - アクセント 4 2 2" xfId="547" xr:uid="{00000000-0005-0000-0000-0000ED010000}"/>
    <cellStyle name="60% - アクセント 4 3" xfId="548" xr:uid="{00000000-0005-0000-0000-0000EE010000}"/>
    <cellStyle name="60% - アクセント 4 4" xfId="549" xr:uid="{00000000-0005-0000-0000-0000EF010000}"/>
    <cellStyle name="60% - アクセント 5" xfId="550" xr:uid="{00000000-0005-0000-0000-0000F0010000}"/>
    <cellStyle name="60% - アクセント 5 2" xfId="551" xr:uid="{00000000-0005-0000-0000-0000F1010000}"/>
    <cellStyle name="60% - アクセント 5 2 2" xfId="552" xr:uid="{00000000-0005-0000-0000-0000F2010000}"/>
    <cellStyle name="60% - アクセント 5 3" xfId="553" xr:uid="{00000000-0005-0000-0000-0000F3010000}"/>
    <cellStyle name="60% - アクセント 5 4" xfId="554" xr:uid="{00000000-0005-0000-0000-0000F4010000}"/>
    <cellStyle name="60% - アクセント 6" xfId="555" xr:uid="{00000000-0005-0000-0000-0000F5010000}"/>
    <cellStyle name="60% - アクセント 6 2" xfId="556" xr:uid="{00000000-0005-0000-0000-0000F6010000}"/>
    <cellStyle name="60% - アクセント 6 2 2" xfId="557" xr:uid="{00000000-0005-0000-0000-0000F7010000}"/>
    <cellStyle name="60% - アクセント 6 3" xfId="558" xr:uid="{00000000-0005-0000-0000-0000F8010000}"/>
    <cellStyle name="60% - アクセント 6 4" xfId="559" xr:uid="{00000000-0005-0000-0000-0000F9010000}"/>
    <cellStyle name="args.style" xfId="560" xr:uid="{00000000-0005-0000-0000-0000FA010000}"/>
    <cellStyle name="Buena 2" xfId="561" xr:uid="{00000000-0005-0000-0000-0000FB010000}"/>
    <cellStyle name="Buena 2 2" xfId="562" xr:uid="{00000000-0005-0000-0000-0000FC010000}"/>
    <cellStyle name="Buena 2 3" xfId="563" xr:uid="{00000000-0005-0000-0000-0000FD010000}"/>
    <cellStyle name="Buena 3" xfId="564" xr:uid="{00000000-0005-0000-0000-0000FE010000}"/>
    <cellStyle name="Buena 4" xfId="565" xr:uid="{00000000-0005-0000-0000-0000FF010000}"/>
    <cellStyle name="Buena 5" xfId="566" xr:uid="{00000000-0005-0000-0000-000000020000}"/>
    <cellStyle name="Calc Currency (0)" xfId="567" xr:uid="{00000000-0005-0000-0000-000001020000}"/>
    <cellStyle name="Calc Currency (0) 2" xfId="568" xr:uid="{00000000-0005-0000-0000-000002020000}"/>
    <cellStyle name="Calc Currency (0) 3" xfId="569" xr:uid="{00000000-0005-0000-0000-000003020000}"/>
    <cellStyle name="Calc Currency (0) 4" xfId="570" xr:uid="{00000000-0005-0000-0000-000004020000}"/>
    <cellStyle name="Calc Currency (0) 5" xfId="571" xr:uid="{00000000-0005-0000-0000-000005020000}"/>
    <cellStyle name="Calc Currency (0) 6" xfId="572" xr:uid="{00000000-0005-0000-0000-000006020000}"/>
    <cellStyle name="Calc Currency (0) 7" xfId="573" xr:uid="{00000000-0005-0000-0000-000007020000}"/>
    <cellStyle name="Calc Currency (0) 8" xfId="574" xr:uid="{00000000-0005-0000-0000-000008020000}"/>
    <cellStyle name="Cálculo 10" xfId="575" xr:uid="{00000000-0005-0000-0000-000009020000}"/>
    <cellStyle name="Cálculo 10 2" xfId="576" xr:uid="{00000000-0005-0000-0000-00000A020000}"/>
    <cellStyle name="Cálculo 11" xfId="577" xr:uid="{00000000-0005-0000-0000-00000B020000}"/>
    <cellStyle name="Cálculo 11 2" xfId="578" xr:uid="{00000000-0005-0000-0000-00000C020000}"/>
    <cellStyle name="Cálculo 12" xfId="579" xr:uid="{00000000-0005-0000-0000-00000D020000}"/>
    <cellStyle name="Cálculo 12 2" xfId="580" xr:uid="{00000000-0005-0000-0000-00000E020000}"/>
    <cellStyle name="Cálculo 13" xfId="581" xr:uid="{00000000-0005-0000-0000-00000F020000}"/>
    <cellStyle name="Cálculo 13 2" xfId="582" xr:uid="{00000000-0005-0000-0000-000010020000}"/>
    <cellStyle name="Cálculo 14" xfId="583" xr:uid="{00000000-0005-0000-0000-000011020000}"/>
    <cellStyle name="Cálculo 14 2" xfId="584" xr:uid="{00000000-0005-0000-0000-000012020000}"/>
    <cellStyle name="Cálculo 15" xfId="585" xr:uid="{00000000-0005-0000-0000-000013020000}"/>
    <cellStyle name="Cálculo 15 2" xfId="586" xr:uid="{00000000-0005-0000-0000-000014020000}"/>
    <cellStyle name="Cálculo 16" xfId="587" xr:uid="{00000000-0005-0000-0000-000015020000}"/>
    <cellStyle name="Cálculo 16 2" xfId="588" xr:uid="{00000000-0005-0000-0000-000016020000}"/>
    <cellStyle name="Cálculo 17" xfId="589" xr:uid="{00000000-0005-0000-0000-000017020000}"/>
    <cellStyle name="Cálculo 17 2" xfId="590" xr:uid="{00000000-0005-0000-0000-000018020000}"/>
    <cellStyle name="Cálculo 18" xfId="591" xr:uid="{00000000-0005-0000-0000-000019020000}"/>
    <cellStyle name="Cálculo 18 2" xfId="592" xr:uid="{00000000-0005-0000-0000-00001A020000}"/>
    <cellStyle name="Cálculo 19" xfId="593" xr:uid="{00000000-0005-0000-0000-00001B020000}"/>
    <cellStyle name="Cálculo 19 2" xfId="594" xr:uid="{00000000-0005-0000-0000-00001C020000}"/>
    <cellStyle name="Cálculo 2" xfId="595" xr:uid="{00000000-0005-0000-0000-00001D020000}"/>
    <cellStyle name="Cálculo 2 10" xfId="596" xr:uid="{00000000-0005-0000-0000-00001E020000}"/>
    <cellStyle name="Cálculo 2 11" xfId="597" xr:uid="{00000000-0005-0000-0000-00001F020000}"/>
    <cellStyle name="Cálculo 2 12" xfId="598" xr:uid="{00000000-0005-0000-0000-000020020000}"/>
    <cellStyle name="Cálculo 2 13" xfId="599" xr:uid="{00000000-0005-0000-0000-000021020000}"/>
    <cellStyle name="Cálculo 2 14" xfId="600" xr:uid="{00000000-0005-0000-0000-000022020000}"/>
    <cellStyle name="Cálculo 2 2" xfId="601" xr:uid="{00000000-0005-0000-0000-000023020000}"/>
    <cellStyle name="Cálculo 2 2 10" xfId="602" xr:uid="{00000000-0005-0000-0000-000024020000}"/>
    <cellStyle name="Cálculo 2 2 11" xfId="603" xr:uid="{00000000-0005-0000-0000-000025020000}"/>
    <cellStyle name="Cálculo 2 2 12" xfId="604" xr:uid="{00000000-0005-0000-0000-000026020000}"/>
    <cellStyle name="Cálculo 2 2 13" xfId="605" xr:uid="{00000000-0005-0000-0000-000027020000}"/>
    <cellStyle name="Cálculo 2 2 14" xfId="606" xr:uid="{00000000-0005-0000-0000-000028020000}"/>
    <cellStyle name="Cálculo 2 2 2" xfId="607" xr:uid="{00000000-0005-0000-0000-000029020000}"/>
    <cellStyle name="Cálculo 2 2 2 2" xfId="608" xr:uid="{00000000-0005-0000-0000-00002A020000}"/>
    <cellStyle name="Cálculo 2 2 2 3" xfId="609" xr:uid="{00000000-0005-0000-0000-00002B020000}"/>
    <cellStyle name="Cálculo 2 2 2 4" xfId="610" xr:uid="{00000000-0005-0000-0000-00002C020000}"/>
    <cellStyle name="Cálculo 2 2 2 5" xfId="611" xr:uid="{00000000-0005-0000-0000-00002D020000}"/>
    <cellStyle name="Cálculo 2 2 2 6" xfId="612" xr:uid="{00000000-0005-0000-0000-00002E020000}"/>
    <cellStyle name="Cálculo 2 2 3" xfId="613" xr:uid="{00000000-0005-0000-0000-00002F020000}"/>
    <cellStyle name="Cálculo 2 2 3 2" xfId="614" xr:uid="{00000000-0005-0000-0000-000030020000}"/>
    <cellStyle name="Cálculo 2 2 3 3" xfId="615" xr:uid="{00000000-0005-0000-0000-000031020000}"/>
    <cellStyle name="Cálculo 2 2 3 4" xfId="616" xr:uid="{00000000-0005-0000-0000-000032020000}"/>
    <cellStyle name="Cálculo 2 2 3 5" xfId="617" xr:uid="{00000000-0005-0000-0000-000033020000}"/>
    <cellStyle name="Cálculo 2 2 4" xfId="618" xr:uid="{00000000-0005-0000-0000-000034020000}"/>
    <cellStyle name="Cálculo 2 2 4 2" xfId="619" xr:uid="{00000000-0005-0000-0000-000035020000}"/>
    <cellStyle name="Cálculo 2 2 4 3" xfId="620" xr:uid="{00000000-0005-0000-0000-000036020000}"/>
    <cellStyle name="Cálculo 2 2 4 4" xfId="621" xr:uid="{00000000-0005-0000-0000-000037020000}"/>
    <cellStyle name="Cálculo 2 2 4 5" xfId="622" xr:uid="{00000000-0005-0000-0000-000038020000}"/>
    <cellStyle name="Cálculo 2 2 5" xfId="623" xr:uid="{00000000-0005-0000-0000-000039020000}"/>
    <cellStyle name="Cálculo 2 2 5 2" xfId="624" xr:uid="{00000000-0005-0000-0000-00003A020000}"/>
    <cellStyle name="Cálculo 2 2 6" xfId="625" xr:uid="{00000000-0005-0000-0000-00003B020000}"/>
    <cellStyle name="Cálculo 2 2 6 2" xfId="626" xr:uid="{00000000-0005-0000-0000-00003C020000}"/>
    <cellStyle name="Cálculo 2 2 7" xfId="627" xr:uid="{00000000-0005-0000-0000-00003D020000}"/>
    <cellStyle name="Cálculo 2 2 8" xfId="628" xr:uid="{00000000-0005-0000-0000-00003E020000}"/>
    <cellStyle name="Cálculo 2 2 9" xfId="629" xr:uid="{00000000-0005-0000-0000-00003F020000}"/>
    <cellStyle name="Cálculo 2 3" xfId="630" xr:uid="{00000000-0005-0000-0000-000040020000}"/>
    <cellStyle name="Cálculo 2 3 2" xfId="631" xr:uid="{00000000-0005-0000-0000-000041020000}"/>
    <cellStyle name="Cálculo 2 3 3" xfId="632" xr:uid="{00000000-0005-0000-0000-000042020000}"/>
    <cellStyle name="Cálculo 2 3 4" xfId="633" xr:uid="{00000000-0005-0000-0000-000043020000}"/>
    <cellStyle name="Cálculo 2 3 5" xfId="634" xr:uid="{00000000-0005-0000-0000-000044020000}"/>
    <cellStyle name="Cálculo 2 3 6" xfId="635" xr:uid="{00000000-0005-0000-0000-000045020000}"/>
    <cellStyle name="Cálculo 2 4" xfId="636" xr:uid="{00000000-0005-0000-0000-000046020000}"/>
    <cellStyle name="Cálculo 2 4 2" xfId="637" xr:uid="{00000000-0005-0000-0000-000047020000}"/>
    <cellStyle name="Cálculo 2 4 3" xfId="638" xr:uid="{00000000-0005-0000-0000-000048020000}"/>
    <cellStyle name="Cálculo 2 4 4" xfId="639" xr:uid="{00000000-0005-0000-0000-000049020000}"/>
    <cellStyle name="Cálculo 2 4 5" xfId="640" xr:uid="{00000000-0005-0000-0000-00004A020000}"/>
    <cellStyle name="Cálculo 2 5" xfId="641" xr:uid="{00000000-0005-0000-0000-00004B020000}"/>
    <cellStyle name="Cálculo 2 5 2" xfId="642" xr:uid="{00000000-0005-0000-0000-00004C020000}"/>
    <cellStyle name="Cálculo 2 5 3" xfId="643" xr:uid="{00000000-0005-0000-0000-00004D020000}"/>
    <cellStyle name="Cálculo 2 5 4" xfId="644" xr:uid="{00000000-0005-0000-0000-00004E020000}"/>
    <cellStyle name="Cálculo 2 5 5" xfId="645" xr:uid="{00000000-0005-0000-0000-00004F020000}"/>
    <cellStyle name="Cálculo 2 6" xfId="646" xr:uid="{00000000-0005-0000-0000-000050020000}"/>
    <cellStyle name="Cálculo 2 6 2" xfId="647" xr:uid="{00000000-0005-0000-0000-000051020000}"/>
    <cellStyle name="Cálculo 2 7" xfId="648" xr:uid="{00000000-0005-0000-0000-000052020000}"/>
    <cellStyle name="Cálculo 2 8" xfId="649" xr:uid="{00000000-0005-0000-0000-000053020000}"/>
    <cellStyle name="Cálculo 2 9" xfId="650" xr:uid="{00000000-0005-0000-0000-000054020000}"/>
    <cellStyle name="Cálculo 20" xfId="651" xr:uid="{00000000-0005-0000-0000-000055020000}"/>
    <cellStyle name="Cálculo 20 2" xfId="652" xr:uid="{00000000-0005-0000-0000-000056020000}"/>
    <cellStyle name="Cálculo 21" xfId="653" xr:uid="{00000000-0005-0000-0000-000057020000}"/>
    <cellStyle name="Cálculo 21 2" xfId="654" xr:uid="{00000000-0005-0000-0000-000058020000}"/>
    <cellStyle name="Cálculo 22" xfId="655" xr:uid="{00000000-0005-0000-0000-000059020000}"/>
    <cellStyle name="Cálculo 22 2" xfId="656" xr:uid="{00000000-0005-0000-0000-00005A020000}"/>
    <cellStyle name="Cálculo 23" xfId="657" xr:uid="{00000000-0005-0000-0000-00005B020000}"/>
    <cellStyle name="Cálculo 23 2" xfId="658" xr:uid="{00000000-0005-0000-0000-00005C020000}"/>
    <cellStyle name="Cálculo 24" xfId="659" xr:uid="{00000000-0005-0000-0000-00005D020000}"/>
    <cellStyle name="Cálculo 24 2" xfId="660" xr:uid="{00000000-0005-0000-0000-00005E020000}"/>
    <cellStyle name="Cálculo 25" xfId="661" xr:uid="{00000000-0005-0000-0000-00005F020000}"/>
    <cellStyle name="Cálculo 25 2" xfId="662" xr:uid="{00000000-0005-0000-0000-000060020000}"/>
    <cellStyle name="Cálculo 26" xfId="663" xr:uid="{00000000-0005-0000-0000-000061020000}"/>
    <cellStyle name="Cálculo 26 2" xfId="664" xr:uid="{00000000-0005-0000-0000-000062020000}"/>
    <cellStyle name="Cálculo 27" xfId="665" xr:uid="{00000000-0005-0000-0000-000063020000}"/>
    <cellStyle name="Cálculo 27 2" xfId="666" xr:uid="{00000000-0005-0000-0000-000064020000}"/>
    <cellStyle name="Cálculo 28" xfId="667" xr:uid="{00000000-0005-0000-0000-000065020000}"/>
    <cellStyle name="Cálculo 28 2" xfId="668" xr:uid="{00000000-0005-0000-0000-000066020000}"/>
    <cellStyle name="Cálculo 29" xfId="669" xr:uid="{00000000-0005-0000-0000-000067020000}"/>
    <cellStyle name="Cálculo 3" xfId="670" xr:uid="{00000000-0005-0000-0000-000068020000}"/>
    <cellStyle name="Cálculo 3 10" xfId="671" xr:uid="{00000000-0005-0000-0000-000069020000}"/>
    <cellStyle name="Cálculo 3 11" xfId="672" xr:uid="{00000000-0005-0000-0000-00006A020000}"/>
    <cellStyle name="Cálculo 3 12" xfId="673" xr:uid="{00000000-0005-0000-0000-00006B020000}"/>
    <cellStyle name="Cálculo 3 13" xfId="674" xr:uid="{00000000-0005-0000-0000-00006C020000}"/>
    <cellStyle name="Cálculo 3 14" xfId="675" xr:uid="{00000000-0005-0000-0000-00006D020000}"/>
    <cellStyle name="Cálculo 3 2" xfId="676" xr:uid="{00000000-0005-0000-0000-00006E020000}"/>
    <cellStyle name="Cálculo 3 2 2" xfId="677" xr:uid="{00000000-0005-0000-0000-00006F020000}"/>
    <cellStyle name="Cálculo 3 2 2 2" xfId="678" xr:uid="{00000000-0005-0000-0000-000070020000}"/>
    <cellStyle name="Cálculo 3 3" xfId="679" xr:uid="{00000000-0005-0000-0000-000071020000}"/>
    <cellStyle name="Cálculo 3 3 2" xfId="680" xr:uid="{00000000-0005-0000-0000-000072020000}"/>
    <cellStyle name="Cálculo 3 3 3" xfId="681" xr:uid="{00000000-0005-0000-0000-000073020000}"/>
    <cellStyle name="Cálculo 3 3 4" xfId="682" xr:uid="{00000000-0005-0000-0000-000074020000}"/>
    <cellStyle name="Cálculo 3 3 5" xfId="683" xr:uid="{00000000-0005-0000-0000-000075020000}"/>
    <cellStyle name="Cálculo 3 3 6" xfId="684" xr:uid="{00000000-0005-0000-0000-000076020000}"/>
    <cellStyle name="Cálculo 3 4" xfId="685" xr:uid="{00000000-0005-0000-0000-000077020000}"/>
    <cellStyle name="Cálculo 3 4 2" xfId="686" xr:uid="{00000000-0005-0000-0000-000078020000}"/>
    <cellStyle name="Cálculo 3 4 3" xfId="687" xr:uid="{00000000-0005-0000-0000-000079020000}"/>
    <cellStyle name="Cálculo 3 4 4" xfId="688" xr:uid="{00000000-0005-0000-0000-00007A020000}"/>
    <cellStyle name="Cálculo 3 4 5" xfId="689" xr:uid="{00000000-0005-0000-0000-00007B020000}"/>
    <cellStyle name="Cálculo 3 5" xfId="690" xr:uid="{00000000-0005-0000-0000-00007C020000}"/>
    <cellStyle name="Cálculo 3 5 2" xfId="691" xr:uid="{00000000-0005-0000-0000-00007D020000}"/>
    <cellStyle name="Cálculo 3 5 3" xfId="692" xr:uid="{00000000-0005-0000-0000-00007E020000}"/>
    <cellStyle name="Cálculo 3 5 4" xfId="693" xr:uid="{00000000-0005-0000-0000-00007F020000}"/>
    <cellStyle name="Cálculo 3 5 5" xfId="694" xr:uid="{00000000-0005-0000-0000-000080020000}"/>
    <cellStyle name="Cálculo 3 6" xfId="695" xr:uid="{00000000-0005-0000-0000-000081020000}"/>
    <cellStyle name="Cálculo 3 6 2" xfId="696" xr:uid="{00000000-0005-0000-0000-000082020000}"/>
    <cellStyle name="Cálculo 3 7" xfId="697" xr:uid="{00000000-0005-0000-0000-000083020000}"/>
    <cellStyle name="Cálculo 3 8" xfId="698" xr:uid="{00000000-0005-0000-0000-000084020000}"/>
    <cellStyle name="Cálculo 3 9" xfId="699" xr:uid="{00000000-0005-0000-0000-000085020000}"/>
    <cellStyle name="Cálculo 30" xfId="700" xr:uid="{00000000-0005-0000-0000-000086020000}"/>
    <cellStyle name="Cálculo 31" xfId="701" xr:uid="{00000000-0005-0000-0000-000087020000}"/>
    <cellStyle name="Cálculo 32" xfId="702" xr:uid="{00000000-0005-0000-0000-000088020000}"/>
    <cellStyle name="Cálculo 33" xfId="703" xr:uid="{00000000-0005-0000-0000-000089020000}"/>
    <cellStyle name="Cálculo 34" xfId="704" xr:uid="{00000000-0005-0000-0000-00008A020000}"/>
    <cellStyle name="Cálculo 35" xfId="705" xr:uid="{00000000-0005-0000-0000-00008B020000}"/>
    <cellStyle name="Cálculo 36" xfId="706" xr:uid="{00000000-0005-0000-0000-00008C020000}"/>
    <cellStyle name="Cálculo 37" xfId="707" xr:uid="{00000000-0005-0000-0000-00008D020000}"/>
    <cellStyle name="Cálculo 4" xfId="708" xr:uid="{00000000-0005-0000-0000-00008E020000}"/>
    <cellStyle name="Cálculo 4 10" xfId="709" xr:uid="{00000000-0005-0000-0000-00008F020000}"/>
    <cellStyle name="Cálculo 4 11" xfId="710" xr:uid="{00000000-0005-0000-0000-000090020000}"/>
    <cellStyle name="Cálculo 4 12" xfId="711" xr:uid="{00000000-0005-0000-0000-000091020000}"/>
    <cellStyle name="Cálculo 4 13" xfId="712" xr:uid="{00000000-0005-0000-0000-000092020000}"/>
    <cellStyle name="Cálculo 4 14" xfId="713" xr:uid="{00000000-0005-0000-0000-000093020000}"/>
    <cellStyle name="Cálculo 4 2" xfId="714" xr:uid="{00000000-0005-0000-0000-000094020000}"/>
    <cellStyle name="Cálculo 4 3" xfId="715" xr:uid="{00000000-0005-0000-0000-000095020000}"/>
    <cellStyle name="Cálculo 4 3 2" xfId="716" xr:uid="{00000000-0005-0000-0000-000096020000}"/>
    <cellStyle name="Cálculo 4 3 3" xfId="717" xr:uid="{00000000-0005-0000-0000-000097020000}"/>
    <cellStyle name="Cálculo 4 3 4" xfId="718" xr:uid="{00000000-0005-0000-0000-000098020000}"/>
    <cellStyle name="Cálculo 4 3 5" xfId="719" xr:uid="{00000000-0005-0000-0000-000099020000}"/>
    <cellStyle name="Cálculo 4 3 6" xfId="720" xr:uid="{00000000-0005-0000-0000-00009A020000}"/>
    <cellStyle name="Cálculo 4 4" xfId="721" xr:uid="{00000000-0005-0000-0000-00009B020000}"/>
    <cellStyle name="Cálculo 4 4 2" xfId="722" xr:uid="{00000000-0005-0000-0000-00009C020000}"/>
    <cellStyle name="Cálculo 4 4 3" xfId="723" xr:uid="{00000000-0005-0000-0000-00009D020000}"/>
    <cellStyle name="Cálculo 4 4 4" xfId="724" xr:uid="{00000000-0005-0000-0000-00009E020000}"/>
    <cellStyle name="Cálculo 4 4 5" xfId="725" xr:uid="{00000000-0005-0000-0000-00009F020000}"/>
    <cellStyle name="Cálculo 4 5" xfId="726" xr:uid="{00000000-0005-0000-0000-0000A0020000}"/>
    <cellStyle name="Cálculo 4 5 2" xfId="727" xr:uid="{00000000-0005-0000-0000-0000A1020000}"/>
    <cellStyle name="Cálculo 4 5 3" xfId="728" xr:uid="{00000000-0005-0000-0000-0000A2020000}"/>
    <cellStyle name="Cálculo 4 5 4" xfId="729" xr:uid="{00000000-0005-0000-0000-0000A3020000}"/>
    <cellStyle name="Cálculo 4 5 5" xfId="730" xr:uid="{00000000-0005-0000-0000-0000A4020000}"/>
    <cellStyle name="Cálculo 4 6" xfId="731" xr:uid="{00000000-0005-0000-0000-0000A5020000}"/>
    <cellStyle name="Cálculo 4 6 2" xfId="732" xr:uid="{00000000-0005-0000-0000-0000A6020000}"/>
    <cellStyle name="Cálculo 4 7" xfId="733" xr:uid="{00000000-0005-0000-0000-0000A7020000}"/>
    <cellStyle name="Cálculo 4 8" xfId="734" xr:uid="{00000000-0005-0000-0000-0000A8020000}"/>
    <cellStyle name="Cálculo 4 9" xfId="735" xr:uid="{00000000-0005-0000-0000-0000A9020000}"/>
    <cellStyle name="Cálculo 5" xfId="736" xr:uid="{00000000-0005-0000-0000-0000AA020000}"/>
    <cellStyle name="Cálculo 5 10" xfId="737" xr:uid="{00000000-0005-0000-0000-0000AB020000}"/>
    <cellStyle name="Cálculo 5 11" xfId="738" xr:uid="{00000000-0005-0000-0000-0000AC020000}"/>
    <cellStyle name="Cálculo 5 12" xfId="739" xr:uid="{00000000-0005-0000-0000-0000AD020000}"/>
    <cellStyle name="Cálculo 5 13" xfId="740" xr:uid="{00000000-0005-0000-0000-0000AE020000}"/>
    <cellStyle name="Cálculo 5 2" xfId="741" xr:uid="{00000000-0005-0000-0000-0000AF020000}"/>
    <cellStyle name="Cálculo 5 2 2" xfId="742" xr:uid="{00000000-0005-0000-0000-0000B0020000}"/>
    <cellStyle name="Cálculo 5 2 3" xfId="743" xr:uid="{00000000-0005-0000-0000-0000B1020000}"/>
    <cellStyle name="Cálculo 5 2 4" xfId="744" xr:uid="{00000000-0005-0000-0000-0000B2020000}"/>
    <cellStyle name="Cálculo 5 2 5" xfId="745" xr:uid="{00000000-0005-0000-0000-0000B3020000}"/>
    <cellStyle name="Cálculo 5 2 6" xfId="746" xr:uid="{00000000-0005-0000-0000-0000B4020000}"/>
    <cellStyle name="Cálculo 5 3" xfId="747" xr:uid="{00000000-0005-0000-0000-0000B5020000}"/>
    <cellStyle name="Cálculo 5 3 2" xfId="748" xr:uid="{00000000-0005-0000-0000-0000B6020000}"/>
    <cellStyle name="Cálculo 5 3 3" xfId="749" xr:uid="{00000000-0005-0000-0000-0000B7020000}"/>
    <cellStyle name="Cálculo 5 3 4" xfId="750" xr:uid="{00000000-0005-0000-0000-0000B8020000}"/>
    <cellStyle name="Cálculo 5 3 5" xfId="751" xr:uid="{00000000-0005-0000-0000-0000B9020000}"/>
    <cellStyle name="Cálculo 5 4" xfId="752" xr:uid="{00000000-0005-0000-0000-0000BA020000}"/>
    <cellStyle name="Cálculo 5 4 2" xfId="753" xr:uid="{00000000-0005-0000-0000-0000BB020000}"/>
    <cellStyle name="Cálculo 5 4 3" xfId="754" xr:uid="{00000000-0005-0000-0000-0000BC020000}"/>
    <cellStyle name="Cálculo 5 4 4" xfId="755" xr:uid="{00000000-0005-0000-0000-0000BD020000}"/>
    <cellStyle name="Cálculo 5 4 5" xfId="756" xr:uid="{00000000-0005-0000-0000-0000BE020000}"/>
    <cellStyle name="Cálculo 5 5" xfId="757" xr:uid="{00000000-0005-0000-0000-0000BF020000}"/>
    <cellStyle name="Cálculo 5 5 2" xfId="758" xr:uid="{00000000-0005-0000-0000-0000C0020000}"/>
    <cellStyle name="Cálculo 5 6" xfId="759" xr:uid="{00000000-0005-0000-0000-0000C1020000}"/>
    <cellStyle name="Cálculo 5 7" xfId="760" xr:uid="{00000000-0005-0000-0000-0000C2020000}"/>
    <cellStyle name="Cálculo 5 8" xfId="761" xr:uid="{00000000-0005-0000-0000-0000C3020000}"/>
    <cellStyle name="Cálculo 5 9" xfId="762" xr:uid="{00000000-0005-0000-0000-0000C4020000}"/>
    <cellStyle name="Cálculo 6" xfId="763" xr:uid="{00000000-0005-0000-0000-0000C5020000}"/>
    <cellStyle name="Cálculo 6 10" xfId="764" xr:uid="{00000000-0005-0000-0000-0000C6020000}"/>
    <cellStyle name="Cálculo 6 11" xfId="765" xr:uid="{00000000-0005-0000-0000-0000C7020000}"/>
    <cellStyle name="Cálculo 6 12" xfId="766" xr:uid="{00000000-0005-0000-0000-0000C8020000}"/>
    <cellStyle name="Cálculo 6 13" xfId="767" xr:uid="{00000000-0005-0000-0000-0000C9020000}"/>
    <cellStyle name="Cálculo 6 2" xfId="768" xr:uid="{00000000-0005-0000-0000-0000CA020000}"/>
    <cellStyle name="Cálculo 6 2 2" xfId="769" xr:uid="{00000000-0005-0000-0000-0000CB020000}"/>
    <cellStyle name="Cálculo 6 2 3" xfId="770" xr:uid="{00000000-0005-0000-0000-0000CC020000}"/>
    <cellStyle name="Cálculo 6 2 4" xfId="771" xr:uid="{00000000-0005-0000-0000-0000CD020000}"/>
    <cellStyle name="Cálculo 6 2 5" xfId="772" xr:uid="{00000000-0005-0000-0000-0000CE020000}"/>
    <cellStyle name="Cálculo 6 2 6" xfId="773" xr:uid="{00000000-0005-0000-0000-0000CF020000}"/>
    <cellStyle name="Cálculo 6 3" xfId="774" xr:uid="{00000000-0005-0000-0000-0000D0020000}"/>
    <cellStyle name="Cálculo 6 3 2" xfId="775" xr:uid="{00000000-0005-0000-0000-0000D1020000}"/>
    <cellStyle name="Cálculo 6 3 3" xfId="776" xr:uid="{00000000-0005-0000-0000-0000D2020000}"/>
    <cellStyle name="Cálculo 6 3 4" xfId="777" xr:uid="{00000000-0005-0000-0000-0000D3020000}"/>
    <cellStyle name="Cálculo 6 3 5" xfId="778" xr:uid="{00000000-0005-0000-0000-0000D4020000}"/>
    <cellStyle name="Cálculo 6 4" xfId="779" xr:uid="{00000000-0005-0000-0000-0000D5020000}"/>
    <cellStyle name="Cálculo 6 4 2" xfId="780" xr:uid="{00000000-0005-0000-0000-0000D6020000}"/>
    <cellStyle name="Cálculo 6 4 3" xfId="781" xr:uid="{00000000-0005-0000-0000-0000D7020000}"/>
    <cellStyle name="Cálculo 6 4 4" xfId="782" xr:uid="{00000000-0005-0000-0000-0000D8020000}"/>
    <cellStyle name="Cálculo 6 4 5" xfId="783" xr:uid="{00000000-0005-0000-0000-0000D9020000}"/>
    <cellStyle name="Cálculo 6 5" xfId="784" xr:uid="{00000000-0005-0000-0000-0000DA020000}"/>
    <cellStyle name="Cálculo 6 5 2" xfId="785" xr:uid="{00000000-0005-0000-0000-0000DB020000}"/>
    <cellStyle name="Cálculo 6 6" xfId="786" xr:uid="{00000000-0005-0000-0000-0000DC020000}"/>
    <cellStyle name="Cálculo 6 7" xfId="787" xr:uid="{00000000-0005-0000-0000-0000DD020000}"/>
    <cellStyle name="Cálculo 6 8" xfId="788" xr:uid="{00000000-0005-0000-0000-0000DE020000}"/>
    <cellStyle name="Cálculo 6 9" xfId="789" xr:uid="{00000000-0005-0000-0000-0000DF020000}"/>
    <cellStyle name="Cálculo 7" xfId="790" xr:uid="{00000000-0005-0000-0000-0000E0020000}"/>
    <cellStyle name="Cálculo 7 2" xfId="791" xr:uid="{00000000-0005-0000-0000-0000E1020000}"/>
    <cellStyle name="Cálculo 7 2 2" xfId="792" xr:uid="{00000000-0005-0000-0000-0000E2020000}"/>
    <cellStyle name="Cálculo 8" xfId="793" xr:uid="{00000000-0005-0000-0000-0000E3020000}"/>
    <cellStyle name="Cálculo 8 2" xfId="794" xr:uid="{00000000-0005-0000-0000-0000E4020000}"/>
    <cellStyle name="Cálculo 8 2 2" xfId="795" xr:uid="{00000000-0005-0000-0000-0000E5020000}"/>
    <cellStyle name="Cálculo 9" xfId="796" xr:uid="{00000000-0005-0000-0000-0000E6020000}"/>
    <cellStyle name="Cálculo 9 2" xfId="797" xr:uid="{00000000-0005-0000-0000-0000E7020000}"/>
    <cellStyle name="Cálculo 9 2 2" xfId="798" xr:uid="{00000000-0005-0000-0000-0000E8020000}"/>
    <cellStyle name="Cálculo 9 3" xfId="799" xr:uid="{00000000-0005-0000-0000-0000E9020000}"/>
    <cellStyle name="Cálculo 9 4" xfId="800" xr:uid="{00000000-0005-0000-0000-0000EA020000}"/>
    <cellStyle name="Cálculo 9 5" xfId="801" xr:uid="{00000000-0005-0000-0000-0000EB020000}"/>
    <cellStyle name="Cálculo 9 6" xfId="802" xr:uid="{00000000-0005-0000-0000-0000EC020000}"/>
    <cellStyle name="Cálculo 9 7" xfId="803" xr:uid="{00000000-0005-0000-0000-0000ED020000}"/>
    <cellStyle name="Celda de comprobación 2" xfId="14" xr:uid="{00000000-0005-0000-0000-0000EE020000}"/>
    <cellStyle name="Celda de comprobación 2 2" xfId="804" xr:uid="{00000000-0005-0000-0000-0000EF020000}"/>
    <cellStyle name="Celda de comprobación 2 3" xfId="805" xr:uid="{00000000-0005-0000-0000-0000F0020000}"/>
    <cellStyle name="Celda de comprobación 3" xfId="806" xr:uid="{00000000-0005-0000-0000-0000F1020000}"/>
    <cellStyle name="Celda de comprobación 4" xfId="807" xr:uid="{00000000-0005-0000-0000-0000F2020000}"/>
    <cellStyle name="Celda de comprobación 5" xfId="808" xr:uid="{00000000-0005-0000-0000-0000F3020000}"/>
    <cellStyle name="Celda vinculada 2" xfId="809" xr:uid="{00000000-0005-0000-0000-0000F4020000}"/>
    <cellStyle name="Celda vinculada 2 2" xfId="810" xr:uid="{00000000-0005-0000-0000-0000F5020000}"/>
    <cellStyle name="Celda vinculada 2 3" xfId="811" xr:uid="{00000000-0005-0000-0000-0000F6020000}"/>
    <cellStyle name="Celda vinculada 3" xfId="812" xr:uid="{00000000-0005-0000-0000-0000F7020000}"/>
    <cellStyle name="Celda vinculada 4" xfId="813" xr:uid="{00000000-0005-0000-0000-0000F8020000}"/>
    <cellStyle name="Celda vinculada 5" xfId="814" xr:uid="{00000000-0005-0000-0000-0000F9020000}"/>
    <cellStyle name="Comma" xfId="815" xr:uid="{00000000-0005-0000-0000-0000FA020000}"/>
    <cellStyle name="Comma [0]_!!!GO" xfId="816" xr:uid="{00000000-0005-0000-0000-0000FB020000}"/>
    <cellStyle name="Comma_!!!GO" xfId="817" xr:uid="{00000000-0005-0000-0000-0000FC020000}"/>
    <cellStyle name="Comma0" xfId="818" xr:uid="{00000000-0005-0000-0000-0000FD020000}"/>
    <cellStyle name="Copied" xfId="819" xr:uid="{00000000-0005-0000-0000-0000FE020000}"/>
    <cellStyle name="COST1" xfId="820" xr:uid="{00000000-0005-0000-0000-0000FF020000}"/>
    <cellStyle name="Currency" xfId="821" xr:uid="{00000000-0005-0000-0000-000000030000}"/>
    <cellStyle name="Currency [0]_!!!GO" xfId="822" xr:uid="{00000000-0005-0000-0000-000001030000}"/>
    <cellStyle name="Currency_!!!GO" xfId="823" xr:uid="{00000000-0005-0000-0000-000002030000}"/>
    <cellStyle name="Currency0" xfId="824" xr:uid="{00000000-0005-0000-0000-000003030000}"/>
    <cellStyle name="Date" xfId="825" xr:uid="{00000000-0005-0000-0000-000004030000}"/>
    <cellStyle name="Date 2" xfId="826" xr:uid="{00000000-0005-0000-0000-000005030000}"/>
    <cellStyle name="Encabezado 4 2" xfId="827" xr:uid="{00000000-0005-0000-0000-000006030000}"/>
    <cellStyle name="Encabezado 4 2 2" xfId="828" xr:uid="{00000000-0005-0000-0000-000007030000}"/>
    <cellStyle name="Encabezado 4 2 3" xfId="829" xr:uid="{00000000-0005-0000-0000-000008030000}"/>
    <cellStyle name="Encabezado 4 3" xfId="830" xr:uid="{00000000-0005-0000-0000-000009030000}"/>
    <cellStyle name="Encabezado 4 4" xfId="831" xr:uid="{00000000-0005-0000-0000-00000A030000}"/>
    <cellStyle name="Encabezado 4 5" xfId="832" xr:uid="{00000000-0005-0000-0000-00000B030000}"/>
    <cellStyle name="Énfasis1 2" xfId="833" xr:uid="{00000000-0005-0000-0000-00000C030000}"/>
    <cellStyle name="Énfasis1 2 2" xfId="834" xr:uid="{00000000-0005-0000-0000-00000D030000}"/>
    <cellStyle name="Énfasis1 2 3" xfId="835" xr:uid="{00000000-0005-0000-0000-00000E030000}"/>
    <cellStyle name="Énfasis1 3" xfId="836" xr:uid="{00000000-0005-0000-0000-00000F030000}"/>
    <cellStyle name="Énfasis1 4" xfId="837" xr:uid="{00000000-0005-0000-0000-000010030000}"/>
    <cellStyle name="Énfasis1 5" xfId="838" xr:uid="{00000000-0005-0000-0000-000011030000}"/>
    <cellStyle name="Énfasis2" xfId="8838" builtinId="33"/>
    <cellStyle name="Énfasis2 2" xfId="839" xr:uid="{00000000-0005-0000-0000-000013030000}"/>
    <cellStyle name="Énfasis2 2 2" xfId="840" xr:uid="{00000000-0005-0000-0000-000014030000}"/>
    <cellStyle name="Énfasis2 2 3" xfId="841" xr:uid="{00000000-0005-0000-0000-000015030000}"/>
    <cellStyle name="Énfasis2 3" xfId="842" xr:uid="{00000000-0005-0000-0000-000016030000}"/>
    <cellStyle name="Énfasis2 4" xfId="843" xr:uid="{00000000-0005-0000-0000-000017030000}"/>
    <cellStyle name="Énfasis2 5" xfId="844" xr:uid="{00000000-0005-0000-0000-000018030000}"/>
    <cellStyle name="Énfasis3 2" xfId="845" xr:uid="{00000000-0005-0000-0000-000019030000}"/>
    <cellStyle name="Énfasis3 2 2" xfId="846" xr:uid="{00000000-0005-0000-0000-00001A030000}"/>
    <cellStyle name="Énfasis3 2 3" xfId="847" xr:uid="{00000000-0005-0000-0000-00001B030000}"/>
    <cellStyle name="Énfasis3 3" xfId="848" xr:uid="{00000000-0005-0000-0000-00001C030000}"/>
    <cellStyle name="Énfasis3 4" xfId="849" xr:uid="{00000000-0005-0000-0000-00001D030000}"/>
    <cellStyle name="Énfasis3 5" xfId="850" xr:uid="{00000000-0005-0000-0000-00001E030000}"/>
    <cellStyle name="Énfasis4 2" xfId="851" xr:uid="{00000000-0005-0000-0000-00001F030000}"/>
    <cellStyle name="Énfasis4 2 2" xfId="852" xr:uid="{00000000-0005-0000-0000-000020030000}"/>
    <cellStyle name="Énfasis4 2 3" xfId="853" xr:uid="{00000000-0005-0000-0000-000021030000}"/>
    <cellStyle name="Énfasis4 3" xfId="854" xr:uid="{00000000-0005-0000-0000-000022030000}"/>
    <cellStyle name="Énfasis4 4" xfId="855" xr:uid="{00000000-0005-0000-0000-000023030000}"/>
    <cellStyle name="Énfasis4 5" xfId="856" xr:uid="{00000000-0005-0000-0000-000024030000}"/>
    <cellStyle name="Énfasis5 2" xfId="857" xr:uid="{00000000-0005-0000-0000-000025030000}"/>
    <cellStyle name="Énfasis5 2 2" xfId="858" xr:uid="{00000000-0005-0000-0000-000026030000}"/>
    <cellStyle name="Énfasis5 2 3" xfId="859" xr:uid="{00000000-0005-0000-0000-000027030000}"/>
    <cellStyle name="Énfasis5 3" xfId="860" xr:uid="{00000000-0005-0000-0000-000028030000}"/>
    <cellStyle name="Énfasis5 4" xfId="861" xr:uid="{00000000-0005-0000-0000-000029030000}"/>
    <cellStyle name="Énfasis5 5" xfId="862" xr:uid="{00000000-0005-0000-0000-00002A030000}"/>
    <cellStyle name="Énfasis6 2" xfId="863" xr:uid="{00000000-0005-0000-0000-00002B030000}"/>
    <cellStyle name="Énfasis6 2 2" xfId="864" xr:uid="{00000000-0005-0000-0000-00002C030000}"/>
    <cellStyle name="Énfasis6 2 3" xfId="865" xr:uid="{00000000-0005-0000-0000-00002D030000}"/>
    <cellStyle name="Énfasis6 3" xfId="866" xr:uid="{00000000-0005-0000-0000-00002E030000}"/>
    <cellStyle name="Énfasis6 4" xfId="867" xr:uid="{00000000-0005-0000-0000-00002F030000}"/>
    <cellStyle name="Énfasis6 5" xfId="868" xr:uid="{00000000-0005-0000-0000-000030030000}"/>
    <cellStyle name="Entered" xfId="869" xr:uid="{00000000-0005-0000-0000-000031030000}"/>
    <cellStyle name="Entrada 10" xfId="870" xr:uid="{00000000-0005-0000-0000-000032030000}"/>
    <cellStyle name="Entrada 10 2" xfId="871" xr:uid="{00000000-0005-0000-0000-000033030000}"/>
    <cellStyle name="Entrada 11" xfId="872" xr:uid="{00000000-0005-0000-0000-000034030000}"/>
    <cellStyle name="Entrada 11 2" xfId="873" xr:uid="{00000000-0005-0000-0000-000035030000}"/>
    <cellStyle name="Entrada 12" xfId="874" xr:uid="{00000000-0005-0000-0000-000036030000}"/>
    <cellStyle name="Entrada 12 2" xfId="875" xr:uid="{00000000-0005-0000-0000-000037030000}"/>
    <cellStyle name="Entrada 13" xfId="876" xr:uid="{00000000-0005-0000-0000-000038030000}"/>
    <cellStyle name="Entrada 13 2" xfId="877" xr:uid="{00000000-0005-0000-0000-000039030000}"/>
    <cellStyle name="Entrada 14" xfId="878" xr:uid="{00000000-0005-0000-0000-00003A030000}"/>
    <cellStyle name="Entrada 14 2" xfId="879" xr:uid="{00000000-0005-0000-0000-00003B030000}"/>
    <cellStyle name="Entrada 15" xfId="880" xr:uid="{00000000-0005-0000-0000-00003C030000}"/>
    <cellStyle name="Entrada 15 2" xfId="881" xr:uid="{00000000-0005-0000-0000-00003D030000}"/>
    <cellStyle name="Entrada 16" xfId="882" xr:uid="{00000000-0005-0000-0000-00003E030000}"/>
    <cellStyle name="Entrada 16 2" xfId="883" xr:uid="{00000000-0005-0000-0000-00003F030000}"/>
    <cellStyle name="Entrada 17" xfId="884" xr:uid="{00000000-0005-0000-0000-000040030000}"/>
    <cellStyle name="Entrada 17 2" xfId="885" xr:uid="{00000000-0005-0000-0000-000041030000}"/>
    <cellStyle name="Entrada 18" xfId="886" xr:uid="{00000000-0005-0000-0000-000042030000}"/>
    <cellStyle name="Entrada 18 2" xfId="887" xr:uid="{00000000-0005-0000-0000-000043030000}"/>
    <cellStyle name="Entrada 19" xfId="888" xr:uid="{00000000-0005-0000-0000-000044030000}"/>
    <cellStyle name="Entrada 19 2" xfId="889" xr:uid="{00000000-0005-0000-0000-000045030000}"/>
    <cellStyle name="Entrada 2" xfId="890" xr:uid="{00000000-0005-0000-0000-000046030000}"/>
    <cellStyle name="Entrada 2 10" xfId="891" xr:uid="{00000000-0005-0000-0000-000047030000}"/>
    <cellStyle name="Entrada 2 11" xfId="892" xr:uid="{00000000-0005-0000-0000-000048030000}"/>
    <cellStyle name="Entrada 2 12" xfId="893" xr:uid="{00000000-0005-0000-0000-000049030000}"/>
    <cellStyle name="Entrada 2 13" xfId="894" xr:uid="{00000000-0005-0000-0000-00004A030000}"/>
    <cellStyle name="Entrada 2 14" xfId="895" xr:uid="{00000000-0005-0000-0000-00004B030000}"/>
    <cellStyle name="Entrada 2 2" xfId="896" xr:uid="{00000000-0005-0000-0000-00004C030000}"/>
    <cellStyle name="Entrada 2 2 10" xfId="897" xr:uid="{00000000-0005-0000-0000-00004D030000}"/>
    <cellStyle name="Entrada 2 2 11" xfId="898" xr:uid="{00000000-0005-0000-0000-00004E030000}"/>
    <cellStyle name="Entrada 2 2 12" xfId="899" xr:uid="{00000000-0005-0000-0000-00004F030000}"/>
    <cellStyle name="Entrada 2 2 13" xfId="900" xr:uid="{00000000-0005-0000-0000-000050030000}"/>
    <cellStyle name="Entrada 2 2 14" xfId="901" xr:uid="{00000000-0005-0000-0000-000051030000}"/>
    <cellStyle name="Entrada 2 2 2" xfId="902" xr:uid="{00000000-0005-0000-0000-000052030000}"/>
    <cellStyle name="Entrada 2 2 2 2" xfId="903" xr:uid="{00000000-0005-0000-0000-000053030000}"/>
    <cellStyle name="Entrada 2 2 2 3" xfId="904" xr:uid="{00000000-0005-0000-0000-000054030000}"/>
    <cellStyle name="Entrada 2 2 2 4" xfId="905" xr:uid="{00000000-0005-0000-0000-000055030000}"/>
    <cellStyle name="Entrada 2 2 2 5" xfId="906" xr:uid="{00000000-0005-0000-0000-000056030000}"/>
    <cellStyle name="Entrada 2 2 2 6" xfId="907" xr:uid="{00000000-0005-0000-0000-000057030000}"/>
    <cellStyle name="Entrada 2 2 3" xfId="908" xr:uid="{00000000-0005-0000-0000-000058030000}"/>
    <cellStyle name="Entrada 2 2 3 2" xfId="909" xr:uid="{00000000-0005-0000-0000-000059030000}"/>
    <cellStyle name="Entrada 2 2 3 3" xfId="910" xr:uid="{00000000-0005-0000-0000-00005A030000}"/>
    <cellStyle name="Entrada 2 2 3 4" xfId="911" xr:uid="{00000000-0005-0000-0000-00005B030000}"/>
    <cellStyle name="Entrada 2 2 3 5" xfId="912" xr:uid="{00000000-0005-0000-0000-00005C030000}"/>
    <cellStyle name="Entrada 2 2 4" xfId="913" xr:uid="{00000000-0005-0000-0000-00005D030000}"/>
    <cellStyle name="Entrada 2 2 4 2" xfId="914" xr:uid="{00000000-0005-0000-0000-00005E030000}"/>
    <cellStyle name="Entrada 2 2 4 3" xfId="915" xr:uid="{00000000-0005-0000-0000-00005F030000}"/>
    <cellStyle name="Entrada 2 2 4 4" xfId="916" xr:uid="{00000000-0005-0000-0000-000060030000}"/>
    <cellStyle name="Entrada 2 2 4 5" xfId="917" xr:uid="{00000000-0005-0000-0000-000061030000}"/>
    <cellStyle name="Entrada 2 2 5" xfId="918" xr:uid="{00000000-0005-0000-0000-000062030000}"/>
    <cellStyle name="Entrada 2 2 5 2" xfId="919" xr:uid="{00000000-0005-0000-0000-000063030000}"/>
    <cellStyle name="Entrada 2 2 6" xfId="920" xr:uid="{00000000-0005-0000-0000-000064030000}"/>
    <cellStyle name="Entrada 2 2 6 2" xfId="921" xr:uid="{00000000-0005-0000-0000-000065030000}"/>
    <cellStyle name="Entrada 2 2 7" xfId="922" xr:uid="{00000000-0005-0000-0000-000066030000}"/>
    <cellStyle name="Entrada 2 2 8" xfId="923" xr:uid="{00000000-0005-0000-0000-000067030000}"/>
    <cellStyle name="Entrada 2 2 9" xfId="924" xr:uid="{00000000-0005-0000-0000-000068030000}"/>
    <cellStyle name="Entrada 2 3" xfId="925" xr:uid="{00000000-0005-0000-0000-000069030000}"/>
    <cellStyle name="Entrada 2 3 2" xfId="926" xr:uid="{00000000-0005-0000-0000-00006A030000}"/>
    <cellStyle name="Entrada 2 3 3" xfId="927" xr:uid="{00000000-0005-0000-0000-00006B030000}"/>
    <cellStyle name="Entrada 2 3 4" xfId="928" xr:uid="{00000000-0005-0000-0000-00006C030000}"/>
    <cellStyle name="Entrada 2 3 5" xfId="929" xr:uid="{00000000-0005-0000-0000-00006D030000}"/>
    <cellStyle name="Entrada 2 3 6" xfId="930" xr:uid="{00000000-0005-0000-0000-00006E030000}"/>
    <cellStyle name="Entrada 2 4" xfId="931" xr:uid="{00000000-0005-0000-0000-00006F030000}"/>
    <cellStyle name="Entrada 2 4 2" xfId="932" xr:uid="{00000000-0005-0000-0000-000070030000}"/>
    <cellStyle name="Entrada 2 4 3" xfId="933" xr:uid="{00000000-0005-0000-0000-000071030000}"/>
    <cellStyle name="Entrada 2 4 4" xfId="934" xr:uid="{00000000-0005-0000-0000-000072030000}"/>
    <cellStyle name="Entrada 2 4 5" xfId="935" xr:uid="{00000000-0005-0000-0000-000073030000}"/>
    <cellStyle name="Entrada 2 5" xfId="936" xr:uid="{00000000-0005-0000-0000-000074030000}"/>
    <cellStyle name="Entrada 2 5 2" xfId="937" xr:uid="{00000000-0005-0000-0000-000075030000}"/>
    <cellStyle name="Entrada 2 5 3" xfId="938" xr:uid="{00000000-0005-0000-0000-000076030000}"/>
    <cellStyle name="Entrada 2 5 4" xfId="939" xr:uid="{00000000-0005-0000-0000-000077030000}"/>
    <cellStyle name="Entrada 2 5 5" xfId="940" xr:uid="{00000000-0005-0000-0000-000078030000}"/>
    <cellStyle name="Entrada 2 6" xfId="941" xr:uid="{00000000-0005-0000-0000-000079030000}"/>
    <cellStyle name="Entrada 2 6 2" xfId="942" xr:uid="{00000000-0005-0000-0000-00007A030000}"/>
    <cellStyle name="Entrada 2 7" xfId="943" xr:uid="{00000000-0005-0000-0000-00007B030000}"/>
    <cellStyle name="Entrada 2 8" xfId="944" xr:uid="{00000000-0005-0000-0000-00007C030000}"/>
    <cellStyle name="Entrada 2 9" xfId="945" xr:uid="{00000000-0005-0000-0000-00007D030000}"/>
    <cellStyle name="Entrada 20" xfId="946" xr:uid="{00000000-0005-0000-0000-00007E030000}"/>
    <cellStyle name="Entrada 20 2" xfId="947" xr:uid="{00000000-0005-0000-0000-00007F030000}"/>
    <cellStyle name="Entrada 21" xfId="948" xr:uid="{00000000-0005-0000-0000-000080030000}"/>
    <cellStyle name="Entrada 21 2" xfId="949" xr:uid="{00000000-0005-0000-0000-000081030000}"/>
    <cellStyle name="Entrada 22" xfId="950" xr:uid="{00000000-0005-0000-0000-000082030000}"/>
    <cellStyle name="Entrada 22 2" xfId="951" xr:uid="{00000000-0005-0000-0000-000083030000}"/>
    <cellStyle name="Entrada 23" xfId="952" xr:uid="{00000000-0005-0000-0000-000084030000}"/>
    <cellStyle name="Entrada 23 2" xfId="953" xr:uid="{00000000-0005-0000-0000-000085030000}"/>
    <cellStyle name="Entrada 24" xfId="954" xr:uid="{00000000-0005-0000-0000-000086030000}"/>
    <cellStyle name="Entrada 24 2" xfId="955" xr:uid="{00000000-0005-0000-0000-000087030000}"/>
    <cellStyle name="Entrada 25" xfId="956" xr:uid="{00000000-0005-0000-0000-000088030000}"/>
    <cellStyle name="Entrada 25 2" xfId="957" xr:uid="{00000000-0005-0000-0000-000089030000}"/>
    <cellStyle name="Entrada 26" xfId="958" xr:uid="{00000000-0005-0000-0000-00008A030000}"/>
    <cellStyle name="Entrada 26 2" xfId="959" xr:uid="{00000000-0005-0000-0000-00008B030000}"/>
    <cellStyle name="Entrada 27" xfId="960" xr:uid="{00000000-0005-0000-0000-00008C030000}"/>
    <cellStyle name="Entrada 27 2" xfId="961" xr:uid="{00000000-0005-0000-0000-00008D030000}"/>
    <cellStyle name="Entrada 28" xfId="962" xr:uid="{00000000-0005-0000-0000-00008E030000}"/>
    <cellStyle name="Entrada 28 2" xfId="963" xr:uid="{00000000-0005-0000-0000-00008F030000}"/>
    <cellStyle name="Entrada 29" xfId="964" xr:uid="{00000000-0005-0000-0000-000090030000}"/>
    <cellStyle name="Entrada 3" xfId="965" xr:uid="{00000000-0005-0000-0000-000091030000}"/>
    <cellStyle name="Entrada 3 10" xfId="966" xr:uid="{00000000-0005-0000-0000-000092030000}"/>
    <cellStyle name="Entrada 3 11" xfId="967" xr:uid="{00000000-0005-0000-0000-000093030000}"/>
    <cellStyle name="Entrada 3 12" xfId="968" xr:uid="{00000000-0005-0000-0000-000094030000}"/>
    <cellStyle name="Entrada 3 13" xfId="969" xr:uid="{00000000-0005-0000-0000-000095030000}"/>
    <cellStyle name="Entrada 3 14" xfId="970" xr:uid="{00000000-0005-0000-0000-000096030000}"/>
    <cellStyle name="Entrada 3 2" xfId="971" xr:uid="{00000000-0005-0000-0000-000097030000}"/>
    <cellStyle name="Entrada 3 2 2" xfId="972" xr:uid="{00000000-0005-0000-0000-000098030000}"/>
    <cellStyle name="Entrada 3 2 2 2" xfId="973" xr:uid="{00000000-0005-0000-0000-000099030000}"/>
    <cellStyle name="Entrada 3 3" xfId="974" xr:uid="{00000000-0005-0000-0000-00009A030000}"/>
    <cellStyle name="Entrada 3 3 2" xfId="975" xr:uid="{00000000-0005-0000-0000-00009B030000}"/>
    <cellStyle name="Entrada 3 3 3" xfId="976" xr:uid="{00000000-0005-0000-0000-00009C030000}"/>
    <cellStyle name="Entrada 3 3 4" xfId="977" xr:uid="{00000000-0005-0000-0000-00009D030000}"/>
    <cellStyle name="Entrada 3 3 5" xfId="978" xr:uid="{00000000-0005-0000-0000-00009E030000}"/>
    <cellStyle name="Entrada 3 3 6" xfId="979" xr:uid="{00000000-0005-0000-0000-00009F030000}"/>
    <cellStyle name="Entrada 3 4" xfId="980" xr:uid="{00000000-0005-0000-0000-0000A0030000}"/>
    <cellStyle name="Entrada 3 4 2" xfId="981" xr:uid="{00000000-0005-0000-0000-0000A1030000}"/>
    <cellStyle name="Entrada 3 4 3" xfId="982" xr:uid="{00000000-0005-0000-0000-0000A2030000}"/>
    <cellStyle name="Entrada 3 4 4" xfId="983" xr:uid="{00000000-0005-0000-0000-0000A3030000}"/>
    <cellStyle name="Entrada 3 4 5" xfId="984" xr:uid="{00000000-0005-0000-0000-0000A4030000}"/>
    <cellStyle name="Entrada 3 5" xfId="985" xr:uid="{00000000-0005-0000-0000-0000A5030000}"/>
    <cellStyle name="Entrada 3 5 2" xfId="986" xr:uid="{00000000-0005-0000-0000-0000A6030000}"/>
    <cellStyle name="Entrada 3 5 3" xfId="987" xr:uid="{00000000-0005-0000-0000-0000A7030000}"/>
    <cellStyle name="Entrada 3 5 4" xfId="988" xr:uid="{00000000-0005-0000-0000-0000A8030000}"/>
    <cellStyle name="Entrada 3 5 5" xfId="989" xr:uid="{00000000-0005-0000-0000-0000A9030000}"/>
    <cellStyle name="Entrada 3 6" xfId="990" xr:uid="{00000000-0005-0000-0000-0000AA030000}"/>
    <cellStyle name="Entrada 3 6 2" xfId="991" xr:uid="{00000000-0005-0000-0000-0000AB030000}"/>
    <cellStyle name="Entrada 3 7" xfId="992" xr:uid="{00000000-0005-0000-0000-0000AC030000}"/>
    <cellStyle name="Entrada 3 8" xfId="993" xr:uid="{00000000-0005-0000-0000-0000AD030000}"/>
    <cellStyle name="Entrada 3 9" xfId="994" xr:uid="{00000000-0005-0000-0000-0000AE030000}"/>
    <cellStyle name="Entrada 30" xfId="995" xr:uid="{00000000-0005-0000-0000-0000AF030000}"/>
    <cellStyle name="Entrada 31" xfId="996" xr:uid="{00000000-0005-0000-0000-0000B0030000}"/>
    <cellStyle name="Entrada 32" xfId="997" xr:uid="{00000000-0005-0000-0000-0000B1030000}"/>
    <cellStyle name="Entrada 33" xfId="998" xr:uid="{00000000-0005-0000-0000-0000B2030000}"/>
    <cellStyle name="Entrada 34" xfId="999" xr:uid="{00000000-0005-0000-0000-0000B3030000}"/>
    <cellStyle name="Entrada 35" xfId="1000" xr:uid="{00000000-0005-0000-0000-0000B4030000}"/>
    <cellStyle name="Entrada 36" xfId="1001" xr:uid="{00000000-0005-0000-0000-0000B5030000}"/>
    <cellStyle name="Entrada 37" xfId="1002" xr:uid="{00000000-0005-0000-0000-0000B6030000}"/>
    <cellStyle name="Entrada 4" xfId="1003" xr:uid="{00000000-0005-0000-0000-0000B7030000}"/>
    <cellStyle name="Entrada 4 10" xfId="1004" xr:uid="{00000000-0005-0000-0000-0000B8030000}"/>
    <cellStyle name="Entrada 4 11" xfId="1005" xr:uid="{00000000-0005-0000-0000-0000B9030000}"/>
    <cellStyle name="Entrada 4 12" xfId="1006" xr:uid="{00000000-0005-0000-0000-0000BA030000}"/>
    <cellStyle name="Entrada 4 13" xfId="1007" xr:uid="{00000000-0005-0000-0000-0000BB030000}"/>
    <cellStyle name="Entrada 4 14" xfId="1008" xr:uid="{00000000-0005-0000-0000-0000BC030000}"/>
    <cellStyle name="Entrada 4 2" xfId="1009" xr:uid="{00000000-0005-0000-0000-0000BD030000}"/>
    <cellStyle name="Entrada 4 3" xfId="1010" xr:uid="{00000000-0005-0000-0000-0000BE030000}"/>
    <cellStyle name="Entrada 4 3 2" xfId="1011" xr:uid="{00000000-0005-0000-0000-0000BF030000}"/>
    <cellStyle name="Entrada 4 3 3" xfId="1012" xr:uid="{00000000-0005-0000-0000-0000C0030000}"/>
    <cellStyle name="Entrada 4 3 4" xfId="1013" xr:uid="{00000000-0005-0000-0000-0000C1030000}"/>
    <cellStyle name="Entrada 4 3 5" xfId="1014" xr:uid="{00000000-0005-0000-0000-0000C2030000}"/>
    <cellStyle name="Entrada 4 3 6" xfId="1015" xr:uid="{00000000-0005-0000-0000-0000C3030000}"/>
    <cellStyle name="Entrada 4 4" xfId="1016" xr:uid="{00000000-0005-0000-0000-0000C4030000}"/>
    <cellStyle name="Entrada 4 4 2" xfId="1017" xr:uid="{00000000-0005-0000-0000-0000C5030000}"/>
    <cellStyle name="Entrada 4 4 3" xfId="1018" xr:uid="{00000000-0005-0000-0000-0000C6030000}"/>
    <cellStyle name="Entrada 4 4 4" xfId="1019" xr:uid="{00000000-0005-0000-0000-0000C7030000}"/>
    <cellStyle name="Entrada 4 4 5" xfId="1020" xr:uid="{00000000-0005-0000-0000-0000C8030000}"/>
    <cellStyle name="Entrada 4 5" xfId="1021" xr:uid="{00000000-0005-0000-0000-0000C9030000}"/>
    <cellStyle name="Entrada 4 5 2" xfId="1022" xr:uid="{00000000-0005-0000-0000-0000CA030000}"/>
    <cellStyle name="Entrada 4 5 3" xfId="1023" xr:uid="{00000000-0005-0000-0000-0000CB030000}"/>
    <cellStyle name="Entrada 4 5 4" xfId="1024" xr:uid="{00000000-0005-0000-0000-0000CC030000}"/>
    <cellStyle name="Entrada 4 5 5" xfId="1025" xr:uid="{00000000-0005-0000-0000-0000CD030000}"/>
    <cellStyle name="Entrada 4 6" xfId="1026" xr:uid="{00000000-0005-0000-0000-0000CE030000}"/>
    <cellStyle name="Entrada 4 6 2" xfId="1027" xr:uid="{00000000-0005-0000-0000-0000CF030000}"/>
    <cellStyle name="Entrada 4 7" xfId="1028" xr:uid="{00000000-0005-0000-0000-0000D0030000}"/>
    <cellStyle name="Entrada 4 8" xfId="1029" xr:uid="{00000000-0005-0000-0000-0000D1030000}"/>
    <cellStyle name="Entrada 4 9" xfId="1030" xr:uid="{00000000-0005-0000-0000-0000D2030000}"/>
    <cellStyle name="Entrada 5" xfId="1031" xr:uid="{00000000-0005-0000-0000-0000D3030000}"/>
    <cellStyle name="Entrada 5 10" xfId="1032" xr:uid="{00000000-0005-0000-0000-0000D4030000}"/>
    <cellStyle name="Entrada 5 11" xfId="1033" xr:uid="{00000000-0005-0000-0000-0000D5030000}"/>
    <cellStyle name="Entrada 5 12" xfId="1034" xr:uid="{00000000-0005-0000-0000-0000D6030000}"/>
    <cellStyle name="Entrada 5 13" xfId="1035" xr:uid="{00000000-0005-0000-0000-0000D7030000}"/>
    <cellStyle name="Entrada 5 2" xfId="1036" xr:uid="{00000000-0005-0000-0000-0000D8030000}"/>
    <cellStyle name="Entrada 5 2 2" xfId="1037" xr:uid="{00000000-0005-0000-0000-0000D9030000}"/>
    <cellStyle name="Entrada 5 2 3" xfId="1038" xr:uid="{00000000-0005-0000-0000-0000DA030000}"/>
    <cellStyle name="Entrada 5 2 4" xfId="1039" xr:uid="{00000000-0005-0000-0000-0000DB030000}"/>
    <cellStyle name="Entrada 5 2 5" xfId="1040" xr:uid="{00000000-0005-0000-0000-0000DC030000}"/>
    <cellStyle name="Entrada 5 2 6" xfId="1041" xr:uid="{00000000-0005-0000-0000-0000DD030000}"/>
    <cellStyle name="Entrada 5 3" xfId="1042" xr:uid="{00000000-0005-0000-0000-0000DE030000}"/>
    <cellStyle name="Entrada 5 3 2" xfId="1043" xr:uid="{00000000-0005-0000-0000-0000DF030000}"/>
    <cellStyle name="Entrada 5 3 3" xfId="1044" xr:uid="{00000000-0005-0000-0000-0000E0030000}"/>
    <cellStyle name="Entrada 5 3 4" xfId="1045" xr:uid="{00000000-0005-0000-0000-0000E1030000}"/>
    <cellStyle name="Entrada 5 3 5" xfId="1046" xr:uid="{00000000-0005-0000-0000-0000E2030000}"/>
    <cellStyle name="Entrada 5 4" xfId="1047" xr:uid="{00000000-0005-0000-0000-0000E3030000}"/>
    <cellStyle name="Entrada 5 4 2" xfId="1048" xr:uid="{00000000-0005-0000-0000-0000E4030000}"/>
    <cellStyle name="Entrada 5 4 3" xfId="1049" xr:uid="{00000000-0005-0000-0000-0000E5030000}"/>
    <cellStyle name="Entrada 5 4 4" xfId="1050" xr:uid="{00000000-0005-0000-0000-0000E6030000}"/>
    <cellStyle name="Entrada 5 4 5" xfId="1051" xr:uid="{00000000-0005-0000-0000-0000E7030000}"/>
    <cellStyle name="Entrada 5 5" xfId="1052" xr:uid="{00000000-0005-0000-0000-0000E8030000}"/>
    <cellStyle name="Entrada 5 5 2" xfId="1053" xr:uid="{00000000-0005-0000-0000-0000E9030000}"/>
    <cellStyle name="Entrada 5 6" xfId="1054" xr:uid="{00000000-0005-0000-0000-0000EA030000}"/>
    <cellStyle name="Entrada 5 7" xfId="1055" xr:uid="{00000000-0005-0000-0000-0000EB030000}"/>
    <cellStyle name="Entrada 5 8" xfId="1056" xr:uid="{00000000-0005-0000-0000-0000EC030000}"/>
    <cellStyle name="Entrada 5 9" xfId="1057" xr:uid="{00000000-0005-0000-0000-0000ED030000}"/>
    <cellStyle name="Entrada 6" xfId="1058" xr:uid="{00000000-0005-0000-0000-0000EE030000}"/>
    <cellStyle name="Entrada 6 10" xfId="1059" xr:uid="{00000000-0005-0000-0000-0000EF030000}"/>
    <cellStyle name="Entrada 6 11" xfId="1060" xr:uid="{00000000-0005-0000-0000-0000F0030000}"/>
    <cellStyle name="Entrada 6 12" xfId="1061" xr:uid="{00000000-0005-0000-0000-0000F1030000}"/>
    <cellStyle name="Entrada 6 13" xfId="1062" xr:uid="{00000000-0005-0000-0000-0000F2030000}"/>
    <cellStyle name="Entrada 6 2" xfId="1063" xr:uid="{00000000-0005-0000-0000-0000F3030000}"/>
    <cellStyle name="Entrada 6 2 2" xfId="1064" xr:uid="{00000000-0005-0000-0000-0000F4030000}"/>
    <cellStyle name="Entrada 6 2 3" xfId="1065" xr:uid="{00000000-0005-0000-0000-0000F5030000}"/>
    <cellStyle name="Entrada 6 2 4" xfId="1066" xr:uid="{00000000-0005-0000-0000-0000F6030000}"/>
    <cellStyle name="Entrada 6 2 5" xfId="1067" xr:uid="{00000000-0005-0000-0000-0000F7030000}"/>
    <cellStyle name="Entrada 6 2 6" xfId="1068" xr:uid="{00000000-0005-0000-0000-0000F8030000}"/>
    <cellStyle name="Entrada 6 3" xfId="1069" xr:uid="{00000000-0005-0000-0000-0000F9030000}"/>
    <cellStyle name="Entrada 6 3 2" xfId="1070" xr:uid="{00000000-0005-0000-0000-0000FA030000}"/>
    <cellStyle name="Entrada 6 3 3" xfId="1071" xr:uid="{00000000-0005-0000-0000-0000FB030000}"/>
    <cellStyle name="Entrada 6 3 4" xfId="1072" xr:uid="{00000000-0005-0000-0000-0000FC030000}"/>
    <cellStyle name="Entrada 6 3 5" xfId="1073" xr:uid="{00000000-0005-0000-0000-0000FD030000}"/>
    <cellStyle name="Entrada 6 4" xfId="1074" xr:uid="{00000000-0005-0000-0000-0000FE030000}"/>
    <cellStyle name="Entrada 6 4 2" xfId="1075" xr:uid="{00000000-0005-0000-0000-0000FF030000}"/>
    <cellStyle name="Entrada 6 4 3" xfId="1076" xr:uid="{00000000-0005-0000-0000-000000040000}"/>
    <cellStyle name="Entrada 6 4 4" xfId="1077" xr:uid="{00000000-0005-0000-0000-000001040000}"/>
    <cellStyle name="Entrada 6 4 5" xfId="1078" xr:uid="{00000000-0005-0000-0000-000002040000}"/>
    <cellStyle name="Entrada 6 5" xfId="1079" xr:uid="{00000000-0005-0000-0000-000003040000}"/>
    <cellStyle name="Entrada 6 5 2" xfId="1080" xr:uid="{00000000-0005-0000-0000-000004040000}"/>
    <cellStyle name="Entrada 6 6" xfId="1081" xr:uid="{00000000-0005-0000-0000-000005040000}"/>
    <cellStyle name="Entrada 6 7" xfId="1082" xr:uid="{00000000-0005-0000-0000-000006040000}"/>
    <cellStyle name="Entrada 6 8" xfId="1083" xr:uid="{00000000-0005-0000-0000-000007040000}"/>
    <cellStyle name="Entrada 6 9" xfId="1084" xr:uid="{00000000-0005-0000-0000-000008040000}"/>
    <cellStyle name="Entrada 7" xfId="1085" xr:uid="{00000000-0005-0000-0000-000009040000}"/>
    <cellStyle name="Entrada 7 2" xfId="1086" xr:uid="{00000000-0005-0000-0000-00000A040000}"/>
    <cellStyle name="Entrada 7 2 2" xfId="1087" xr:uid="{00000000-0005-0000-0000-00000B040000}"/>
    <cellStyle name="Entrada 8" xfId="1088" xr:uid="{00000000-0005-0000-0000-00000C040000}"/>
    <cellStyle name="Entrada 8 2" xfId="1089" xr:uid="{00000000-0005-0000-0000-00000D040000}"/>
    <cellStyle name="Entrada 8 2 2" xfId="1090" xr:uid="{00000000-0005-0000-0000-00000E040000}"/>
    <cellStyle name="Entrada 9" xfId="1091" xr:uid="{00000000-0005-0000-0000-00000F040000}"/>
    <cellStyle name="Entrada 9 2" xfId="1092" xr:uid="{00000000-0005-0000-0000-000010040000}"/>
    <cellStyle name="Entrada 9 2 2" xfId="1093" xr:uid="{00000000-0005-0000-0000-000011040000}"/>
    <cellStyle name="Entrada 9 3" xfId="1094" xr:uid="{00000000-0005-0000-0000-000012040000}"/>
    <cellStyle name="Entrada 9 4" xfId="1095" xr:uid="{00000000-0005-0000-0000-000013040000}"/>
    <cellStyle name="Entrada 9 5" xfId="1096" xr:uid="{00000000-0005-0000-0000-000014040000}"/>
    <cellStyle name="Entrada 9 6" xfId="1097" xr:uid="{00000000-0005-0000-0000-000015040000}"/>
    <cellStyle name="Entrada 9 7" xfId="1098" xr:uid="{00000000-0005-0000-0000-000016040000}"/>
    <cellStyle name="entry" xfId="1099" xr:uid="{00000000-0005-0000-0000-000017040000}"/>
    <cellStyle name="Euro" xfId="1100" xr:uid="{00000000-0005-0000-0000-000018040000}"/>
    <cellStyle name="Euro 10" xfId="1101" xr:uid="{00000000-0005-0000-0000-000019040000}"/>
    <cellStyle name="Euro 11" xfId="1102" xr:uid="{00000000-0005-0000-0000-00001A040000}"/>
    <cellStyle name="Euro 11 2" xfId="1103" xr:uid="{00000000-0005-0000-0000-00001B040000}"/>
    <cellStyle name="Euro 11 2 2" xfId="1104" xr:uid="{00000000-0005-0000-0000-00001C040000}"/>
    <cellStyle name="Euro 11 3" xfId="1105" xr:uid="{00000000-0005-0000-0000-00001D040000}"/>
    <cellStyle name="Euro 11 4" xfId="1106" xr:uid="{00000000-0005-0000-0000-00001E040000}"/>
    <cellStyle name="Euro 11 5" xfId="1107" xr:uid="{00000000-0005-0000-0000-00001F040000}"/>
    <cellStyle name="Euro 12" xfId="1108" xr:uid="{00000000-0005-0000-0000-000020040000}"/>
    <cellStyle name="Euro 2" xfId="1109" xr:uid="{00000000-0005-0000-0000-000021040000}"/>
    <cellStyle name="Euro 2 2" xfId="1110" xr:uid="{00000000-0005-0000-0000-000022040000}"/>
    <cellStyle name="Euro 2 3" xfId="1111" xr:uid="{00000000-0005-0000-0000-000023040000}"/>
    <cellStyle name="Euro 3" xfId="1112" xr:uid="{00000000-0005-0000-0000-000024040000}"/>
    <cellStyle name="Euro 3 2" xfId="1113" xr:uid="{00000000-0005-0000-0000-000025040000}"/>
    <cellStyle name="Euro 3 3" xfId="1114" xr:uid="{00000000-0005-0000-0000-000026040000}"/>
    <cellStyle name="Euro 3_Resumen de Operacion 13" xfId="1115" xr:uid="{00000000-0005-0000-0000-000027040000}"/>
    <cellStyle name="Euro 4" xfId="1116" xr:uid="{00000000-0005-0000-0000-000028040000}"/>
    <cellStyle name="Euro 4 2" xfId="1117" xr:uid="{00000000-0005-0000-0000-000029040000}"/>
    <cellStyle name="Euro 4 3" xfId="1118" xr:uid="{00000000-0005-0000-0000-00002A040000}"/>
    <cellStyle name="Euro 5" xfId="1119" xr:uid="{00000000-0005-0000-0000-00002B040000}"/>
    <cellStyle name="Euro 5 2" xfId="1120" xr:uid="{00000000-0005-0000-0000-00002C040000}"/>
    <cellStyle name="Euro 5 2 2" xfId="1121" xr:uid="{00000000-0005-0000-0000-00002D040000}"/>
    <cellStyle name="Euro 5 2 2 2" xfId="1122" xr:uid="{00000000-0005-0000-0000-00002E040000}"/>
    <cellStyle name="Euro 5 2 3" xfId="1123" xr:uid="{00000000-0005-0000-0000-00002F040000}"/>
    <cellStyle name="Euro 5 2 4" xfId="1124" xr:uid="{00000000-0005-0000-0000-000030040000}"/>
    <cellStyle name="Euro 5 3" xfId="1125" xr:uid="{00000000-0005-0000-0000-000031040000}"/>
    <cellStyle name="Euro 6" xfId="1126" xr:uid="{00000000-0005-0000-0000-000032040000}"/>
    <cellStyle name="Euro 7" xfId="1127" xr:uid="{00000000-0005-0000-0000-000033040000}"/>
    <cellStyle name="Euro 8" xfId="1128" xr:uid="{00000000-0005-0000-0000-000034040000}"/>
    <cellStyle name="Euro 9" xfId="1129" xr:uid="{00000000-0005-0000-0000-000035040000}"/>
    <cellStyle name="Euro_Resumen de Operacion 13" xfId="1130" xr:uid="{00000000-0005-0000-0000-000036040000}"/>
    <cellStyle name="F2" xfId="1131" xr:uid="{00000000-0005-0000-0000-000037040000}"/>
    <cellStyle name="F2 2" xfId="1132" xr:uid="{00000000-0005-0000-0000-000038040000}"/>
    <cellStyle name="F2 3" xfId="1133" xr:uid="{00000000-0005-0000-0000-000039040000}"/>
    <cellStyle name="F3" xfId="1134" xr:uid="{00000000-0005-0000-0000-00003A040000}"/>
    <cellStyle name="F3 2" xfId="1135" xr:uid="{00000000-0005-0000-0000-00003B040000}"/>
    <cellStyle name="F3 3" xfId="1136" xr:uid="{00000000-0005-0000-0000-00003C040000}"/>
    <cellStyle name="F4" xfId="1137" xr:uid="{00000000-0005-0000-0000-00003D040000}"/>
    <cellStyle name="F4 2" xfId="1138" xr:uid="{00000000-0005-0000-0000-00003E040000}"/>
    <cellStyle name="F4 3" xfId="1139" xr:uid="{00000000-0005-0000-0000-00003F040000}"/>
    <cellStyle name="F5" xfId="1140" xr:uid="{00000000-0005-0000-0000-000040040000}"/>
    <cellStyle name="F5 2" xfId="1141" xr:uid="{00000000-0005-0000-0000-000041040000}"/>
    <cellStyle name="F5 3" xfId="1142" xr:uid="{00000000-0005-0000-0000-000042040000}"/>
    <cellStyle name="F6" xfId="1143" xr:uid="{00000000-0005-0000-0000-000043040000}"/>
    <cellStyle name="F6 2" xfId="1144" xr:uid="{00000000-0005-0000-0000-000044040000}"/>
    <cellStyle name="F6 3" xfId="1145" xr:uid="{00000000-0005-0000-0000-000045040000}"/>
    <cellStyle name="F7" xfId="1146" xr:uid="{00000000-0005-0000-0000-000046040000}"/>
    <cellStyle name="F7 2" xfId="1147" xr:uid="{00000000-0005-0000-0000-000047040000}"/>
    <cellStyle name="F7 3" xfId="1148" xr:uid="{00000000-0005-0000-0000-000048040000}"/>
    <cellStyle name="F8" xfId="1149" xr:uid="{00000000-0005-0000-0000-000049040000}"/>
    <cellStyle name="F8 2" xfId="1150" xr:uid="{00000000-0005-0000-0000-00004A040000}"/>
    <cellStyle name="F8 3" xfId="1151" xr:uid="{00000000-0005-0000-0000-00004B040000}"/>
    <cellStyle name="Fixed" xfId="1152" xr:uid="{00000000-0005-0000-0000-00004C040000}"/>
    <cellStyle name="Fixed 2" xfId="1153" xr:uid="{00000000-0005-0000-0000-00004D040000}"/>
    <cellStyle name="Grey" xfId="1154" xr:uid="{00000000-0005-0000-0000-00004E040000}"/>
    <cellStyle name="Header1" xfId="1155" xr:uid="{00000000-0005-0000-0000-00004F040000}"/>
    <cellStyle name="Header1 2" xfId="1156" xr:uid="{00000000-0005-0000-0000-000050040000}"/>
    <cellStyle name="Header2" xfId="1157" xr:uid="{00000000-0005-0000-0000-000051040000}"/>
    <cellStyle name="Header2 10" xfId="1158" xr:uid="{00000000-0005-0000-0000-000052040000}"/>
    <cellStyle name="Header2 10 2" xfId="1159" xr:uid="{00000000-0005-0000-0000-000053040000}"/>
    <cellStyle name="Header2 11" xfId="1160" xr:uid="{00000000-0005-0000-0000-000054040000}"/>
    <cellStyle name="Header2 11 2" xfId="1161" xr:uid="{00000000-0005-0000-0000-000055040000}"/>
    <cellStyle name="Header2 12" xfId="1162" xr:uid="{00000000-0005-0000-0000-000056040000}"/>
    <cellStyle name="Header2 12 2" xfId="1163" xr:uid="{00000000-0005-0000-0000-000057040000}"/>
    <cellStyle name="Header2 13" xfId="1164" xr:uid="{00000000-0005-0000-0000-000058040000}"/>
    <cellStyle name="Header2 13 2" xfId="1165" xr:uid="{00000000-0005-0000-0000-000059040000}"/>
    <cellStyle name="Header2 14" xfId="1166" xr:uid="{00000000-0005-0000-0000-00005A040000}"/>
    <cellStyle name="Header2 14 2" xfId="1167" xr:uid="{00000000-0005-0000-0000-00005B040000}"/>
    <cellStyle name="Header2 15" xfId="1168" xr:uid="{00000000-0005-0000-0000-00005C040000}"/>
    <cellStyle name="Header2 15 2" xfId="1169" xr:uid="{00000000-0005-0000-0000-00005D040000}"/>
    <cellStyle name="Header2 16" xfId="1170" xr:uid="{00000000-0005-0000-0000-00005E040000}"/>
    <cellStyle name="Header2 16 2" xfId="1171" xr:uid="{00000000-0005-0000-0000-00005F040000}"/>
    <cellStyle name="Header2 17" xfId="1172" xr:uid="{00000000-0005-0000-0000-000060040000}"/>
    <cellStyle name="Header2 17 2" xfId="1173" xr:uid="{00000000-0005-0000-0000-000061040000}"/>
    <cellStyle name="Header2 18" xfId="1174" xr:uid="{00000000-0005-0000-0000-000062040000}"/>
    <cellStyle name="Header2 18 2" xfId="1175" xr:uid="{00000000-0005-0000-0000-000063040000}"/>
    <cellStyle name="Header2 19" xfId="1176" xr:uid="{00000000-0005-0000-0000-000064040000}"/>
    <cellStyle name="Header2 19 2" xfId="1177" xr:uid="{00000000-0005-0000-0000-000065040000}"/>
    <cellStyle name="Header2 2" xfId="1178" xr:uid="{00000000-0005-0000-0000-000066040000}"/>
    <cellStyle name="Header2 2 10" xfId="1179" xr:uid="{00000000-0005-0000-0000-000067040000}"/>
    <cellStyle name="Header2 2 11" xfId="1180" xr:uid="{00000000-0005-0000-0000-000068040000}"/>
    <cellStyle name="Header2 2 12" xfId="1181" xr:uid="{00000000-0005-0000-0000-000069040000}"/>
    <cellStyle name="Header2 2 13" xfId="1182" xr:uid="{00000000-0005-0000-0000-00006A040000}"/>
    <cellStyle name="Header2 2 14" xfId="1183" xr:uid="{00000000-0005-0000-0000-00006B040000}"/>
    <cellStyle name="Header2 2 2" xfId="1184" xr:uid="{00000000-0005-0000-0000-00006C040000}"/>
    <cellStyle name="Header2 2 2 10" xfId="1185" xr:uid="{00000000-0005-0000-0000-00006D040000}"/>
    <cellStyle name="Header2 2 2 11" xfId="1186" xr:uid="{00000000-0005-0000-0000-00006E040000}"/>
    <cellStyle name="Header2 2 2 12" xfId="1187" xr:uid="{00000000-0005-0000-0000-00006F040000}"/>
    <cellStyle name="Header2 2 2 13" xfId="1188" xr:uid="{00000000-0005-0000-0000-000070040000}"/>
    <cellStyle name="Header2 2 2 2" xfId="1189" xr:uid="{00000000-0005-0000-0000-000071040000}"/>
    <cellStyle name="Header2 2 2 2 2" xfId="1190" xr:uid="{00000000-0005-0000-0000-000072040000}"/>
    <cellStyle name="Header2 2 2 2 3" xfId="1191" xr:uid="{00000000-0005-0000-0000-000073040000}"/>
    <cellStyle name="Header2 2 2 2 4" xfId="1192" xr:uid="{00000000-0005-0000-0000-000074040000}"/>
    <cellStyle name="Header2 2 2 2 5" xfId="1193" xr:uid="{00000000-0005-0000-0000-000075040000}"/>
    <cellStyle name="Header2 2 2 2 6" xfId="1194" xr:uid="{00000000-0005-0000-0000-000076040000}"/>
    <cellStyle name="Header2 2 2 3" xfId="1195" xr:uid="{00000000-0005-0000-0000-000077040000}"/>
    <cellStyle name="Header2 2 2 3 2" xfId="1196" xr:uid="{00000000-0005-0000-0000-000078040000}"/>
    <cellStyle name="Header2 2 2 3 3" xfId="1197" xr:uid="{00000000-0005-0000-0000-000079040000}"/>
    <cellStyle name="Header2 2 2 3 4" xfId="1198" xr:uid="{00000000-0005-0000-0000-00007A040000}"/>
    <cellStyle name="Header2 2 2 3 5" xfId="1199" xr:uid="{00000000-0005-0000-0000-00007B040000}"/>
    <cellStyle name="Header2 2 2 4" xfId="1200" xr:uid="{00000000-0005-0000-0000-00007C040000}"/>
    <cellStyle name="Header2 2 2 4 2" xfId="1201" xr:uid="{00000000-0005-0000-0000-00007D040000}"/>
    <cellStyle name="Header2 2 2 4 3" xfId="1202" xr:uid="{00000000-0005-0000-0000-00007E040000}"/>
    <cellStyle name="Header2 2 2 4 4" xfId="1203" xr:uid="{00000000-0005-0000-0000-00007F040000}"/>
    <cellStyle name="Header2 2 2 4 5" xfId="1204" xr:uid="{00000000-0005-0000-0000-000080040000}"/>
    <cellStyle name="Header2 2 2 5" xfId="1205" xr:uid="{00000000-0005-0000-0000-000081040000}"/>
    <cellStyle name="Header2 2 2 5 2" xfId="1206" xr:uid="{00000000-0005-0000-0000-000082040000}"/>
    <cellStyle name="Header2 2 2 6" xfId="1207" xr:uid="{00000000-0005-0000-0000-000083040000}"/>
    <cellStyle name="Header2 2 2 7" xfId="1208" xr:uid="{00000000-0005-0000-0000-000084040000}"/>
    <cellStyle name="Header2 2 2 8" xfId="1209" xr:uid="{00000000-0005-0000-0000-000085040000}"/>
    <cellStyle name="Header2 2 2 9" xfId="1210" xr:uid="{00000000-0005-0000-0000-000086040000}"/>
    <cellStyle name="Header2 2 3" xfId="1211" xr:uid="{00000000-0005-0000-0000-000087040000}"/>
    <cellStyle name="Header2 2 3 2" xfId="1212" xr:uid="{00000000-0005-0000-0000-000088040000}"/>
    <cellStyle name="Header2 2 3 3" xfId="1213" xr:uid="{00000000-0005-0000-0000-000089040000}"/>
    <cellStyle name="Header2 2 3 4" xfId="1214" xr:uid="{00000000-0005-0000-0000-00008A040000}"/>
    <cellStyle name="Header2 2 3 5" xfId="1215" xr:uid="{00000000-0005-0000-0000-00008B040000}"/>
    <cellStyle name="Header2 2 3 6" xfId="1216" xr:uid="{00000000-0005-0000-0000-00008C040000}"/>
    <cellStyle name="Header2 2 4" xfId="1217" xr:uid="{00000000-0005-0000-0000-00008D040000}"/>
    <cellStyle name="Header2 2 4 2" xfId="1218" xr:uid="{00000000-0005-0000-0000-00008E040000}"/>
    <cellStyle name="Header2 2 4 3" xfId="1219" xr:uid="{00000000-0005-0000-0000-00008F040000}"/>
    <cellStyle name="Header2 2 4 4" xfId="1220" xr:uid="{00000000-0005-0000-0000-000090040000}"/>
    <cellStyle name="Header2 2 4 5" xfId="1221" xr:uid="{00000000-0005-0000-0000-000091040000}"/>
    <cellStyle name="Header2 2 5" xfId="1222" xr:uid="{00000000-0005-0000-0000-000092040000}"/>
    <cellStyle name="Header2 2 5 2" xfId="1223" xr:uid="{00000000-0005-0000-0000-000093040000}"/>
    <cellStyle name="Header2 2 5 3" xfId="1224" xr:uid="{00000000-0005-0000-0000-000094040000}"/>
    <cellStyle name="Header2 2 5 4" xfId="1225" xr:uid="{00000000-0005-0000-0000-000095040000}"/>
    <cellStyle name="Header2 2 5 5" xfId="1226" xr:uid="{00000000-0005-0000-0000-000096040000}"/>
    <cellStyle name="Header2 2 6" xfId="1227" xr:uid="{00000000-0005-0000-0000-000097040000}"/>
    <cellStyle name="Header2 2 6 2" xfId="1228" xr:uid="{00000000-0005-0000-0000-000098040000}"/>
    <cellStyle name="Header2 2 7" xfId="1229" xr:uid="{00000000-0005-0000-0000-000099040000}"/>
    <cellStyle name="Header2 2 8" xfId="1230" xr:uid="{00000000-0005-0000-0000-00009A040000}"/>
    <cellStyle name="Header2 2 9" xfId="1231" xr:uid="{00000000-0005-0000-0000-00009B040000}"/>
    <cellStyle name="Header2 20" xfId="1232" xr:uid="{00000000-0005-0000-0000-00009C040000}"/>
    <cellStyle name="Header2 20 2" xfId="1233" xr:uid="{00000000-0005-0000-0000-00009D040000}"/>
    <cellStyle name="Header2 21" xfId="1234" xr:uid="{00000000-0005-0000-0000-00009E040000}"/>
    <cellStyle name="Header2 21 2" xfId="1235" xr:uid="{00000000-0005-0000-0000-00009F040000}"/>
    <cellStyle name="Header2 22" xfId="1236" xr:uid="{00000000-0005-0000-0000-0000A0040000}"/>
    <cellStyle name="Header2 22 2" xfId="1237" xr:uid="{00000000-0005-0000-0000-0000A1040000}"/>
    <cellStyle name="Header2 23" xfId="1238" xr:uid="{00000000-0005-0000-0000-0000A2040000}"/>
    <cellStyle name="Header2 23 2" xfId="1239" xr:uid="{00000000-0005-0000-0000-0000A3040000}"/>
    <cellStyle name="Header2 24" xfId="1240" xr:uid="{00000000-0005-0000-0000-0000A4040000}"/>
    <cellStyle name="Header2 24 2" xfId="1241" xr:uid="{00000000-0005-0000-0000-0000A5040000}"/>
    <cellStyle name="Header2 25" xfId="1242" xr:uid="{00000000-0005-0000-0000-0000A6040000}"/>
    <cellStyle name="Header2 25 2" xfId="1243" xr:uid="{00000000-0005-0000-0000-0000A7040000}"/>
    <cellStyle name="Header2 26" xfId="1244" xr:uid="{00000000-0005-0000-0000-0000A8040000}"/>
    <cellStyle name="Header2 26 2" xfId="1245" xr:uid="{00000000-0005-0000-0000-0000A9040000}"/>
    <cellStyle name="Header2 27" xfId="1246" xr:uid="{00000000-0005-0000-0000-0000AA040000}"/>
    <cellStyle name="Header2 28" xfId="1247" xr:uid="{00000000-0005-0000-0000-0000AB040000}"/>
    <cellStyle name="Header2 29" xfId="1248" xr:uid="{00000000-0005-0000-0000-0000AC040000}"/>
    <cellStyle name="Header2 3" xfId="1249" xr:uid="{00000000-0005-0000-0000-0000AD040000}"/>
    <cellStyle name="Header2 3 10" xfId="1250" xr:uid="{00000000-0005-0000-0000-0000AE040000}"/>
    <cellStyle name="Header2 3 11" xfId="1251" xr:uid="{00000000-0005-0000-0000-0000AF040000}"/>
    <cellStyle name="Header2 3 12" xfId="1252" xr:uid="{00000000-0005-0000-0000-0000B0040000}"/>
    <cellStyle name="Header2 3 13" xfId="1253" xr:uid="{00000000-0005-0000-0000-0000B1040000}"/>
    <cellStyle name="Header2 3 2" xfId="1254" xr:uid="{00000000-0005-0000-0000-0000B2040000}"/>
    <cellStyle name="Header2 3 2 2" xfId="1255" xr:uid="{00000000-0005-0000-0000-0000B3040000}"/>
    <cellStyle name="Header2 3 2 3" xfId="1256" xr:uid="{00000000-0005-0000-0000-0000B4040000}"/>
    <cellStyle name="Header2 3 2 4" xfId="1257" xr:uid="{00000000-0005-0000-0000-0000B5040000}"/>
    <cellStyle name="Header2 3 2 5" xfId="1258" xr:uid="{00000000-0005-0000-0000-0000B6040000}"/>
    <cellStyle name="Header2 3 2 6" xfId="1259" xr:uid="{00000000-0005-0000-0000-0000B7040000}"/>
    <cellStyle name="Header2 3 3" xfId="1260" xr:uid="{00000000-0005-0000-0000-0000B8040000}"/>
    <cellStyle name="Header2 3 3 2" xfId="1261" xr:uid="{00000000-0005-0000-0000-0000B9040000}"/>
    <cellStyle name="Header2 3 3 3" xfId="1262" xr:uid="{00000000-0005-0000-0000-0000BA040000}"/>
    <cellStyle name="Header2 3 3 4" xfId="1263" xr:uid="{00000000-0005-0000-0000-0000BB040000}"/>
    <cellStyle name="Header2 3 3 5" xfId="1264" xr:uid="{00000000-0005-0000-0000-0000BC040000}"/>
    <cellStyle name="Header2 3 4" xfId="1265" xr:uid="{00000000-0005-0000-0000-0000BD040000}"/>
    <cellStyle name="Header2 3 4 2" xfId="1266" xr:uid="{00000000-0005-0000-0000-0000BE040000}"/>
    <cellStyle name="Header2 3 4 3" xfId="1267" xr:uid="{00000000-0005-0000-0000-0000BF040000}"/>
    <cellStyle name="Header2 3 4 4" xfId="1268" xr:uid="{00000000-0005-0000-0000-0000C0040000}"/>
    <cellStyle name="Header2 3 4 5" xfId="1269" xr:uid="{00000000-0005-0000-0000-0000C1040000}"/>
    <cellStyle name="Header2 3 5" xfId="1270" xr:uid="{00000000-0005-0000-0000-0000C2040000}"/>
    <cellStyle name="Header2 3 5 2" xfId="1271" xr:uid="{00000000-0005-0000-0000-0000C3040000}"/>
    <cellStyle name="Header2 3 6" xfId="1272" xr:uid="{00000000-0005-0000-0000-0000C4040000}"/>
    <cellStyle name="Header2 3 7" xfId="1273" xr:uid="{00000000-0005-0000-0000-0000C5040000}"/>
    <cellStyle name="Header2 3 8" xfId="1274" xr:uid="{00000000-0005-0000-0000-0000C6040000}"/>
    <cellStyle name="Header2 3 9" xfId="1275" xr:uid="{00000000-0005-0000-0000-0000C7040000}"/>
    <cellStyle name="Header2 30" xfId="1276" xr:uid="{00000000-0005-0000-0000-0000C8040000}"/>
    <cellStyle name="Header2 31" xfId="1277" xr:uid="{00000000-0005-0000-0000-0000C9040000}"/>
    <cellStyle name="Header2 4" xfId="1278" xr:uid="{00000000-0005-0000-0000-0000CA040000}"/>
    <cellStyle name="Header2 4 10" xfId="1279" xr:uid="{00000000-0005-0000-0000-0000CB040000}"/>
    <cellStyle name="Header2 4 11" xfId="1280" xr:uid="{00000000-0005-0000-0000-0000CC040000}"/>
    <cellStyle name="Header2 4 12" xfId="1281" xr:uid="{00000000-0005-0000-0000-0000CD040000}"/>
    <cellStyle name="Header2 4 13" xfId="1282" xr:uid="{00000000-0005-0000-0000-0000CE040000}"/>
    <cellStyle name="Header2 4 2" xfId="1283" xr:uid="{00000000-0005-0000-0000-0000CF040000}"/>
    <cellStyle name="Header2 4 2 2" xfId="1284" xr:uid="{00000000-0005-0000-0000-0000D0040000}"/>
    <cellStyle name="Header2 4 2 3" xfId="1285" xr:uid="{00000000-0005-0000-0000-0000D1040000}"/>
    <cellStyle name="Header2 4 2 4" xfId="1286" xr:uid="{00000000-0005-0000-0000-0000D2040000}"/>
    <cellStyle name="Header2 4 2 5" xfId="1287" xr:uid="{00000000-0005-0000-0000-0000D3040000}"/>
    <cellStyle name="Header2 4 2 6" xfId="1288" xr:uid="{00000000-0005-0000-0000-0000D4040000}"/>
    <cellStyle name="Header2 4 3" xfId="1289" xr:uid="{00000000-0005-0000-0000-0000D5040000}"/>
    <cellStyle name="Header2 4 3 2" xfId="1290" xr:uid="{00000000-0005-0000-0000-0000D6040000}"/>
    <cellStyle name="Header2 4 3 3" xfId="1291" xr:uid="{00000000-0005-0000-0000-0000D7040000}"/>
    <cellStyle name="Header2 4 3 4" xfId="1292" xr:uid="{00000000-0005-0000-0000-0000D8040000}"/>
    <cellStyle name="Header2 4 3 5" xfId="1293" xr:uid="{00000000-0005-0000-0000-0000D9040000}"/>
    <cellStyle name="Header2 4 4" xfId="1294" xr:uid="{00000000-0005-0000-0000-0000DA040000}"/>
    <cellStyle name="Header2 4 4 2" xfId="1295" xr:uid="{00000000-0005-0000-0000-0000DB040000}"/>
    <cellStyle name="Header2 4 4 3" xfId="1296" xr:uid="{00000000-0005-0000-0000-0000DC040000}"/>
    <cellStyle name="Header2 4 4 4" xfId="1297" xr:uid="{00000000-0005-0000-0000-0000DD040000}"/>
    <cellStyle name="Header2 4 4 5" xfId="1298" xr:uid="{00000000-0005-0000-0000-0000DE040000}"/>
    <cellStyle name="Header2 4 5" xfId="1299" xr:uid="{00000000-0005-0000-0000-0000DF040000}"/>
    <cellStyle name="Header2 4 5 2" xfId="1300" xr:uid="{00000000-0005-0000-0000-0000E0040000}"/>
    <cellStyle name="Header2 4 6" xfId="1301" xr:uid="{00000000-0005-0000-0000-0000E1040000}"/>
    <cellStyle name="Header2 4 7" xfId="1302" xr:uid="{00000000-0005-0000-0000-0000E2040000}"/>
    <cellStyle name="Header2 4 8" xfId="1303" xr:uid="{00000000-0005-0000-0000-0000E3040000}"/>
    <cellStyle name="Header2 4 9" xfId="1304" xr:uid="{00000000-0005-0000-0000-0000E4040000}"/>
    <cellStyle name="Header2 5" xfId="1305" xr:uid="{00000000-0005-0000-0000-0000E5040000}"/>
    <cellStyle name="Header2 5 10" xfId="1306" xr:uid="{00000000-0005-0000-0000-0000E6040000}"/>
    <cellStyle name="Header2 5 11" xfId="1307" xr:uid="{00000000-0005-0000-0000-0000E7040000}"/>
    <cellStyle name="Header2 5 12" xfId="1308" xr:uid="{00000000-0005-0000-0000-0000E8040000}"/>
    <cellStyle name="Header2 5 13" xfId="1309" xr:uid="{00000000-0005-0000-0000-0000E9040000}"/>
    <cellStyle name="Header2 5 2" xfId="1310" xr:uid="{00000000-0005-0000-0000-0000EA040000}"/>
    <cellStyle name="Header2 5 2 2" xfId="1311" xr:uid="{00000000-0005-0000-0000-0000EB040000}"/>
    <cellStyle name="Header2 5 2 3" xfId="1312" xr:uid="{00000000-0005-0000-0000-0000EC040000}"/>
    <cellStyle name="Header2 5 2 4" xfId="1313" xr:uid="{00000000-0005-0000-0000-0000ED040000}"/>
    <cellStyle name="Header2 5 2 5" xfId="1314" xr:uid="{00000000-0005-0000-0000-0000EE040000}"/>
    <cellStyle name="Header2 5 2 6" xfId="1315" xr:uid="{00000000-0005-0000-0000-0000EF040000}"/>
    <cellStyle name="Header2 5 3" xfId="1316" xr:uid="{00000000-0005-0000-0000-0000F0040000}"/>
    <cellStyle name="Header2 5 3 2" xfId="1317" xr:uid="{00000000-0005-0000-0000-0000F1040000}"/>
    <cellStyle name="Header2 5 3 3" xfId="1318" xr:uid="{00000000-0005-0000-0000-0000F2040000}"/>
    <cellStyle name="Header2 5 3 4" xfId="1319" xr:uid="{00000000-0005-0000-0000-0000F3040000}"/>
    <cellStyle name="Header2 5 3 5" xfId="1320" xr:uid="{00000000-0005-0000-0000-0000F4040000}"/>
    <cellStyle name="Header2 5 4" xfId="1321" xr:uid="{00000000-0005-0000-0000-0000F5040000}"/>
    <cellStyle name="Header2 5 4 2" xfId="1322" xr:uid="{00000000-0005-0000-0000-0000F6040000}"/>
    <cellStyle name="Header2 5 4 3" xfId="1323" xr:uid="{00000000-0005-0000-0000-0000F7040000}"/>
    <cellStyle name="Header2 5 4 4" xfId="1324" xr:uid="{00000000-0005-0000-0000-0000F8040000}"/>
    <cellStyle name="Header2 5 4 5" xfId="1325" xr:uid="{00000000-0005-0000-0000-0000F9040000}"/>
    <cellStyle name="Header2 5 5" xfId="1326" xr:uid="{00000000-0005-0000-0000-0000FA040000}"/>
    <cellStyle name="Header2 5 5 2" xfId="1327" xr:uid="{00000000-0005-0000-0000-0000FB040000}"/>
    <cellStyle name="Header2 5 6" xfId="1328" xr:uid="{00000000-0005-0000-0000-0000FC040000}"/>
    <cellStyle name="Header2 5 7" xfId="1329" xr:uid="{00000000-0005-0000-0000-0000FD040000}"/>
    <cellStyle name="Header2 5 8" xfId="1330" xr:uid="{00000000-0005-0000-0000-0000FE040000}"/>
    <cellStyle name="Header2 5 9" xfId="1331" xr:uid="{00000000-0005-0000-0000-0000FF040000}"/>
    <cellStyle name="Header2 6" xfId="1332" xr:uid="{00000000-0005-0000-0000-000000050000}"/>
    <cellStyle name="Header2 6 10" xfId="1333" xr:uid="{00000000-0005-0000-0000-000001050000}"/>
    <cellStyle name="Header2 6 11" xfId="1334" xr:uid="{00000000-0005-0000-0000-000002050000}"/>
    <cellStyle name="Header2 6 12" xfId="1335" xr:uid="{00000000-0005-0000-0000-000003050000}"/>
    <cellStyle name="Header2 6 13" xfId="1336" xr:uid="{00000000-0005-0000-0000-000004050000}"/>
    <cellStyle name="Header2 6 2" xfId="1337" xr:uid="{00000000-0005-0000-0000-000005050000}"/>
    <cellStyle name="Header2 6 2 2" xfId="1338" xr:uid="{00000000-0005-0000-0000-000006050000}"/>
    <cellStyle name="Header2 6 2 3" xfId="1339" xr:uid="{00000000-0005-0000-0000-000007050000}"/>
    <cellStyle name="Header2 6 2 4" xfId="1340" xr:uid="{00000000-0005-0000-0000-000008050000}"/>
    <cellStyle name="Header2 6 2 5" xfId="1341" xr:uid="{00000000-0005-0000-0000-000009050000}"/>
    <cellStyle name="Header2 6 2 6" xfId="1342" xr:uid="{00000000-0005-0000-0000-00000A050000}"/>
    <cellStyle name="Header2 6 3" xfId="1343" xr:uid="{00000000-0005-0000-0000-00000B050000}"/>
    <cellStyle name="Header2 6 3 2" xfId="1344" xr:uid="{00000000-0005-0000-0000-00000C050000}"/>
    <cellStyle name="Header2 6 3 3" xfId="1345" xr:uid="{00000000-0005-0000-0000-00000D050000}"/>
    <cellStyle name="Header2 6 3 4" xfId="1346" xr:uid="{00000000-0005-0000-0000-00000E050000}"/>
    <cellStyle name="Header2 6 3 5" xfId="1347" xr:uid="{00000000-0005-0000-0000-00000F050000}"/>
    <cellStyle name="Header2 6 4" xfId="1348" xr:uid="{00000000-0005-0000-0000-000010050000}"/>
    <cellStyle name="Header2 6 4 2" xfId="1349" xr:uid="{00000000-0005-0000-0000-000011050000}"/>
    <cellStyle name="Header2 6 4 3" xfId="1350" xr:uid="{00000000-0005-0000-0000-000012050000}"/>
    <cellStyle name="Header2 6 4 4" xfId="1351" xr:uid="{00000000-0005-0000-0000-000013050000}"/>
    <cellStyle name="Header2 6 4 5" xfId="1352" xr:uid="{00000000-0005-0000-0000-000014050000}"/>
    <cellStyle name="Header2 6 5" xfId="1353" xr:uid="{00000000-0005-0000-0000-000015050000}"/>
    <cellStyle name="Header2 6 6" xfId="1354" xr:uid="{00000000-0005-0000-0000-000016050000}"/>
    <cellStyle name="Header2 6 7" xfId="1355" xr:uid="{00000000-0005-0000-0000-000017050000}"/>
    <cellStyle name="Header2 6 8" xfId="1356" xr:uid="{00000000-0005-0000-0000-000018050000}"/>
    <cellStyle name="Header2 6 9" xfId="1357" xr:uid="{00000000-0005-0000-0000-000019050000}"/>
    <cellStyle name="Header2 7" xfId="1358" xr:uid="{00000000-0005-0000-0000-00001A050000}"/>
    <cellStyle name="Header2 7 2" xfId="1359" xr:uid="{00000000-0005-0000-0000-00001B050000}"/>
    <cellStyle name="Header2 8" xfId="1360" xr:uid="{00000000-0005-0000-0000-00001C050000}"/>
    <cellStyle name="Header2 8 2" xfId="1361" xr:uid="{00000000-0005-0000-0000-00001D050000}"/>
    <cellStyle name="Header2 9" xfId="1362" xr:uid="{00000000-0005-0000-0000-00001E050000}"/>
    <cellStyle name="Header2 9 2" xfId="1363" xr:uid="{00000000-0005-0000-0000-00001F050000}"/>
    <cellStyle name="Heading 1" xfId="1364" xr:uid="{00000000-0005-0000-0000-000020050000}"/>
    <cellStyle name="Heading 2" xfId="1365" xr:uid="{00000000-0005-0000-0000-000021050000}"/>
    <cellStyle name="Heading1" xfId="1366" xr:uid="{00000000-0005-0000-0000-000022050000}"/>
    <cellStyle name="Heading2" xfId="1367" xr:uid="{00000000-0005-0000-0000-000023050000}"/>
    <cellStyle name="Incorrecto 2" xfId="1368" xr:uid="{00000000-0005-0000-0000-000024050000}"/>
    <cellStyle name="Incorrecto 2 2" xfId="1369" xr:uid="{00000000-0005-0000-0000-000025050000}"/>
    <cellStyle name="Incorrecto 2 3" xfId="1370" xr:uid="{00000000-0005-0000-0000-000026050000}"/>
    <cellStyle name="Incorrecto 3" xfId="1371" xr:uid="{00000000-0005-0000-0000-000027050000}"/>
    <cellStyle name="Incorrecto 4" xfId="1372" xr:uid="{00000000-0005-0000-0000-000028050000}"/>
    <cellStyle name="Incorrecto 5" xfId="1373" xr:uid="{00000000-0005-0000-0000-000029050000}"/>
    <cellStyle name="Input [yellow]" xfId="1374" xr:uid="{00000000-0005-0000-0000-00002A050000}"/>
    <cellStyle name="Input [yellow] 10" xfId="1375" xr:uid="{00000000-0005-0000-0000-00002B050000}"/>
    <cellStyle name="Input [yellow] 10 2" xfId="1376" xr:uid="{00000000-0005-0000-0000-00002C050000}"/>
    <cellStyle name="Input [yellow] 11" xfId="1377" xr:uid="{00000000-0005-0000-0000-00002D050000}"/>
    <cellStyle name="Input [yellow] 11 2" xfId="1378" xr:uid="{00000000-0005-0000-0000-00002E050000}"/>
    <cellStyle name="Input [yellow] 12" xfId="1379" xr:uid="{00000000-0005-0000-0000-00002F050000}"/>
    <cellStyle name="Input [yellow] 12 2" xfId="1380" xr:uid="{00000000-0005-0000-0000-000030050000}"/>
    <cellStyle name="Input [yellow] 13" xfId="1381" xr:uid="{00000000-0005-0000-0000-000031050000}"/>
    <cellStyle name="Input [yellow] 13 2" xfId="1382" xr:uid="{00000000-0005-0000-0000-000032050000}"/>
    <cellStyle name="Input [yellow] 14" xfId="1383" xr:uid="{00000000-0005-0000-0000-000033050000}"/>
    <cellStyle name="Input [yellow] 14 2" xfId="1384" xr:uid="{00000000-0005-0000-0000-000034050000}"/>
    <cellStyle name="Input [yellow] 15" xfId="1385" xr:uid="{00000000-0005-0000-0000-000035050000}"/>
    <cellStyle name="Input [yellow] 15 2" xfId="1386" xr:uid="{00000000-0005-0000-0000-000036050000}"/>
    <cellStyle name="Input [yellow] 16" xfId="1387" xr:uid="{00000000-0005-0000-0000-000037050000}"/>
    <cellStyle name="Input [yellow] 16 2" xfId="1388" xr:uid="{00000000-0005-0000-0000-000038050000}"/>
    <cellStyle name="Input [yellow] 17" xfId="1389" xr:uid="{00000000-0005-0000-0000-000039050000}"/>
    <cellStyle name="Input [yellow] 17 2" xfId="1390" xr:uid="{00000000-0005-0000-0000-00003A050000}"/>
    <cellStyle name="Input [yellow] 18" xfId="1391" xr:uid="{00000000-0005-0000-0000-00003B050000}"/>
    <cellStyle name="Input [yellow] 18 2" xfId="1392" xr:uid="{00000000-0005-0000-0000-00003C050000}"/>
    <cellStyle name="Input [yellow] 19" xfId="1393" xr:uid="{00000000-0005-0000-0000-00003D050000}"/>
    <cellStyle name="Input [yellow] 19 2" xfId="1394" xr:uid="{00000000-0005-0000-0000-00003E050000}"/>
    <cellStyle name="Input [yellow] 2" xfId="1395" xr:uid="{00000000-0005-0000-0000-00003F050000}"/>
    <cellStyle name="Input [yellow] 2 10" xfId="1396" xr:uid="{00000000-0005-0000-0000-000040050000}"/>
    <cellStyle name="Input [yellow] 2 11" xfId="1397" xr:uid="{00000000-0005-0000-0000-000041050000}"/>
    <cellStyle name="Input [yellow] 2 12" xfId="1398" xr:uid="{00000000-0005-0000-0000-000042050000}"/>
    <cellStyle name="Input [yellow] 2 13" xfId="1399" xr:uid="{00000000-0005-0000-0000-000043050000}"/>
    <cellStyle name="Input [yellow] 2 14" xfId="1400" xr:uid="{00000000-0005-0000-0000-000044050000}"/>
    <cellStyle name="Input [yellow] 2 2" xfId="1401" xr:uid="{00000000-0005-0000-0000-000045050000}"/>
    <cellStyle name="Input [yellow] 2 2 10" xfId="1402" xr:uid="{00000000-0005-0000-0000-000046050000}"/>
    <cellStyle name="Input [yellow] 2 2 11" xfId="1403" xr:uid="{00000000-0005-0000-0000-000047050000}"/>
    <cellStyle name="Input [yellow] 2 2 12" xfId="1404" xr:uid="{00000000-0005-0000-0000-000048050000}"/>
    <cellStyle name="Input [yellow] 2 2 13" xfId="1405" xr:uid="{00000000-0005-0000-0000-000049050000}"/>
    <cellStyle name="Input [yellow] 2 2 2" xfId="1406" xr:uid="{00000000-0005-0000-0000-00004A050000}"/>
    <cellStyle name="Input [yellow] 2 2 2 2" xfId="1407" xr:uid="{00000000-0005-0000-0000-00004B050000}"/>
    <cellStyle name="Input [yellow] 2 2 2 3" xfId="1408" xr:uid="{00000000-0005-0000-0000-00004C050000}"/>
    <cellStyle name="Input [yellow] 2 2 2 4" xfId="1409" xr:uid="{00000000-0005-0000-0000-00004D050000}"/>
    <cellStyle name="Input [yellow] 2 2 2 5" xfId="1410" xr:uid="{00000000-0005-0000-0000-00004E050000}"/>
    <cellStyle name="Input [yellow] 2 2 3" xfId="1411" xr:uid="{00000000-0005-0000-0000-00004F050000}"/>
    <cellStyle name="Input [yellow] 2 2 3 2" xfId="1412" xr:uid="{00000000-0005-0000-0000-000050050000}"/>
    <cellStyle name="Input [yellow] 2 2 3 3" xfId="1413" xr:uid="{00000000-0005-0000-0000-000051050000}"/>
    <cellStyle name="Input [yellow] 2 2 3 4" xfId="1414" xr:uid="{00000000-0005-0000-0000-000052050000}"/>
    <cellStyle name="Input [yellow] 2 2 3 5" xfId="1415" xr:uid="{00000000-0005-0000-0000-000053050000}"/>
    <cellStyle name="Input [yellow] 2 2 3 6" xfId="1416" xr:uid="{00000000-0005-0000-0000-000054050000}"/>
    <cellStyle name="Input [yellow] 2 2 4" xfId="1417" xr:uid="{00000000-0005-0000-0000-000055050000}"/>
    <cellStyle name="Input [yellow] 2 2 4 2" xfId="1418" xr:uid="{00000000-0005-0000-0000-000056050000}"/>
    <cellStyle name="Input [yellow] 2 2 4 3" xfId="1419" xr:uid="{00000000-0005-0000-0000-000057050000}"/>
    <cellStyle name="Input [yellow] 2 2 4 4" xfId="1420" xr:uid="{00000000-0005-0000-0000-000058050000}"/>
    <cellStyle name="Input [yellow] 2 2 4 5" xfId="1421" xr:uid="{00000000-0005-0000-0000-000059050000}"/>
    <cellStyle name="Input [yellow] 2 2 4 6" xfId="1422" xr:uid="{00000000-0005-0000-0000-00005A050000}"/>
    <cellStyle name="Input [yellow] 2 2 5" xfId="1423" xr:uid="{00000000-0005-0000-0000-00005B050000}"/>
    <cellStyle name="Input [yellow] 2 2 5 2" xfId="1424" xr:uid="{00000000-0005-0000-0000-00005C050000}"/>
    <cellStyle name="Input [yellow] 2 2 6" xfId="1425" xr:uid="{00000000-0005-0000-0000-00005D050000}"/>
    <cellStyle name="Input [yellow] 2 2 7" xfId="1426" xr:uid="{00000000-0005-0000-0000-00005E050000}"/>
    <cellStyle name="Input [yellow] 2 2 8" xfId="1427" xr:uid="{00000000-0005-0000-0000-00005F050000}"/>
    <cellStyle name="Input [yellow] 2 2 9" xfId="1428" xr:uid="{00000000-0005-0000-0000-000060050000}"/>
    <cellStyle name="Input [yellow] 2 3" xfId="1429" xr:uid="{00000000-0005-0000-0000-000061050000}"/>
    <cellStyle name="Input [yellow] 2 3 2" xfId="1430" xr:uid="{00000000-0005-0000-0000-000062050000}"/>
    <cellStyle name="Input [yellow] 2 3 3" xfId="1431" xr:uid="{00000000-0005-0000-0000-000063050000}"/>
    <cellStyle name="Input [yellow] 2 3 4" xfId="1432" xr:uid="{00000000-0005-0000-0000-000064050000}"/>
    <cellStyle name="Input [yellow] 2 3 5" xfId="1433" xr:uid="{00000000-0005-0000-0000-000065050000}"/>
    <cellStyle name="Input [yellow] 2 4" xfId="1434" xr:uid="{00000000-0005-0000-0000-000066050000}"/>
    <cellStyle name="Input [yellow] 2 4 2" xfId="1435" xr:uid="{00000000-0005-0000-0000-000067050000}"/>
    <cellStyle name="Input [yellow] 2 4 3" xfId="1436" xr:uid="{00000000-0005-0000-0000-000068050000}"/>
    <cellStyle name="Input [yellow] 2 4 4" xfId="1437" xr:uid="{00000000-0005-0000-0000-000069050000}"/>
    <cellStyle name="Input [yellow] 2 4 5" xfId="1438" xr:uid="{00000000-0005-0000-0000-00006A050000}"/>
    <cellStyle name="Input [yellow] 2 4 6" xfId="1439" xr:uid="{00000000-0005-0000-0000-00006B050000}"/>
    <cellStyle name="Input [yellow] 2 5" xfId="1440" xr:uid="{00000000-0005-0000-0000-00006C050000}"/>
    <cellStyle name="Input [yellow] 2 5 2" xfId="1441" xr:uid="{00000000-0005-0000-0000-00006D050000}"/>
    <cellStyle name="Input [yellow] 2 5 3" xfId="1442" xr:uid="{00000000-0005-0000-0000-00006E050000}"/>
    <cellStyle name="Input [yellow] 2 5 4" xfId="1443" xr:uid="{00000000-0005-0000-0000-00006F050000}"/>
    <cellStyle name="Input [yellow] 2 5 5" xfId="1444" xr:uid="{00000000-0005-0000-0000-000070050000}"/>
    <cellStyle name="Input [yellow] 2 5 6" xfId="1445" xr:uid="{00000000-0005-0000-0000-000071050000}"/>
    <cellStyle name="Input [yellow] 2 6" xfId="1446" xr:uid="{00000000-0005-0000-0000-000072050000}"/>
    <cellStyle name="Input [yellow] 2 6 2" xfId="1447" xr:uid="{00000000-0005-0000-0000-000073050000}"/>
    <cellStyle name="Input [yellow] 2 7" xfId="1448" xr:uid="{00000000-0005-0000-0000-000074050000}"/>
    <cellStyle name="Input [yellow] 2 8" xfId="1449" xr:uid="{00000000-0005-0000-0000-000075050000}"/>
    <cellStyle name="Input [yellow] 2 9" xfId="1450" xr:uid="{00000000-0005-0000-0000-000076050000}"/>
    <cellStyle name="Input [yellow] 20" xfId="1451" xr:uid="{00000000-0005-0000-0000-000077050000}"/>
    <cellStyle name="Input [yellow] 20 2" xfId="1452" xr:uid="{00000000-0005-0000-0000-000078050000}"/>
    <cellStyle name="Input [yellow] 21" xfId="1453" xr:uid="{00000000-0005-0000-0000-000079050000}"/>
    <cellStyle name="Input [yellow] 21 2" xfId="1454" xr:uid="{00000000-0005-0000-0000-00007A050000}"/>
    <cellStyle name="Input [yellow] 22" xfId="1455" xr:uid="{00000000-0005-0000-0000-00007B050000}"/>
    <cellStyle name="Input [yellow] 22 2" xfId="1456" xr:uid="{00000000-0005-0000-0000-00007C050000}"/>
    <cellStyle name="Input [yellow] 23" xfId="1457" xr:uid="{00000000-0005-0000-0000-00007D050000}"/>
    <cellStyle name="Input [yellow] 24" xfId="1458" xr:uid="{00000000-0005-0000-0000-00007E050000}"/>
    <cellStyle name="Input [yellow] 25" xfId="1459" xr:uid="{00000000-0005-0000-0000-00007F050000}"/>
    <cellStyle name="Input [yellow] 26" xfId="1460" xr:uid="{00000000-0005-0000-0000-000080050000}"/>
    <cellStyle name="Input [yellow] 27" xfId="1461" xr:uid="{00000000-0005-0000-0000-000081050000}"/>
    <cellStyle name="Input [yellow] 3" xfId="1462" xr:uid="{00000000-0005-0000-0000-000082050000}"/>
    <cellStyle name="Input [yellow] 3 10" xfId="1463" xr:uid="{00000000-0005-0000-0000-000083050000}"/>
    <cellStyle name="Input [yellow] 3 11" xfId="1464" xr:uid="{00000000-0005-0000-0000-000084050000}"/>
    <cellStyle name="Input [yellow] 3 12" xfId="1465" xr:uid="{00000000-0005-0000-0000-000085050000}"/>
    <cellStyle name="Input [yellow] 3 13" xfId="1466" xr:uid="{00000000-0005-0000-0000-000086050000}"/>
    <cellStyle name="Input [yellow] 3 14" xfId="1467" xr:uid="{00000000-0005-0000-0000-000087050000}"/>
    <cellStyle name="Input [yellow] 3 2" xfId="1468" xr:uid="{00000000-0005-0000-0000-000088050000}"/>
    <cellStyle name="Input [yellow] 3 2 10" xfId="1469" xr:uid="{00000000-0005-0000-0000-000089050000}"/>
    <cellStyle name="Input [yellow] 3 2 11" xfId="1470" xr:uid="{00000000-0005-0000-0000-00008A050000}"/>
    <cellStyle name="Input [yellow] 3 2 12" xfId="1471" xr:uid="{00000000-0005-0000-0000-00008B050000}"/>
    <cellStyle name="Input [yellow] 3 2 13" xfId="1472" xr:uid="{00000000-0005-0000-0000-00008C050000}"/>
    <cellStyle name="Input [yellow] 3 2 2" xfId="1473" xr:uid="{00000000-0005-0000-0000-00008D050000}"/>
    <cellStyle name="Input [yellow] 3 2 2 2" xfId="1474" xr:uid="{00000000-0005-0000-0000-00008E050000}"/>
    <cellStyle name="Input [yellow] 3 2 2 3" xfId="1475" xr:uid="{00000000-0005-0000-0000-00008F050000}"/>
    <cellStyle name="Input [yellow] 3 2 2 4" xfId="1476" xr:uid="{00000000-0005-0000-0000-000090050000}"/>
    <cellStyle name="Input [yellow] 3 2 2 5" xfId="1477" xr:uid="{00000000-0005-0000-0000-000091050000}"/>
    <cellStyle name="Input [yellow] 3 2 3" xfId="1478" xr:uid="{00000000-0005-0000-0000-000092050000}"/>
    <cellStyle name="Input [yellow] 3 2 3 2" xfId="1479" xr:uid="{00000000-0005-0000-0000-000093050000}"/>
    <cellStyle name="Input [yellow] 3 2 3 3" xfId="1480" xr:uid="{00000000-0005-0000-0000-000094050000}"/>
    <cellStyle name="Input [yellow] 3 2 3 4" xfId="1481" xr:uid="{00000000-0005-0000-0000-000095050000}"/>
    <cellStyle name="Input [yellow] 3 2 3 5" xfId="1482" xr:uid="{00000000-0005-0000-0000-000096050000}"/>
    <cellStyle name="Input [yellow] 3 2 3 6" xfId="1483" xr:uid="{00000000-0005-0000-0000-000097050000}"/>
    <cellStyle name="Input [yellow] 3 2 4" xfId="1484" xr:uid="{00000000-0005-0000-0000-000098050000}"/>
    <cellStyle name="Input [yellow] 3 2 4 2" xfId="1485" xr:uid="{00000000-0005-0000-0000-000099050000}"/>
    <cellStyle name="Input [yellow] 3 2 4 3" xfId="1486" xr:uid="{00000000-0005-0000-0000-00009A050000}"/>
    <cellStyle name="Input [yellow] 3 2 4 4" xfId="1487" xr:uid="{00000000-0005-0000-0000-00009B050000}"/>
    <cellStyle name="Input [yellow] 3 2 4 5" xfId="1488" xr:uid="{00000000-0005-0000-0000-00009C050000}"/>
    <cellStyle name="Input [yellow] 3 2 4 6" xfId="1489" xr:uid="{00000000-0005-0000-0000-00009D050000}"/>
    <cellStyle name="Input [yellow] 3 2 5" xfId="1490" xr:uid="{00000000-0005-0000-0000-00009E050000}"/>
    <cellStyle name="Input [yellow] 3 2 5 2" xfId="1491" xr:uid="{00000000-0005-0000-0000-00009F050000}"/>
    <cellStyle name="Input [yellow] 3 2 6" xfId="1492" xr:uid="{00000000-0005-0000-0000-0000A0050000}"/>
    <cellStyle name="Input [yellow] 3 2 7" xfId="1493" xr:uid="{00000000-0005-0000-0000-0000A1050000}"/>
    <cellStyle name="Input [yellow] 3 2 8" xfId="1494" xr:uid="{00000000-0005-0000-0000-0000A2050000}"/>
    <cellStyle name="Input [yellow] 3 2 9" xfId="1495" xr:uid="{00000000-0005-0000-0000-0000A3050000}"/>
    <cellStyle name="Input [yellow] 3 3" xfId="1496" xr:uid="{00000000-0005-0000-0000-0000A4050000}"/>
    <cellStyle name="Input [yellow] 3 3 2" xfId="1497" xr:uid="{00000000-0005-0000-0000-0000A5050000}"/>
    <cellStyle name="Input [yellow] 3 3 3" xfId="1498" xr:uid="{00000000-0005-0000-0000-0000A6050000}"/>
    <cellStyle name="Input [yellow] 3 3 4" xfId="1499" xr:uid="{00000000-0005-0000-0000-0000A7050000}"/>
    <cellStyle name="Input [yellow] 3 3 5" xfId="1500" xr:uid="{00000000-0005-0000-0000-0000A8050000}"/>
    <cellStyle name="Input [yellow] 3 4" xfId="1501" xr:uid="{00000000-0005-0000-0000-0000A9050000}"/>
    <cellStyle name="Input [yellow] 3 4 2" xfId="1502" xr:uid="{00000000-0005-0000-0000-0000AA050000}"/>
    <cellStyle name="Input [yellow] 3 4 3" xfId="1503" xr:uid="{00000000-0005-0000-0000-0000AB050000}"/>
    <cellStyle name="Input [yellow] 3 4 4" xfId="1504" xr:uid="{00000000-0005-0000-0000-0000AC050000}"/>
    <cellStyle name="Input [yellow] 3 4 5" xfId="1505" xr:uid="{00000000-0005-0000-0000-0000AD050000}"/>
    <cellStyle name="Input [yellow] 3 4 6" xfId="1506" xr:uid="{00000000-0005-0000-0000-0000AE050000}"/>
    <cellStyle name="Input [yellow] 3 5" xfId="1507" xr:uid="{00000000-0005-0000-0000-0000AF050000}"/>
    <cellStyle name="Input [yellow] 3 5 2" xfId="1508" xr:uid="{00000000-0005-0000-0000-0000B0050000}"/>
    <cellStyle name="Input [yellow] 3 5 3" xfId="1509" xr:uid="{00000000-0005-0000-0000-0000B1050000}"/>
    <cellStyle name="Input [yellow] 3 5 4" xfId="1510" xr:uid="{00000000-0005-0000-0000-0000B2050000}"/>
    <cellStyle name="Input [yellow] 3 5 5" xfId="1511" xr:uid="{00000000-0005-0000-0000-0000B3050000}"/>
    <cellStyle name="Input [yellow] 3 5 6" xfId="1512" xr:uid="{00000000-0005-0000-0000-0000B4050000}"/>
    <cellStyle name="Input [yellow] 3 6" xfId="1513" xr:uid="{00000000-0005-0000-0000-0000B5050000}"/>
    <cellStyle name="Input [yellow] 3 6 2" xfId="1514" xr:uid="{00000000-0005-0000-0000-0000B6050000}"/>
    <cellStyle name="Input [yellow] 3 7" xfId="1515" xr:uid="{00000000-0005-0000-0000-0000B7050000}"/>
    <cellStyle name="Input [yellow] 3 8" xfId="1516" xr:uid="{00000000-0005-0000-0000-0000B8050000}"/>
    <cellStyle name="Input [yellow] 3 9" xfId="1517" xr:uid="{00000000-0005-0000-0000-0000B9050000}"/>
    <cellStyle name="Input [yellow] 4" xfId="1518" xr:uid="{00000000-0005-0000-0000-0000BA050000}"/>
    <cellStyle name="Input [yellow] 4 10" xfId="1519" xr:uid="{00000000-0005-0000-0000-0000BB050000}"/>
    <cellStyle name="Input [yellow] 4 11" xfId="1520" xr:uid="{00000000-0005-0000-0000-0000BC050000}"/>
    <cellStyle name="Input [yellow] 4 12" xfId="1521" xr:uid="{00000000-0005-0000-0000-0000BD050000}"/>
    <cellStyle name="Input [yellow] 4 13" xfId="1522" xr:uid="{00000000-0005-0000-0000-0000BE050000}"/>
    <cellStyle name="Input [yellow] 4 2" xfId="1523" xr:uid="{00000000-0005-0000-0000-0000BF050000}"/>
    <cellStyle name="Input [yellow] 4 2 2" xfId="1524" xr:uid="{00000000-0005-0000-0000-0000C0050000}"/>
    <cellStyle name="Input [yellow] 4 2 3" xfId="1525" xr:uid="{00000000-0005-0000-0000-0000C1050000}"/>
    <cellStyle name="Input [yellow] 4 2 4" xfId="1526" xr:uid="{00000000-0005-0000-0000-0000C2050000}"/>
    <cellStyle name="Input [yellow] 4 2 5" xfId="1527" xr:uid="{00000000-0005-0000-0000-0000C3050000}"/>
    <cellStyle name="Input [yellow] 4 3" xfId="1528" xr:uid="{00000000-0005-0000-0000-0000C4050000}"/>
    <cellStyle name="Input [yellow] 4 3 2" xfId="1529" xr:uid="{00000000-0005-0000-0000-0000C5050000}"/>
    <cellStyle name="Input [yellow] 4 3 3" xfId="1530" xr:uid="{00000000-0005-0000-0000-0000C6050000}"/>
    <cellStyle name="Input [yellow] 4 3 4" xfId="1531" xr:uid="{00000000-0005-0000-0000-0000C7050000}"/>
    <cellStyle name="Input [yellow] 4 3 5" xfId="1532" xr:uid="{00000000-0005-0000-0000-0000C8050000}"/>
    <cellStyle name="Input [yellow] 4 3 6" xfId="1533" xr:uid="{00000000-0005-0000-0000-0000C9050000}"/>
    <cellStyle name="Input [yellow] 4 4" xfId="1534" xr:uid="{00000000-0005-0000-0000-0000CA050000}"/>
    <cellStyle name="Input [yellow] 4 4 2" xfId="1535" xr:uid="{00000000-0005-0000-0000-0000CB050000}"/>
    <cellStyle name="Input [yellow] 4 4 3" xfId="1536" xr:uid="{00000000-0005-0000-0000-0000CC050000}"/>
    <cellStyle name="Input [yellow] 4 4 4" xfId="1537" xr:uid="{00000000-0005-0000-0000-0000CD050000}"/>
    <cellStyle name="Input [yellow] 4 4 5" xfId="1538" xr:uid="{00000000-0005-0000-0000-0000CE050000}"/>
    <cellStyle name="Input [yellow] 4 4 6" xfId="1539" xr:uid="{00000000-0005-0000-0000-0000CF050000}"/>
    <cellStyle name="Input [yellow] 4 5" xfId="1540" xr:uid="{00000000-0005-0000-0000-0000D0050000}"/>
    <cellStyle name="Input [yellow] 4 5 2" xfId="1541" xr:uid="{00000000-0005-0000-0000-0000D1050000}"/>
    <cellStyle name="Input [yellow] 4 6" xfId="1542" xr:uid="{00000000-0005-0000-0000-0000D2050000}"/>
    <cellStyle name="Input [yellow] 4 7" xfId="1543" xr:uid="{00000000-0005-0000-0000-0000D3050000}"/>
    <cellStyle name="Input [yellow] 4 8" xfId="1544" xr:uid="{00000000-0005-0000-0000-0000D4050000}"/>
    <cellStyle name="Input [yellow] 4 9" xfId="1545" xr:uid="{00000000-0005-0000-0000-0000D5050000}"/>
    <cellStyle name="Input [yellow] 5" xfId="1546" xr:uid="{00000000-0005-0000-0000-0000D6050000}"/>
    <cellStyle name="Input [yellow] 5 10" xfId="1547" xr:uid="{00000000-0005-0000-0000-0000D7050000}"/>
    <cellStyle name="Input [yellow] 5 11" xfId="1548" xr:uid="{00000000-0005-0000-0000-0000D8050000}"/>
    <cellStyle name="Input [yellow] 5 12" xfId="1549" xr:uid="{00000000-0005-0000-0000-0000D9050000}"/>
    <cellStyle name="Input [yellow] 5 13" xfId="1550" xr:uid="{00000000-0005-0000-0000-0000DA050000}"/>
    <cellStyle name="Input [yellow] 5 2" xfId="1551" xr:uid="{00000000-0005-0000-0000-0000DB050000}"/>
    <cellStyle name="Input [yellow] 5 2 2" xfId="1552" xr:uid="{00000000-0005-0000-0000-0000DC050000}"/>
    <cellStyle name="Input [yellow] 5 2 3" xfId="1553" xr:uid="{00000000-0005-0000-0000-0000DD050000}"/>
    <cellStyle name="Input [yellow] 5 2 4" xfId="1554" xr:uid="{00000000-0005-0000-0000-0000DE050000}"/>
    <cellStyle name="Input [yellow] 5 2 5" xfId="1555" xr:uid="{00000000-0005-0000-0000-0000DF050000}"/>
    <cellStyle name="Input [yellow] 5 3" xfId="1556" xr:uid="{00000000-0005-0000-0000-0000E0050000}"/>
    <cellStyle name="Input [yellow] 5 3 2" xfId="1557" xr:uid="{00000000-0005-0000-0000-0000E1050000}"/>
    <cellStyle name="Input [yellow] 5 3 3" xfId="1558" xr:uid="{00000000-0005-0000-0000-0000E2050000}"/>
    <cellStyle name="Input [yellow] 5 3 4" xfId="1559" xr:uid="{00000000-0005-0000-0000-0000E3050000}"/>
    <cellStyle name="Input [yellow] 5 3 5" xfId="1560" xr:uid="{00000000-0005-0000-0000-0000E4050000}"/>
    <cellStyle name="Input [yellow] 5 3 6" xfId="1561" xr:uid="{00000000-0005-0000-0000-0000E5050000}"/>
    <cellStyle name="Input [yellow] 5 4" xfId="1562" xr:uid="{00000000-0005-0000-0000-0000E6050000}"/>
    <cellStyle name="Input [yellow] 5 4 2" xfId="1563" xr:uid="{00000000-0005-0000-0000-0000E7050000}"/>
    <cellStyle name="Input [yellow] 5 4 3" xfId="1564" xr:uid="{00000000-0005-0000-0000-0000E8050000}"/>
    <cellStyle name="Input [yellow] 5 4 4" xfId="1565" xr:uid="{00000000-0005-0000-0000-0000E9050000}"/>
    <cellStyle name="Input [yellow] 5 4 5" xfId="1566" xr:uid="{00000000-0005-0000-0000-0000EA050000}"/>
    <cellStyle name="Input [yellow] 5 4 6" xfId="1567" xr:uid="{00000000-0005-0000-0000-0000EB050000}"/>
    <cellStyle name="Input [yellow] 5 5" xfId="1568" xr:uid="{00000000-0005-0000-0000-0000EC050000}"/>
    <cellStyle name="Input [yellow] 5 6" xfId="1569" xr:uid="{00000000-0005-0000-0000-0000ED050000}"/>
    <cellStyle name="Input [yellow] 5 7" xfId="1570" xr:uid="{00000000-0005-0000-0000-0000EE050000}"/>
    <cellStyle name="Input [yellow] 5 8" xfId="1571" xr:uid="{00000000-0005-0000-0000-0000EF050000}"/>
    <cellStyle name="Input [yellow] 5 9" xfId="1572" xr:uid="{00000000-0005-0000-0000-0000F0050000}"/>
    <cellStyle name="Input [yellow] 6" xfId="1573" xr:uid="{00000000-0005-0000-0000-0000F1050000}"/>
    <cellStyle name="Input [yellow] 6 2" xfId="1574" xr:uid="{00000000-0005-0000-0000-0000F2050000}"/>
    <cellStyle name="Input [yellow] 7" xfId="1575" xr:uid="{00000000-0005-0000-0000-0000F3050000}"/>
    <cellStyle name="Input [yellow] 7 2" xfId="1576" xr:uid="{00000000-0005-0000-0000-0000F4050000}"/>
    <cellStyle name="Input [yellow] 8" xfId="1577" xr:uid="{00000000-0005-0000-0000-0000F5050000}"/>
    <cellStyle name="Input [yellow] 8 2" xfId="1578" xr:uid="{00000000-0005-0000-0000-0000F6050000}"/>
    <cellStyle name="Input [yellow] 9" xfId="1579" xr:uid="{00000000-0005-0000-0000-0000F7050000}"/>
    <cellStyle name="Input [yellow] 9 2" xfId="1580" xr:uid="{00000000-0005-0000-0000-0000F8050000}"/>
    <cellStyle name="Input Cells" xfId="1581" xr:uid="{00000000-0005-0000-0000-0000F9050000}"/>
    <cellStyle name="Input Cells 2" xfId="1582" xr:uid="{00000000-0005-0000-0000-0000FA050000}"/>
    <cellStyle name="Linked Cells" xfId="1583" xr:uid="{00000000-0005-0000-0000-0000FB050000}"/>
    <cellStyle name="Linked Cells 2" xfId="1584" xr:uid="{00000000-0005-0000-0000-0000FC050000}"/>
    <cellStyle name="Millares" xfId="1" xr:uid="{00000000-0005-0000-0000-0000FD050000}"/>
    <cellStyle name="Millares [0] 16" xfId="1585" xr:uid="{00000000-0005-0000-0000-0000FE050000}"/>
    <cellStyle name="Millares [0] 2" xfId="53" xr:uid="{00000000-0005-0000-0000-0000FF050000}"/>
    <cellStyle name="Millares [0] 2 10" xfId="1586" xr:uid="{00000000-0005-0000-0000-000000060000}"/>
    <cellStyle name="Millares [0] 2 10 2" xfId="1587" xr:uid="{00000000-0005-0000-0000-000001060000}"/>
    <cellStyle name="Millares [0] 2 10 2 2" xfId="1588" xr:uid="{00000000-0005-0000-0000-000002060000}"/>
    <cellStyle name="Millares [0] 2 10 3" xfId="1589" xr:uid="{00000000-0005-0000-0000-000003060000}"/>
    <cellStyle name="Millares [0] 2 10 4" xfId="1590" xr:uid="{00000000-0005-0000-0000-000004060000}"/>
    <cellStyle name="Millares [0] 2 11" xfId="1591" xr:uid="{00000000-0005-0000-0000-000005060000}"/>
    <cellStyle name="Millares [0] 2 11 2" xfId="1592" xr:uid="{00000000-0005-0000-0000-000006060000}"/>
    <cellStyle name="Millares [0] 2 11 2 2" xfId="1593" xr:uid="{00000000-0005-0000-0000-000007060000}"/>
    <cellStyle name="Millares [0] 2 11 3" xfId="1594" xr:uid="{00000000-0005-0000-0000-000008060000}"/>
    <cellStyle name="Millares [0] 2 11 4" xfId="1595" xr:uid="{00000000-0005-0000-0000-000009060000}"/>
    <cellStyle name="Millares [0] 2 12" xfId="1596" xr:uid="{00000000-0005-0000-0000-00000A060000}"/>
    <cellStyle name="Millares [0] 2 12 2" xfId="1597" xr:uid="{00000000-0005-0000-0000-00000B060000}"/>
    <cellStyle name="Millares [0] 2 12 2 2" xfId="1598" xr:uid="{00000000-0005-0000-0000-00000C060000}"/>
    <cellStyle name="Millares [0] 2 12 3" xfId="1599" xr:uid="{00000000-0005-0000-0000-00000D060000}"/>
    <cellStyle name="Millares [0] 2 12 4" xfId="1600" xr:uid="{00000000-0005-0000-0000-00000E060000}"/>
    <cellStyle name="Millares [0] 2 13" xfId="1601" xr:uid="{00000000-0005-0000-0000-00000F060000}"/>
    <cellStyle name="Millares [0] 2 13 2" xfId="1602" xr:uid="{00000000-0005-0000-0000-000010060000}"/>
    <cellStyle name="Millares [0] 2 13 2 2" xfId="1603" xr:uid="{00000000-0005-0000-0000-000011060000}"/>
    <cellStyle name="Millares [0] 2 13 3" xfId="1604" xr:uid="{00000000-0005-0000-0000-000012060000}"/>
    <cellStyle name="Millares [0] 2 13 4" xfId="1605" xr:uid="{00000000-0005-0000-0000-000013060000}"/>
    <cellStyle name="Millares [0] 2 14" xfId="1606" xr:uid="{00000000-0005-0000-0000-000014060000}"/>
    <cellStyle name="Millares [0] 2 14 2" xfId="1607" xr:uid="{00000000-0005-0000-0000-000015060000}"/>
    <cellStyle name="Millares [0] 2 14 2 2" xfId="1608" xr:uid="{00000000-0005-0000-0000-000016060000}"/>
    <cellStyle name="Millares [0] 2 14 3" xfId="1609" xr:uid="{00000000-0005-0000-0000-000017060000}"/>
    <cellStyle name="Millares [0] 2 14 4" xfId="1610" xr:uid="{00000000-0005-0000-0000-000018060000}"/>
    <cellStyle name="Millares [0] 2 15" xfId="1611" xr:uid="{00000000-0005-0000-0000-000019060000}"/>
    <cellStyle name="Millares [0] 2 15 2" xfId="1612" xr:uid="{00000000-0005-0000-0000-00001A060000}"/>
    <cellStyle name="Millares [0] 2 15 2 2" xfId="1613" xr:uid="{00000000-0005-0000-0000-00001B060000}"/>
    <cellStyle name="Millares [0] 2 15 3" xfId="1614" xr:uid="{00000000-0005-0000-0000-00001C060000}"/>
    <cellStyle name="Millares [0] 2 15 4" xfId="1615" xr:uid="{00000000-0005-0000-0000-00001D060000}"/>
    <cellStyle name="Millares [0] 2 16" xfId="1616" xr:uid="{00000000-0005-0000-0000-00001E060000}"/>
    <cellStyle name="Millares [0] 2 16 2" xfId="1617" xr:uid="{00000000-0005-0000-0000-00001F060000}"/>
    <cellStyle name="Millares [0] 2 16 2 2" xfId="1618" xr:uid="{00000000-0005-0000-0000-000020060000}"/>
    <cellStyle name="Millares [0] 2 16 3" xfId="1619" xr:uid="{00000000-0005-0000-0000-000021060000}"/>
    <cellStyle name="Millares [0] 2 16 4" xfId="1620" xr:uid="{00000000-0005-0000-0000-000022060000}"/>
    <cellStyle name="Millares [0] 2 17" xfId="1621" xr:uid="{00000000-0005-0000-0000-000023060000}"/>
    <cellStyle name="Millares [0] 2 17 2" xfId="1622" xr:uid="{00000000-0005-0000-0000-000024060000}"/>
    <cellStyle name="Millares [0] 2 17 2 2" xfId="1623" xr:uid="{00000000-0005-0000-0000-000025060000}"/>
    <cellStyle name="Millares [0] 2 17 3" xfId="1624" xr:uid="{00000000-0005-0000-0000-000026060000}"/>
    <cellStyle name="Millares [0] 2 17 4" xfId="1625" xr:uid="{00000000-0005-0000-0000-000027060000}"/>
    <cellStyle name="Millares [0] 2 18" xfId="1626" xr:uid="{00000000-0005-0000-0000-000028060000}"/>
    <cellStyle name="Millares [0] 2 18 2" xfId="1627" xr:uid="{00000000-0005-0000-0000-000029060000}"/>
    <cellStyle name="Millares [0] 2 18 2 2" xfId="1628" xr:uid="{00000000-0005-0000-0000-00002A060000}"/>
    <cellStyle name="Millares [0] 2 18 3" xfId="1629" xr:uid="{00000000-0005-0000-0000-00002B060000}"/>
    <cellStyle name="Millares [0] 2 18 4" xfId="1630" xr:uid="{00000000-0005-0000-0000-00002C060000}"/>
    <cellStyle name="Millares [0] 2 19" xfId="1631" xr:uid="{00000000-0005-0000-0000-00002D060000}"/>
    <cellStyle name="Millares [0] 2 19 2" xfId="1632" xr:uid="{00000000-0005-0000-0000-00002E060000}"/>
    <cellStyle name="Millares [0] 2 19 2 2" xfId="1633" xr:uid="{00000000-0005-0000-0000-00002F060000}"/>
    <cellStyle name="Millares [0] 2 19 3" xfId="1634" xr:uid="{00000000-0005-0000-0000-000030060000}"/>
    <cellStyle name="Millares [0] 2 19 4" xfId="1635" xr:uid="{00000000-0005-0000-0000-000031060000}"/>
    <cellStyle name="Millares [0] 2 2" xfId="1636" xr:uid="{00000000-0005-0000-0000-000032060000}"/>
    <cellStyle name="Millares [0] 2 2 2" xfId="1637" xr:uid="{00000000-0005-0000-0000-000033060000}"/>
    <cellStyle name="Millares [0] 2 20" xfId="1638" xr:uid="{00000000-0005-0000-0000-000034060000}"/>
    <cellStyle name="Millares [0] 2 20 2" xfId="1639" xr:uid="{00000000-0005-0000-0000-000035060000}"/>
    <cellStyle name="Millares [0] 2 20 2 2" xfId="1640" xr:uid="{00000000-0005-0000-0000-000036060000}"/>
    <cellStyle name="Millares [0] 2 20 3" xfId="1641" xr:uid="{00000000-0005-0000-0000-000037060000}"/>
    <cellStyle name="Millares [0] 2 20 4" xfId="1642" xr:uid="{00000000-0005-0000-0000-000038060000}"/>
    <cellStyle name="Millares [0] 2 21" xfId="1643" xr:uid="{00000000-0005-0000-0000-000039060000}"/>
    <cellStyle name="Millares [0] 2 21 2" xfId="1644" xr:uid="{00000000-0005-0000-0000-00003A060000}"/>
    <cellStyle name="Millares [0] 2 21 2 2" xfId="1645" xr:uid="{00000000-0005-0000-0000-00003B060000}"/>
    <cellStyle name="Millares [0] 2 21 3" xfId="1646" xr:uid="{00000000-0005-0000-0000-00003C060000}"/>
    <cellStyle name="Millares [0] 2 21 4" xfId="1647" xr:uid="{00000000-0005-0000-0000-00003D060000}"/>
    <cellStyle name="Millares [0] 2 22" xfId="1648" xr:uid="{00000000-0005-0000-0000-00003E060000}"/>
    <cellStyle name="Millares [0] 2 22 2" xfId="1649" xr:uid="{00000000-0005-0000-0000-00003F060000}"/>
    <cellStyle name="Millares [0] 2 22 2 2" xfId="1650" xr:uid="{00000000-0005-0000-0000-000040060000}"/>
    <cellStyle name="Millares [0] 2 22 3" xfId="1651" xr:uid="{00000000-0005-0000-0000-000041060000}"/>
    <cellStyle name="Millares [0] 2 22 4" xfId="1652" xr:uid="{00000000-0005-0000-0000-000042060000}"/>
    <cellStyle name="Millares [0] 2 23" xfId="1653" xr:uid="{00000000-0005-0000-0000-000043060000}"/>
    <cellStyle name="Millares [0] 2 23 2" xfId="1654" xr:uid="{00000000-0005-0000-0000-000044060000}"/>
    <cellStyle name="Millares [0] 2 23 2 2" xfId="1655" xr:uid="{00000000-0005-0000-0000-000045060000}"/>
    <cellStyle name="Millares [0] 2 23 3" xfId="1656" xr:uid="{00000000-0005-0000-0000-000046060000}"/>
    <cellStyle name="Millares [0] 2 23 4" xfId="1657" xr:uid="{00000000-0005-0000-0000-000047060000}"/>
    <cellStyle name="Millares [0] 2 24" xfId="1658" xr:uid="{00000000-0005-0000-0000-000048060000}"/>
    <cellStyle name="Millares [0] 2 24 2" xfId="1659" xr:uid="{00000000-0005-0000-0000-000049060000}"/>
    <cellStyle name="Millares [0] 2 24 2 2" xfId="1660" xr:uid="{00000000-0005-0000-0000-00004A060000}"/>
    <cellStyle name="Millares [0] 2 24 3" xfId="1661" xr:uid="{00000000-0005-0000-0000-00004B060000}"/>
    <cellStyle name="Millares [0] 2 24 4" xfId="1662" xr:uid="{00000000-0005-0000-0000-00004C060000}"/>
    <cellStyle name="Millares [0] 2 25" xfId="1663" xr:uid="{00000000-0005-0000-0000-00004D060000}"/>
    <cellStyle name="Millares [0] 2 25 2" xfId="1664" xr:uid="{00000000-0005-0000-0000-00004E060000}"/>
    <cellStyle name="Millares [0] 2 25 2 2" xfId="1665" xr:uid="{00000000-0005-0000-0000-00004F060000}"/>
    <cellStyle name="Millares [0] 2 25 3" xfId="1666" xr:uid="{00000000-0005-0000-0000-000050060000}"/>
    <cellStyle name="Millares [0] 2 25 4" xfId="1667" xr:uid="{00000000-0005-0000-0000-000051060000}"/>
    <cellStyle name="Millares [0] 2 26" xfId="1668" xr:uid="{00000000-0005-0000-0000-000052060000}"/>
    <cellStyle name="Millares [0] 2 26 2" xfId="1669" xr:uid="{00000000-0005-0000-0000-000053060000}"/>
    <cellStyle name="Millares [0] 2 26 2 2" xfId="1670" xr:uid="{00000000-0005-0000-0000-000054060000}"/>
    <cellStyle name="Millares [0] 2 26 3" xfId="1671" xr:uid="{00000000-0005-0000-0000-000055060000}"/>
    <cellStyle name="Millares [0] 2 26 4" xfId="1672" xr:uid="{00000000-0005-0000-0000-000056060000}"/>
    <cellStyle name="Millares [0] 2 27" xfId="1673" xr:uid="{00000000-0005-0000-0000-000057060000}"/>
    <cellStyle name="Millares [0] 2 27 2" xfId="1674" xr:uid="{00000000-0005-0000-0000-000058060000}"/>
    <cellStyle name="Millares [0] 2 27 2 2" xfId="1675" xr:uid="{00000000-0005-0000-0000-000059060000}"/>
    <cellStyle name="Millares [0] 2 27 3" xfId="1676" xr:uid="{00000000-0005-0000-0000-00005A060000}"/>
    <cellStyle name="Millares [0] 2 27 4" xfId="1677" xr:uid="{00000000-0005-0000-0000-00005B060000}"/>
    <cellStyle name="Millares [0] 2 28" xfId="1678" xr:uid="{00000000-0005-0000-0000-00005C060000}"/>
    <cellStyle name="Millares [0] 2 28 2" xfId="1679" xr:uid="{00000000-0005-0000-0000-00005D060000}"/>
    <cellStyle name="Millares [0] 2 28 2 2" xfId="1680" xr:uid="{00000000-0005-0000-0000-00005E060000}"/>
    <cellStyle name="Millares [0] 2 28 3" xfId="1681" xr:uid="{00000000-0005-0000-0000-00005F060000}"/>
    <cellStyle name="Millares [0] 2 28 4" xfId="1682" xr:uid="{00000000-0005-0000-0000-000060060000}"/>
    <cellStyle name="Millares [0] 2 29" xfId="1683" xr:uid="{00000000-0005-0000-0000-000061060000}"/>
    <cellStyle name="Millares [0] 2 29 2" xfId="1684" xr:uid="{00000000-0005-0000-0000-000062060000}"/>
    <cellStyle name="Millares [0] 2 29 2 2" xfId="1685" xr:uid="{00000000-0005-0000-0000-000063060000}"/>
    <cellStyle name="Millares [0] 2 29 3" xfId="1686" xr:uid="{00000000-0005-0000-0000-000064060000}"/>
    <cellStyle name="Millares [0] 2 29 4" xfId="1687" xr:uid="{00000000-0005-0000-0000-000065060000}"/>
    <cellStyle name="Millares [0] 2 3" xfId="1688" xr:uid="{00000000-0005-0000-0000-000066060000}"/>
    <cellStyle name="Millares [0] 2 3 2" xfId="1689" xr:uid="{00000000-0005-0000-0000-000067060000}"/>
    <cellStyle name="Millares [0] 2 3 2 2" xfId="1690" xr:uid="{00000000-0005-0000-0000-000068060000}"/>
    <cellStyle name="Millares [0] 2 3 2 2 2" xfId="1691" xr:uid="{00000000-0005-0000-0000-000069060000}"/>
    <cellStyle name="Millares [0] 2 3 2 2 2 2" xfId="1692" xr:uid="{00000000-0005-0000-0000-00006A060000}"/>
    <cellStyle name="Millares [0] 2 3 2 2 3" xfId="1693" xr:uid="{00000000-0005-0000-0000-00006B060000}"/>
    <cellStyle name="Millares [0] 2 3 2 2 4" xfId="1694" xr:uid="{00000000-0005-0000-0000-00006C060000}"/>
    <cellStyle name="Millares [0] 2 3 2 3" xfId="1695" xr:uid="{00000000-0005-0000-0000-00006D060000}"/>
    <cellStyle name="Millares [0] 2 3 2 4" xfId="1696" xr:uid="{00000000-0005-0000-0000-00006E060000}"/>
    <cellStyle name="Millares [0] 2 3 2 4 2" xfId="1697" xr:uid="{00000000-0005-0000-0000-00006F060000}"/>
    <cellStyle name="Millares [0] 2 3 2 5" xfId="1698" xr:uid="{00000000-0005-0000-0000-000070060000}"/>
    <cellStyle name="Millares [0] 2 3 2 6" xfId="1699" xr:uid="{00000000-0005-0000-0000-000071060000}"/>
    <cellStyle name="Millares [0] 2 3 3" xfId="1700" xr:uid="{00000000-0005-0000-0000-000072060000}"/>
    <cellStyle name="Millares [0] 2 3 3 2" xfId="1701" xr:uid="{00000000-0005-0000-0000-000073060000}"/>
    <cellStyle name="Millares [0] 2 3 3 2 2" xfId="1702" xr:uid="{00000000-0005-0000-0000-000074060000}"/>
    <cellStyle name="Millares [0] 2 3 3 3" xfId="1703" xr:uid="{00000000-0005-0000-0000-000075060000}"/>
    <cellStyle name="Millares [0] 2 3 3 4" xfId="1704" xr:uid="{00000000-0005-0000-0000-000076060000}"/>
    <cellStyle name="Millares [0] 2 3 4" xfId="1705" xr:uid="{00000000-0005-0000-0000-000077060000}"/>
    <cellStyle name="Millares [0] 2 3 4 2" xfId="1706" xr:uid="{00000000-0005-0000-0000-000078060000}"/>
    <cellStyle name="Millares [0] 2 3 5" xfId="1707" xr:uid="{00000000-0005-0000-0000-000079060000}"/>
    <cellStyle name="Millares [0] 2 3 6" xfId="1708" xr:uid="{00000000-0005-0000-0000-00007A060000}"/>
    <cellStyle name="Millares [0] 2 3 7" xfId="1709" xr:uid="{00000000-0005-0000-0000-00007B060000}"/>
    <cellStyle name="Millares [0] 2 30" xfId="1710" xr:uid="{00000000-0005-0000-0000-00007C060000}"/>
    <cellStyle name="Millares [0] 2 30 2" xfId="1711" xr:uid="{00000000-0005-0000-0000-00007D060000}"/>
    <cellStyle name="Millares [0] 2 30 2 2" xfId="1712" xr:uid="{00000000-0005-0000-0000-00007E060000}"/>
    <cellStyle name="Millares [0] 2 30 3" xfId="1713" xr:uid="{00000000-0005-0000-0000-00007F060000}"/>
    <cellStyle name="Millares [0] 2 30 4" xfId="1714" xr:uid="{00000000-0005-0000-0000-000080060000}"/>
    <cellStyle name="Millares [0] 2 31" xfId="1715" xr:uid="{00000000-0005-0000-0000-000081060000}"/>
    <cellStyle name="Millares [0] 2 31 2" xfId="1716" xr:uid="{00000000-0005-0000-0000-000082060000}"/>
    <cellStyle name="Millares [0] 2 31 2 2" xfId="1717" xr:uid="{00000000-0005-0000-0000-000083060000}"/>
    <cellStyle name="Millares [0] 2 31 3" xfId="1718" xr:uid="{00000000-0005-0000-0000-000084060000}"/>
    <cellStyle name="Millares [0] 2 31 4" xfId="1719" xr:uid="{00000000-0005-0000-0000-000085060000}"/>
    <cellStyle name="Millares [0] 2 32" xfId="1720" xr:uid="{00000000-0005-0000-0000-000086060000}"/>
    <cellStyle name="Millares [0] 2 32 2" xfId="1721" xr:uid="{00000000-0005-0000-0000-000087060000}"/>
    <cellStyle name="Millares [0] 2 32 2 2" xfId="1722" xr:uid="{00000000-0005-0000-0000-000088060000}"/>
    <cellStyle name="Millares [0] 2 32 3" xfId="1723" xr:uid="{00000000-0005-0000-0000-000089060000}"/>
    <cellStyle name="Millares [0] 2 32 4" xfId="1724" xr:uid="{00000000-0005-0000-0000-00008A060000}"/>
    <cellStyle name="Millares [0] 2 33" xfId="1725" xr:uid="{00000000-0005-0000-0000-00008B060000}"/>
    <cellStyle name="Millares [0] 2 33 2" xfId="1726" xr:uid="{00000000-0005-0000-0000-00008C060000}"/>
    <cellStyle name="Millares [0] 2 33 2 2" xfId="1727" xr:uid="{00000000-0005-0000-0000-00008D060000}"/>
    <cellStyle name="Millares [0] 2 33 3" xfId="1728" xr:uid="{00000000-0005-0000-0000-00008E060000}"/>
    <cellStyle name="Millares [0] 2 33 4" xfId="1729" xr:uid="{00000000-0005-0000-0000-00008F060000}"/>
    <cellStyle name="Millares [0] 2 34" xfId="1730" xr:uid="{00000000-0005-0000-0000-000090060000}"/>
    <cellStyle name="Millares [0] 2 34 2" xfId="1731" xr:uid="{00000000-0005-0000-0000-000091060000}"/>
    <cellStyle name="Millares [0] 2 34 2 2" xfId="1732" xr:uid="{00000000-0005-0000-0000-000092060000}"/>
    <cellStyle name="Millares [0] 2 34 3" xfId="1733" xr:uid="{00000000-0005-0000-0000-000093060000}"/>
    <cellStyle name="Millares [0] 2 34 4" xfId="1734" xr:uid="{00000000-0005-0000-0000-000094060000}"/>
    <cellStyle name="Millares [0] 2 35" xfId="1735" xr:uid="{00000000-0005-0000-0000-000095060000}"/>
    <cellStyle name="Millares [0] 2 35 2" xfId="1736" xr:uid="{00000000-0005-0000-0000-000096060000}"/>
    <cellStyle name="Millares [0] 2 35 2 2" xfId="1737" xr:uid="{00000000-0005-0000-0000-000097060000}"/>
    <cellStyle name="Millares [0] 2 35 3" xfId="1738" xr:uid="{00000000-0005-0000-0000-000098060000}"/>
    <cellStyle name="Millares [0] 2 35 4" xfId="1739" xr:uid="{00000000-0005-0000-0000-000099060000}"/>
    <cellStyle name="Millares [0] 2 36" xfId="1740" xr:uid="{00000000-0005-0000-0000-00009A060000}"/>
    <cellStyle name="Millares [0] 2 36 2" xfId="1741" xr:uid="{00000000-0005-0000-0000-00009B060000}"/>
    <cellStyle name="Millares [0] 2 36 2 2" xfId="1742" xr:uid="{00000000-0005-0000-0000-00009C060000}"/>
    <cellStyle name="Millares [0] 2 36 3" xfId="1743" xr:uid="{00000000-0005-0000-0000-00009D060000}"/>
    <cellStyle name="Millares [0] 2 36 4" xfId="1744" xr:uid="{00000000-0005-0000-0000-00009E060000}"/>
    <cellStyle name="Millares [0] 2 37" xfId="1745" xr:uid="{00000000-0005-0000-0000-00009F060000}"/>
    <cellStyle name="Millares [0] 2 37 2" xfId="1746" xr:uid="{00000000-0005-0000-0000-0000A0060000}"/>
    <cellStyle name="Millares [0] 2 37 2 2" xfId="1747" xr:uid="{00000000-0005-0000-0000-0000A1060000}"/>
    <cellStyle name="Millares [0] 2 37 3" xfId="1748" xr:uid="{00000000-0005-0000-0000-0000A2060000}"/>
    <cellStyle name="Millares [0] 2 37 4" xfId="1749" xr:uid="{00000000-0005-0000-0000-0000A3060000}"/>
    <cellStyle name="Millares [0] 2 38" xfId="1750" xr:uid="{00000000-0005-0000-0000-0000A4060000}"/>
    <cellStyle name="Millares [0] 2 38 2" xfId="1751" xr:uid="{00000000-0005-0000-0000-0000A5060000}"/>
    <cellStyle name="Millares [0] 2 38 2 2" xfId="1752" xr:uid="{00000000-0005-0000-0000-0000A6060000}"/>
    <cellStyle name="Millares [0] 2 38 3" xfId="1753" xr:uid="{00000000-0005-0000-0000-0000A7060000}"/>
    <cellStyle name="Millares [0] 2 38 4" xfId="1754" xr:uid="{00000000-0005-0000-0000-0000A8060000}"/>
    <cellStyle name="Millares [0] 2 39" xfId="1755" xr:uid="{00000000-0005-0000-0000-0000A9060000}"/>
    <cellStyle name="Millares [0] 2 4" xfId="1756" xr:uid="{00000000-0005-0000-0000-0000AA060000}"/>
    <cellStyle name="Millares [0] 2 4 2" xfId="1757" xr:uid="{00000000-0005-0000-0000-0000AB060000}"/>
    <cellStyle name="Millares [0] 2 4 3" xfId="1758" xr:uid="{00000000-0005-0000-0000-0000AC060000}"/>
    <cellStyle name="Millares [0] 2 4 3 2" xfId="1759" xr:uid="{00000000-0005-0000-0000-0000AD060000}"/>
    <cellStyle name="Millares [0] 2 4 3 2 2" xfId="1760" xr:uid="{00000000-0005-0000-0000-0000AE060000}"/>
    <cellStyle name="Millares [0] 2 4 3 3" xfId="1761" xr:uid="{00000000-0005-0000-0000-0000AF060000}"/>
    <cellStyle name="Millares [0] 2 40" xfId="1762" xr:uid="{00000000-0005-0000-0000-0000B0060000}"/>
    <cellStyle name="Millares [0] 2 5" xfId="1763" xr:uid="{00000000-0005-0000-0000-0000B1060000}"/>
    <cellStyle name="Millares [0] 2 5 2" xfId="1764" xr:uid="{00000000-0005-0000-0000-0000B2060000}"/>
    <cellStyle name="Millares [0] 2 5 2 2" xfId="1765" xr:uid="{00000000-0005-0000-0000-0000B3060000}"/>
    <cellStyle name="Millares [0] 2 5 2 2 2" xfId="1766" xr:uid="{00000000-0005-0000-0000-0000B4060000}"/>
    <cellStyle name="Millares [0] 2 5 2 3" xfId="1767" xr:uid="{00000000-0005-0000-0000-0000B5060000}"/>
    <cellStyle name="Millares [0] 2 5 2 4" xfId="1768" xr:uid="{00000000-0005-0000-0000-0000B6060000}"/>
    <cellStyle name="Millares [0] 2 5 3" xfId="1769" xr:uid="{00000000-0005-0000-0000-0000B7060000}"/>
    <cellStyle name="Millares [0] 2 5 3 2" xfId="1770" xr:uid="{00000000-0005-0000-0000-0000B8060000}"/>
    <cellStyle name="Millares [0] 2 5 4" xfId="1771" xr:uid="{00000000-0005-0000-0000-0000B9060000}"/>
    <cellStyle name="Millares [0] 2 6" xfId="1772" xr:uid="{00000000-0005-0000-0000-0000BA060000}"/>
    <cellStyle name="Millares [0] 2 6 2" xfId="1773" xr:uid="{00000000-0005-0000-0000-0000BB060000}"/>
    <cellStyle name="Millares [0] 2 6 2 2" xfId="1774" xr:uid="{00000000-0005-0000-0000-0000BC060000}"/>
    <cellStyle name="Millares [0] 2 6 3" xfId="1775" xr:uid="{00000000-0005-0000-0000-0000BD060000}"/>
    <cellStyle name="Millares [0] 2 6 4" xfId="1776" xr:uid="{00000000-0005-0000-0000-0000BE060000}"/>
    <cellStyle name="Millares [0] 2 7" xfId="1777" xr:uid="{00000000-0005-0000-0000-0000BF060000}"/>
    <cellStyle name="Millares [0] 2 7 2" xfId="1778" xr:uid="{00000000-0005-0000-0000-0000C0060000}"/>
    <cellStyle name="Millares [0] 2 7 2 2" xfId="1779" xr:uid="{00000000-0005-0000-0000-0000C1060000}"/>
    <cellStyle name="Millares [0] 2 7 3" xfId="1780" xr:uid="{00000000-0005-0000-0000-0000C2060000}"/>
    <cellStyle name="Millares [0] 2 7 4" xfId="1781" xr:uid="{00000000-0005-0000-0000-0000C3060000}"/>
    <cellStyle name="Millares [0] 2 8" xfId="1782" xr:uid="{00000000-0005-0000-0000-0000C4060000}"/>
    <cellStyle name="Millares [0] 2 8 2" xfId="1783" xr:uid="{00000000-0005-0000-0000-0000C5060000}"/>
    <cellStyle name="Millares [0] 2 8 2 2" xfId="1784" xr:uid="{00000000-0005-0000-0000-0000C6060000}"/>
    <cellStyle name="Millares [0] 2 8 3" xfId="1785" xr:uid="{00000000-0005-0000-0000-0000C7060000}"/>
    <cellStyle name="Millares [0] 2 8 4" xfId="1786" xr:uid="{00000000-0005-0000-0000-0000C8060000}"/>
    <cellStyle name="Millares [0] 2 9" xfId="1787" xr:uid="{00000000-0005-0000-0000-0000C9060000}"/>
    <cellStyle name="Millares [0] 2 9 2" xfId="1788" xr:uid="{00000000-0005-0000-0000-0000CA060000}"/>
    <cellStyle name="Millares [0] 2 9 2 2" xfId="1789" xr:uid="{00000000-0005-0000-0000-0000CB060000}"/>
    <cellStyle name="Millares [0] 2 9 3" xfId="1790" xr:uid="{00000000-0005-0000-0000-0000CC060000}"/>
    <cellStyle name="Millares [0] 2 9 4" xfId="1791" xr:uid="{00000000-0005-0000-0000-0000CD060000}"/>
    <cellStyle name="Millares [0] 3" xfId="1792" xr:uid="{00000000-0005-0000-0000-0000CE060000}"/>
    <cellStyle name="Millares [0] 3 10" xfId="1793" xr:uid="{00000000-0005-0000-0000-0000CF060000}"/>
    <cellStyle name="Millares [0] 3 10 2" xfId="1794" xr:uid="{00000000-0005-0000-0000-0000D0060000}"/>
    <cellStyle name="Millares [0] 3 10 2 2" xfId="1795" xr:uid="{00000000-0005-0000-0000-0000D1060000}"/>
    <cellStyle name="Millares [0] 3 10 3" xfId="1796" xr:uid="{00000000-0005-0000-0000-0000D2060000}"/>
    <cellStyle name="Millares [0] 3 10 4" xfId="1797" xr:uid="{00000000-0005-0000-0000-0000D3060000}"/>
    <cellStyle name="Millares [0] 3 11" xfId="1798" xr:uid="{00000000-0005-0000-0000-0000D4060000}"/>
    <cellStyle name="Millares [0] 3 11 2" xfId="1799" xr:uid="{00000000-0005-0000-0000-0000D5060000}"/>
    <cellStyle name="Millares [0] 3 11 2 2" xfId="1800" xr:uid="{00000000-0005-0000-0000-0000D6060000}"/>
    <cellStyle name="Millares [0] 3 11 3" xfId="1801" xr:uid="{00000000-0005-0000-0000-0000D7060000}"/>
    <cellStyle name="Millares [0] 3 11 4" xfId="1802" xr:uid="{00000000-0005-0000-0000-0000D8060000}"/>
    <cellStyle name="Millares [0] 3 12" xfId="1803" xr:uid="{00000000-0005-0000-0000-0000D9060000}"/>
    <cellStyle name="Millares [0] 3 12 2" xfId="1804" xr:uid="{00000000-0005-0000-0000-0000DA060000}"/>
    <cellStyle name="Millares [0] 3 12 2 2" xfId="1805" xr:uid="{00000000-0005-0000-0000-0000DB060000}"/>
    <cellStyle name="Millares [0] 3 12 3" xfId="1806" xr:uid="{00000000-0005-0000-0000-0000DC060000}"/>
    <cellStyle name="Millares [0] 3 12 4" xfId="1807" xr:uid="{00000000-0005-0000-0000-0000DD060000}"/>
    <cellStyle name="Millares [0] 3 13" xfId="1808" xr:uid="{00000000-0005-0000-0000-0000DE060000}"/>
    <cellStyle name="Millares [0] 3 13 2" xfId="1809" xr:uid="{00000000-0005-0000-0000-0000DF060000}"/>
    <cellStyle name="Millares [0] 3 13 2 2" xfId="1810" xr:uid="{00000000-0005-0000-0000-0000E0060000}"/>
    <cellStyle name="Millares [0] 3 13 3" xfId="1811" xr:uid="{00000000-0005-0000-0000-0000E1060000}"/>
    <cellStyle name="Millares [0] 3 13 4" xfId="1812" xr:uid="{00000000-0005-0000-0000-0000E2060000}"/>
    <cellStyle name="Millares [0] 3 14" xfId="1813" xr:uid="{00000000-0005-0000-0000-0000E3060000}"/>
    <cellStyle name="Millares [0] 3 14 2" xfId="1814" xr:uid="{00000000-0005-0000-0000-0000E4060000}"/>
    <cellStyle name="Millares [0] 3 14 2 2" xfId="1815" xr:uid="{00000000-0005-0000-0000-0000E5060000}"/>
    <cellStyle name="Millares [0] 3 14 3" xfId="1816" xr:uid="{00000000-0005-0000-0000-0000E6060000}"/>
    <cellStyle name="Millares [0] 3 14 4" xfId="1817" xr:uid="{00000000-0005-0000-0000-0000E7060000}"/>
    <cellStyle name="Millares [0] 3 15" xfId="1818" xr:uid="{00000000-0005-0000-0000-0000E8060000}"/>
    <cellStyle name="Millares [0] 3 15 2" xfId="1819" xr:uid="{00000000-0005-0000-0000-0000E9060000}"/>
    <cellStyle name="Millares [0] 3 15 2 2" xfId="1820" xr:uid="{00000000-0005-0000-0000-0000EA060000}"/>
    <cellStyle name="Millares [0] 3 15 3" xfId="1821" xr:uid="{00000000-0005-0000-0000-0000EB060000}"/>
    <cellStyle name="Millares [0] 3 16" xfId="1822" xr:uid="{00000000-0005-0000-0000-0000EC060000}"/>
    <cellStyle name="Millares [0] 3 2" xfId="1823" xr:uid="{00000000-0005-0000-0000-0000ED060000}"/>
    <cellStyle name="Millares [0] 3 3" xfId="1824" xr:uid="{00000000-0005-0000-0000-0000EE060000}"/>
    <cellStyle name="Millares [0] 3 4" xfId="1825" xr:uid="{00000000-0005-0000-0000-0000EF060000}"/>
    <cellStyle name="Millares [0] 3 5" xfId="1826" xr:uid="{00000000-0005-0000-0000-0000F0060000}"/>
    <cellStyle name="Millares [0] 3 5 2" xfId="1827" xr:uid="{00000000-0005-0000-0000-0000F1060000}"/>
    <cellStyle name="Millares [0] 3 5 2 2" xfId="1828" xr:uid="{00000000-0005-0000-0000-0000F2060000}"/>
    <cellStyle name="Millares [0] 3 5 3" xfId="1829" xr:uid="{00000000-0005-0000-0000-0000F3060000}"/>
    <cellStyle name="Millares [0] 3 5 4" xfId="1830" xr:uid="{00000000-0005-0000-0000-0000F4060000}"/>
    <cellStyle name="Millares [0] 3 6" xfId="1831" xr:uid="{00000000-0005-0000-0000-0000F5060000}"/>
    <cellStyle name="Millares [0] 3 6 2" xfId="1832" xr:uid="{00000000-0005-0000-0000-0000F6060000}"/>
    <cellStyle name="Millares [0] 3 6 2 2" xfId="1833" xr:uid="{00000000-0005-0000-0000-0000F7060000}"/>
    <cellStyle name="Millares [0] 3 6 3" xfId="1834" xr:uid="{00000000-0005-0000-0000-0000F8060000}"/>
    <cellStyle name="Millares [0] 3 6 4" xfId="1835" xr:uid="{00000000-0005-0000-0000-0000F9060000}"/>
    <cellStyle name="Millares [0] 3 7" xfId="1836" xr:uid="{00000000-0005-0000-0000-0000FA060000}"/>
    <cellStyle name="Millares [0] 3 7 2" xfId="1837" xr:uid="{00000000-0005-0000-0000-0000FB060000}"/>
    <cellStyle name="Millares [0] 3 7 2 2" xfId="1838" xr:uid="{00000000-0005-0000-0000-0000FC060000}"/>
    <cellStyle name="Millares [0] 3 7 3" xfId="1839" xr:uid="{00000000-0005-0000-0000-0000FD060000}"/>
    <cellStyle name="Millares [0] 3 7 4" xfId="1840" xr:uid="{00000000-0005-0000-0000-0000FE060000}"/>
    <cellStyle name="Millares [0] 3 8" xfId="1841" xr:uid="{00000000-0005-0000-0000-0000FF060000}"/>
    <cellStyle name="Millares [0] 3 8 2" xfId="1842" xr:uid="{00000000-0005-0000-0000-000000070000}"/>
    <cellStyle name="Millares [0] 3 8 2 2" xfId="1843" xr:uid="{00000000-0005-0000-0000-000001070000}"/>
    <cellStyle name="Millares [0] 3 8 3" xfId="1844" xr:uid="{00000000-0005-0000-0000-000002070000}"/>
    <cellStyle name="Millares [0] 3 8 4" xfId="1845" xr:uid="{00000000-0005-0000-0000-000003070000}"/>
    <cellStyle name="Millares [0] 3 9" xfId="1846" xr:uid="{00000000-0005-0000-0000-000004070000}"/>
    <cellStyle name="Millares [0] 3 9 2" xfId="1847" xr:uid="{00000000-0005-0000-0000-000005070000}"/>
    <cellStyle name="Millares [0] 3 9 2 2" xfId="1848" xr:uid="{00000000-0005-0000-0000-000006070000}"/>
    <cellStyle name="Millares [0] 3 9 3" xfId="1849" xr:uid="{00000000-0005-0000-0000-000007070000}"/>
    <cellStyle name="Millares [0] 3 9 4" xfId="1850" xr:uid="{00000000-0005-0000-0000-000008070000}"/>
    <cellStyle name="Millares [0] 4" xfId="1851" xr:uid="{00000000-0005-0000-0000-000009070000}"/>
    <cellStyle name="Millares [0] 4 2" xfId="1852" xr:uid="{00000000-0005-0000-0000-00000A070000}"/>
    <cellStyle name="Millares [0] 5" xfId="1853" xr:uid="{00000000-0005-0000-0000-00000B070000}"/>
    <cellStyle name="Millares [0] 5 2" xfId="1854" xr:uid="{00000000-0005-0000-0000-00000C070000}"/>
    <cellStyle name="Millares [0] 5 3" xfId="1855" xr:uid="{00000000-0005-0000-0000-00000D070000}"/>
    <cellStyle name="Millares [0] 5 3 2" xfId="1856" xr:uid="{00000000-0005-0000-0000-00000E070000}"/>
    <cellStyle name="Millares [0] 5 3 2 2" xfId="1857" xr:uid="{00000000-0005-0000-0000-00000F070000}"/>
    <cellStyle name="Millares [0] 5 3 3" xfId="1858" xr:uid="{00000000-0005-0000-0000-000010070000}"/>
    <cellStyle name="Millares [0] 6" xfId="1859" xr:uid="{00000000-0005-0000-0000-000011070000}"/>
    <cellStyle name="Millares [0] 6 2" xfId="1860" xr:uid="{00000000-0005-0000-0000-000012070000}"/>
    <cellStyle name="Millares [0] 6 2 2" xfId="1861" xr:uid="{00000000-0005-0000-0000-000013070000}"/>
    <cellStyle name="Millares [0] 6 2 2 2" xfId="1862" xr:uid="{00000000-0005-0000-0000-000014070000}"/>
    <cellStyle name="Millares [0] 6 2 3" xfId="1863" xr:uid="{00000000-0005-0000-0000-000015070000}"/>
    <cellStyle name="Millares [0] 6 2 4" xfId="1864" xr:uid="{00000000-0005-0000-0000-000016070000}"/>
    <cellStyle name="Millares [0] 7" xfId="1865" xr:uid="{00000000-0005-0000-0000-000017070000}"/>
    <cellStyle name="Millares [0] 7 2" xfId="1866" xr:uid="{00000000-0005-0000-0000-000018070000}"/>
    <cellStyle name="Millares [0] 8" xfId="1867" xr:uid="{00000000-0005-0000-0000-000019070000}"/>
    <cellStyle name="Millares 10" xfId="8750" xr:uid="{00000000-0005-0000-0000-00001A070000}"/>
    <cellStyle name="Millares 11" xfId="8751" xr:uid="{00000000-0005-0000-0000-00001B070000}"/>
    <cellStyle name="Millares 12" xfId="1868" xr:uid="{00000000-0005-0000-0000-00001C070000}"/>
    <cellStyle name="Millares 12 2" xfId="1869" xr:uid="{00000000-0005-0000-0000-00001D070000}"/>
    <cellStyle name="Millares 12 2 2" xfId="1870" xr:uid="{00000000-0005-0000-0000-00001E070000}"/>
    <cellStyle name="Millares 12 3" xfId="1871" xr:uid="{00000000-0005-0000-0000-00001F070000}"/>
    <cellStyle name="Millares 12 4" xfId="1872" xr:uid="{00000000-0005-0000-0000-000020070000}"/>
    <cellStyle name="Millares 13" xfId="1873" xr:uid="{00000000-0005-0000-0000-000021070000}"/>
    <cellStyle name="Millares 13 2" xfId="1874" xr:uid="{00000000-0005-0000-0000-000022070000}"/>
    <cellStyle name="Millares 13 2 2" xfId="1875" xr:uid="{00000000-0005-0000-0000-000023070000}"/>
    <cellStyle name="Millares 13 3" xfId="1876" xr:uid="{00000000-0005-0000-0000-000024070000}"/>
    <cellStyle name="Millares 14" xfId="1877" xr:uid="{00000000-0005-0000-0000-000025070000}"/>
    <cellStyle name="Millares 14 2" xfId="1878" xr:uid="{00000000-0005-0000-0000-000026070000}"/>
    <cellStyle name="Millares 14 2 2" xfId="1879" xr:uid="{00000000-0005-0000-0000-000027070000}"/>
    <cellStyle name="Millares 14 3" xfId="1880" xr:uid="{00000000-0005-0000-0000-000028070000}"/>
    <cellStyle name="Millares 15" xfId="8" xr:uid="{00000000-0005-0000-0000-000029070000}"/>
    <cellStyle name="Millares 16" xfId="8741" xr:uid="{00000000-0005-0000-0000-00002A070000}"/>
    <cellStyle name="Millares 17" xfId="8744" xr:uid="{00000000-0005-0000-0000-00002B070000}"/>
    <cellStyle name="Millares 18" xfId="8743" xr:uid="{00000000-0005-0000-0000-00002C070000}"/>
    <cellStyle name="Millares 19" xfId="8747" xr:uid="{00000000-0005-0000-0000-00002D070000}"/>
    <cellStyle name="Millares 2" xfId="11" xr:uid="{00000000-0005-0000-0000-00002E070000}"/>
    <cellStyle name="Millares 2 2" xfId="28" xr:uid="{00000000-0005-0000-0000-00002F070000}"/>
    <cellStyle name="Millares 2 2 2" xfId="1881" xr:uid="{00000000-0005-0000-0000-000030070000}"/>
    <cellStyle name="Millares 2 2 3" xfId="1882" xr:uid="{00000000-0005-0000-0000-000031070000}"/>
    <cellStyle name="Millares 2 2 3 2" xfId="1883" xr:uid="{00000000-0005-0000-0000-000032070000}"/>
    <cellStyle name="Millares 2 2 3 2 2" xfId="1884" xr:uid="{00000000-0005-0000-0000-000033070000}"/>
    <cellStyle name="Millares 2 2 3 3" xfId="1885" xr:uid="{00000000-0005-0000-0000-000034070000}"/>
    <cellStyle name="Millares 2 3" xfId="1886" xr:uid="{00000000-0005-0000-0000-000035070000}"/>
    <cellStyle name="Millares 2 3 2" xfId="1887" xr:uid="{00000000-0005-0000-0000-000036070000}"/>
    <cellStyle name="Millares 2 3 2 2" xfId="1888" xr:uid="{00000000-0005-0000-0000-000037070000}"/>
    <cellStyle name="Millares 2 3 2 2 2" xfId="1889" xr:uid="{00000000-0005-0000-0000-000038070000}"/>
    <cellStyle name="Millares 2 3 2 3" xfId="1890" xr:uid="{00000000-0005-0000-0000-000039070000}"/>
    <cellStyle name="Millares 2 3 3" xfId="1891" xr:uid="{00000000-0005-0000-0000-00003A070000}"/>
    <cellStyle name="Millares 2 3 3 2" xfId="1892" xr:uid="{00000000-0005-0000-0000-00003B070000}"/>
    <cellStyle name="Millares 2 3 3 2 2" xfId="1893" xr:uid="{00000000-0005-0000-0000-00003C070000}"/>
    <cellStyle name="Millares 2 3 3 3" xfId="1894" xr:uid="{00000000-0005-0000-0000-00003D070000}"/>
    <cellStyle name="Millares 2 3 3 4" xfId="1895" xr:uid="{00000000-0005-0000-0000-00003E070000}"/>
    <cellStyle name="Millares 2 3 4" xfId="1896" xr:uid="{00000000-0005-0000-0000-00003F070000}"/>
    <cellStyle name="Millares 2 4" xfId="1897" xr:uid="{00000000-0005-0000-0000-000040070000}"/>
    <cellStyle name="Millares 2 4 2" xfId="1898" xr:uid="{00000000-0005-0000-0000-000041070000}"/>
    <cellStyle name="Millares 2 4 2 2" xfId="1899" xr:uid="{00000000-0005-0000-0000-000042070000}"/>
    <cellStyle name="Millares 2 4 2 2 2" xfId="1900" xr:uid="{00000000-0005-0000-0000-000043070000}"/>
    <cellStyle name="Millares 2 4 2 3" xfId="1901" xr:uid="{00000000-0005-0000-0000-000044070000}"/>
    <cellStyle name="Millares 2 5" xfId="1902" xr:uid="{00000000-0005-0000-0000-000045070000}"/>
    <cellStyle name="Millares 2 6" xfId="8752" xr:uid="{00000000-0005-0000-0000-000046070000}"/>
    <cellStyle name="Millares 2 6 2" xfId="8753" xr:uid="{00000000-0005-0000-0000-000047070000}"/>
    <cellStyle name="Millares 2 6 2 2" xfId="8754" xr:uid="{00000000-0005-0000-0000-000048070000}"/>
    <cellStyle name="Millares 2 6 3" xfId="8755" xr:uid="{00000000-0005-0000-0000-000049070000}"/>
    <cellStyle name="Millares 2 6 4" xfId="8756" xr:uid="{00000000-0005-0000-0000-00004A070000}"/>
    <cellStyle name="Millares 2 7" xfId="1903" xr:uid="{00000000-0005-0000-0000-00004B070000}"/>
    <cellStyle name="Millares 2 7 2" xfId="1904" xr:uid="{00000000-0005-0000-0000-00004C070000}"/>
    <cellStyle name="Millares 2 7 2 2" xfId="1905" xr:uid="{00000000-0005-0000-0000-00004D070000}"/>
    <cellStyle name="Millares 2 7 3" xfId="1906" xr:uid="{00000000-0005-0000-0000-00004E070000}"/>
    <cellStyle name="Millares 2 7 4" xfId="1907" xr:uid="{00000000-0005-0000-0000-00004F070000}"/>
    <cellStyle name="Millares 2 8" xfId="8842" xr:uid="{00000000-0005-0000-0000-000050070000}"/>
    <cellStyle name="Millares 20" xfId="8768" xr:uid="{00000000-0005-0000-0000-000051070000}"/>
    <cellStyle name="Millares 21" xfId="8825" xr:uid="{00000000-0005-0000-0000-000052070000}"/>
    <cellStyle name="Millares 22" xfId="8770" xr:uid="{00000000-0005-0000-0000-000053070000}"/>
    <cellStyle name="Millares 23" xfId="8823" xr:uid="{00000000-0005-0000-0000-000054070000}"/>
    <cellStyle name="Millares 24" xfId="8772" xr:uid="{00000000-0005-0000-0000-000055070000}"/>
    <cellStyle name="Millares 25" xfId="8821" xr:uid="{00000000-0005-0000-0000-000056070000}"/>
    <cellStyle name="Millares 26" xfId="8774" xr:uid="{00000000-0005-0000-0000-000057070000}"/>
    <cellStyle name="Millares 27" xfId="8819" xr:uid="{00000000-0005-0000-0000-000058070000}"/>
    <cellStyle name="Millares 28" xfId="8776" xr:uid="{00000000-0005-0000-0000-000059070000}"/>
    <cellStyle name="Millares 29" xfId="8817" xr:uid="{00000000-0005-0000-0000-00005A070000}"/>
    <cellStyle name="Millares 3" xfId="8748" xr:uid="{00000000-0005-0000-0000-00005B070000}"/>
    <cellStyle name="Millares 3 2" xfId="8749" xr:uid="{00000000-0005-0000-0000-00005C070000}"/>
    <cellStyle name="Millares 3 2 2" xfId="1908" xr:uid="{00000000-0005-0000-0000-00005D070000}"/>
    <cellStyle name="Millares 3 2 2 2" xfId="1909" xr:uid="{00000000-0005-0000-0000-00005E070000}"/>
    <cellStyle name="Millares 3 2 2 2 2" xfId="1910" xr:uid="{00000000-0005-0000-0000-00005F070000}"/>
    <cellStyle name="Millares 3 2 2 2 2 2" xfId="1911" xr:uid="{00000000-0005-0000-0000-000060070000}"/>
    <cellStyle name="Millares 3 2 2 2 3" xfId="1912" xr:uid="{00000000-0005-0000-0000-000061070000}"/>
    <cellStyle name="Millares 3 2 2 3" xfId="1913" xr:uid="{00000000-0005-0000-0000-000062070000}"/>
    <cellStyle name="Millares 3 2 2 3 2" xfId="1914" xr:uid="{00000000-0005-0000-0000-000063070000}"/>
    <cellStyle name="Millares 3 2 2 4" xfId="1915" xr:uid="{00000000-0005-0000-0000-000064070000}"/>
    <cellStyle name="Millares 3 2 2 5" xfId="1916" xr:uid="{00000000-0005-0000-0000-000065070000}"/>
    <cellStyle name="Millares 3 2 3" xfId="1917" xr:uid="{00000000-0005-0000-0000-000066070000}"/>
    <cellStyle name="Millares 3 2 4" xfId="1918" xr:uid="{00000000-0005-0000-0000-000067070000}"/>
    <cellStyle name="Millares 3 3" xfId="1919" xr:uid="{00000000-0005-0000-0000-000068070000}"/>
    <cellStyle name="Millares 3 3 2" xfId="1920" xr:uid="{00000000-0005-0000-0000-000069070000}"/>
    <cellStyle name="Millares 3 3 2 2" xfId="1921" xr:uid="{00000000-0005-0000-0000-00006A070000}"/>
    <cellStyle name="Millares 3 3 2 2 2" xfId="1922" xr:uid="{00000000-0005-0000-0000-00006B070000}"/>
    <cellStyle name="Millares 3 3 2 3" xfId="1923" xr:uid="{00000000-0005-0000-0000-00006C070000}"/>
    <cellStyle name="Millares 3 3 3" xfId="1924" xr:uid="{00000000-0005-0000-0000-00006D070000}"/>
    <cellStyle name="Millares 3 3 3 2" xfId="1925" xr:uid="{00000000-0005-0000-0000-00006E070000}"/>
    <cellStyle name="Millares 3 3 4" xfId="1926" xr:uid="{00000000-0005-0000-0000-00006F070000}"/>
    <cellStyle name="Millares 3 3 5" xfId="1927" xr:uid="{00000000-0005-0000-0000-000070070000}"/>
    <cellStyle name="Millares 3 4" xfId="1928" xr:uid="{00000000-0005-0000-0000-000071070000}"/>
    <cellStyle name="Millares 3 4 2" xfId="1929" xr:uid="{00000000-0005-0000-0000-000072070000}"/>
    <cellStyle name="Millares 3 4 2 2" xfId="1930" xr:uid="{00000000-0005-0000-0000-000073070000}"/>
    <cellStyle name="Millares 3 4 3" xfId="1931" xr:uid="{00000000-0005-0000-0000-000074070000}"/>
    <cellStyle name="Millares 3 5" xfId="1932" xr:uid="{00000000-0005-0000-0000-000075070000}"/>
    <cellStyle name="Millares 3 5 2" xfId="1933" xr:uid="{00000000-0005-0000-0000-000076070000}"/>
    <cellStyle name="Millares 3 6" xfId="1934" xr:uid="{00000000-0005-0000-0000-000077070000}"/>
    <cellStyle name="Millares 3 7" xfId="1935" xr:uid="{00000000-0005-0000-0000-000078070000}"/>
    <cellStyle name="Millares 3 8" xfId="1936" xr:uid="{00000000-0005-0000-0000-000079070000}"/>
    <cellStyle name="Millares 30" xfId="8778" xr:uid="{00000000-0005-0000-0000-00007A070000}"/>
    <cellStyle name="Millares 31" xfId="8815" xr:uid="{00000000-0005-0000-0000-00007B070000}"/>
    <cellStyle name="Millares 32" xfId="8780" xr:uid="{00000000-0005-0000-0000-00007C070000}"/>
    <cellStyle name="Millares 33" xfId="8813" xr:uid="{00000000-0005-0000-0000-00007D070000}"/>
    <cellStyle name="Millares 34" xfId="8782" xr:uid="{00000000-0005-0000-0000-00007E070000}"/>
    <cellStyle name="Millares 35" xfId="8811" xr:uid="{00000000-0005-0000-0000-00007F070000}"/>
    <cellStyle name="Millares 36" xfId="8784" xr:uid="{00000000-0005-0000-0000-000080070000}"/>
    <cellStyle name="Millares 37" xfId="8809" xr:uid="{00000000-0005-0000-0000-000081070000}"/>
    <cellStyle name="Millares 38" xfId="8786" xr:uid="{00000000-0005-0000-0000-000082070000}"/>
    <cellStyle name="Millares 39" xfId="8807" xr:uid="{00000000-0005-0000-0000-000083070000}"/>
    <cellStyle name="Millares 4" xfId="25" xr:uid="{00000000-0005-0000-0000-000084070000}"/>
    <cellStyle name="Millares 4 2" xfId="1937" xr:uid="{00000000-0005-0000-0000-000085070000}"/>
    <cellStyle name="Millares 4 2 2" xfId="1938" xr:uid="{00000000-0005-0000-0000-000086070000}"/>
    <cellStyle name="Millares 4 2 2 2" xfId="1939" xr:uid="{00000000-0005-0000-0000-000087070000}"/>
    <cellStyle name="Millares 4 2 3" xfId="1940" xr:uid="{00000000-0005-0000-0000-000088070000}"/>
    <cellStyle name="Millares 4 2 4" xfId="1941" xr:uid="{00000000-0005-0000-0000-000089070000}"/>
    <cellStyle name="Millares 4 2 5" xfId="1942" xr:uid="{00000000-0005-0000-0000-00008A070000}"/>
    <cellStyle name="Millares 4 3" xfId="1943" xr:uid="{00000000-0005-0000-0000-00008B070000}"/>
    <cellStyle name="Millares 4 3 2" xfId="1944" xr:uid="{00000000-0005-0000-0000-00008C070000}"/>
    <cellStyle name="Millares 4 3 2 2" xfId="1945" xr:uid="{00000000-0005-0000-0000-00008D070000}"/>
    <cellStyle name="Millares 4 3 3" xfId="1946" xr:uid="{00000000-0005-0000-0000-00008E070000}"/>
    <cellStyle name="Millares 4 3 4" xfId="1947" xr:uid="{00000000-0005-0000-0000-00008F070000}"/>
    <cellStyle name="Millares 4 4" xfId="1948" xr:uid="{00000000-0005-0000-0000-000090070000}"/>
    <cellStyle name="Millares 4 4 2" xfId="1949" xr:uid="{00000000-0005-0000-0000-000091070000}"/>
    <cellStyle name="Millares 4 5" xfId="1950" xr:uid="{00000000-0005-0000-0000-000092070000}"/>
    <cellStyle name="Millares 4 6" xfId="1951" xr:uid="{00000000-0005-0000-0000-000093070000}"/>
    <cellStyle name="Millares 4 7" xfId="1952" xr:uid="{00000000-0005-0000-0000-000094070000}"/>
    <cellStyle name="Millares 4 8" xfId="1953" xr:uid="{00000000-0005-0000-0000-000095070000}"/>
    <cellStyle name="Millares 4 9" xfId="8769" xr:uid="{00000000-0005-0000-0000-000096070000}"/>
    <cellStyle name="Millares 40" xfId="8788" xr:uid="{00000000-0005-0000-0000-000097070000}"/>
    <cellStyle name="Millares 41" xfId="8805" xr:uid="{00000000-0005-0000-0000-000098070000}"/>
    <cellStyle name="Millares 42" xfId="8790" xr:uid="{00000000-0005-0000-0000-000099070000}"/>
    <cellStyle name="Millares 43" xfId="8803" xr:uid="{00000000-0005-0000-0000-00009A070000}"/>
    <cellStyle name="Millares 44" xfId="8792" xr:uid="{00000000-0005-0000-0000-00009B070000}"/>
    <cellStyle name="Millares 45" xfId="8801" xr:uid="{00000000-0005-0000-0000-00009C070000}"/>
    <cellStyle name="Millares 46" xfId="8794" xr:uid="{00000000-0005-0000-0000-00009D070000}"/>
    <cellStyle name="Millares 47" xfId="8799" xr:uid="{00000000-0005-0000-0000-00009E070000}"/>
    <cellStyle name="Millares 48" xfId="8796" xr:uid="{00000000-0005-0000-0000-00009F070000}"/>
    <cellStyle name="Millares 49" xfId="8797" xr:uid="{00000000-0005-0000-0000-0000A0070000}"/>
    <cellStyle name="Millares 5" xfId="8757" xr:uid="{00000000-0005-0000-0000-0000A1070000}"/>
    <cellStyle name="Millares 5 2" xfId="1954" xr:uid="{00000000-0005-0000-0000-0000A2070000}"/>
    <cellStyle name="Millares 5 2 2" xfId="1955" xr:uid="{00000000-0005-0000-0000-0000A3070000}"/>
    <cellStyle name="Millares 5 2 2 2" xfId="1956" xr:uid="{00000000-0005-0000-0000-0000A4070000}"/>
    <cellStyle name="Millares 5 2 3" xfId="1957" xr:uid="{00000000-0005-0000-0000-0000A5070000}"/>
    <cellStyle name="Millares 5 2 4" xfId="1958" xr:uid="{00000000-0005-0000-0000-0000A6070000}"/>
    <cellStyle name="Millares 5 3" xfId="8758" xr:uid="{00000000-0005-0000-0000-0000A7070000}"/>
    <cellStyle name="Millares 5 4" xfId="1959" xr:uid="{00000000-0005-0000-0000-0000A8070000}"/>
    <cellStyle name="Millares 50" xfId="8843" xr:uid="{00000000-0005-0000-0000-0000A9070000}"/>
    <cellStyle name="Millares 6" xfId="8759" xr:uid="{00000000-0005-0000-0000-0000AA070000}"/>
    <cellStyle name="Millares 6 2" xfId="1960" xr:uid="{00000000-0005-0000-0000-0000AB070000}"/>
    <cellStyle name="Millares 6 2 2" xfId="1961" xr:uid="{00000000-0005-0000-0000-0000AC070000}"/>
    <cellStyle name="Millares 6 2 2 2" xfId="1962" xr:uid="{00000000-0005-0000-0000-0000AD070000}"/>
    <cellStyle name="Millares 6 2 3" xfId="1963" xr:uid="{00000000-0005-0000-0000-0000AE070000}"/>
    <cellStyle name="Millares 6 2 4" xfId="1964" xr:uid="{00000000-0005-0000-0000-0000AF070000}"/>
    <cellStyle name="Millares 6 3" xfId="8760" xr:uid="{00000000-0005-0000-0000-0000B0070000}"/>
    <cellStyle name="Millares 6 4" xfId="1965" xr:uid="{00000000-0005-0000-0000-0000B1070000}"/>
    <cellStyle name="Millares 7" xfId="8761" xr:uid="{00000000-0005-0000-0000-0000B2070000}"/>
    <cellStyle name="Millares 7 2" xfId="1966" xr:uid="{00000000-0005-0000-0000-0000B3070000}"/>
    <cellStyle name="Millares 7 2 2" xfId="1967" xr:uid="{00000000-0005-0000-0000-0000B4070000}"/>
    <cellStyle name="Millares 7 2 2 2" xfId="1968" xr:uid="{00000000-0005-0000-0000-0000B5070000}"/>
    <cellStyle name="Millares 7 2 3" xfId="1969" xr:uid="{00000000-0005-0000-0000-0000B6070000}"/>
    <cellStyle name="Millares 7 2 4" xfId="1970" xr:uid="{00000000-0005-0000-0000-0000B7070000}"/>
    <cellStyle name="Millares 7 3" xfId="8762" xr:uid="{00000000-0005-0000-0000-0000B8070000}"/>
    <cellStyle name="Millares 7 4" xfId="1971" xr:uid="{00000000-0005-0000-0000-0000B9070000}"/>
    <cellStyle name="Millares 8" xfId="8763" xr:uid="{00000000-0005-0000-0000-0000BA070000}"/>
    <cellStyle name="Millares 8 2" xfId="8764" xr:uid="{00000000-0005-0000-0000-0000BB070000}"/>
    <cellStyle name="Millares 8 3" xfId="1972" xr:uid="{00000000-0005-0000-0000-0000BC070000}"/>
    <cellStyle name="Millares 9" xfId="8765" xr:uid="{00000000-0005-0000-0000-0000BD070000}"/>
    <cellStyle name="Milliers [0]_!!!GO" xfId="1973" xr:uid="{00000000-0005-0000-0000-0000BE070000}"/>
    <cellStyle name="Milliers_!!!GO" xfId="1974" xr:uid="{00000000-0005-0000-0000-0000BF070000}"/>
    <cellStyle name="Moneda 2" xfId="13" xr:uid="{00000000-0005-0000-0000-0000C0070000}"/>
    <cellStyle name="Monétaire [0]_!!!GO" xfId="1975" xr:uid="{00000000-0005-0000-0000-0000C1070000}"/>
    <cellStyle name="Monétaire_!!!GO" xfId="1976" xr:uid="{00000000-0005-0000-0000-0000C2070000}"/>
    <cellStyle name="Mon騁aire [0]_AR1194" xfId="1977" xr:uid="{00000000-0005-0000-0000-0000C3070000}"/>
    <cellStyle name="Mon騁aire_AR1194" xfId="1978" xr:uid="{00000000-0005-0000-0000-0000C4070000}"/>
    <cellStyle name="Neutral 2" xfId="1979" xr:uid="{00000000-0005-0000-0000-0000C5070000}"/>
    <cellStyle name="Neutral 2 2" xfId="1980" xr:uid="{00000000-0005-0000-0000-0000C6070000}"/>
    <cellStyle name="Neutral 2 3" xfId="1981" xr:uid="{00000000-0005-0000-0000-0000C7070000}"/>
    <cellStyle name="Neutral 3" xfId="1982" xr:uid="{00000000-0005-0000-0000-0000C8070000}"/>
    <cellStyle name="Neutral 4" xfId="1983" xr:uid="{00000000-0005-0000-0000-0000C9070000}"/>
    <cellStyle name="Neutral 5" xfId="1984" xr:uid="{00000000-0005-0000-0000-0000CA070000}"/>
    <cellStyle name="Normal" xfId="0" builtinId="0"/>
    <cellStyle name="Normal - Style1" xfId="1985" xr:uid="{00000000-0005-0000-0000-0000CC070000}"/>
    <cellStyle name="Normal - Style1 2" xfId="1986" xr:uid="{00000000-0005-0000-0000-0000CD070000}"/>
    <cellStyle name="Normal - Style1 3" xfId="1987" xr:uid="{00000000-0005-0000-0000-0000CE070000}"/>
    <cellStyle name="Normal - Style1 4" xfId="1988" xr:uid="{00000000-0005-0000-0000-0000CF070000}"/>
    <cellStyle name="Normal - Style1 5" xfId="1989" xr:uid="{00000000-0005-0000-0000-0000D0070000}"/>
    <cellStyle name="Normal - Style1 6" xfId="1990" xr:uid="{00000000-0005-0000-0000-0000D1070000}"/>
    <cellStyle name="Normal - Style1 7" xfId="1991" xr:uid="{00000000-0005-0000-0000-0000D2070000}"/>
    <cellStyle name="Normal - Style1 8" xfId="1992" xr:uid="{00000000-0005-0000-0000-0000D3070000}"/>
    <cellStyle name="Normal - Style1 9" xfId="8839" xr:uid="{00000000-0005-0000-0000-0000D4070000}"/>
    <cellStyle name="Normal 10" xfId="1993" xr:uid="{00000000-0005-0000-0000-0000D5070000}"/>
    <cellStyle name="Normal 10 2" xfId="1994" xr:uid="{00000000-0005-0000-0000-0000D6070000}"/>
    <cellStyle name="Normal 10 2 2" xfId="1995" xr:uid="{00000000-0005-0000-0000-0000D7070000}"/>
    <cellStyle name="Normal 10 2 2 2" xfId="1996" xr:uid="{00000000-0005-0000-0000-0000D8070000}"/>
    <cellStyle name="Normal 10 2 2 2 2" xfId="1997" xr:uid="{00000000-0005-0000-0000-0000D9070000}"/>
    <cellStyle name="Normal 10 2 2 3" xfId="1998" xr:uid="{00000000-0005-0000-0000-0000DA070000}"/>
    <cellStyle name="Normal 10 2 2 4" xfId="1999" xr:uid="{00000000-0005-0000-0000-0000DB070000}"/>
    <cellStyle name="Normal 10 2 3" xfId="2000" xr:uid="{00000000-0005-0000-0000-0000DC070000}"/>
    <cellStyle name="Normal 10 2 3 2" xfId="2001" xr:uid="{00000000-0005-0000-0000-0000DD070000}"/>
    <cellStyle name="Normal 10 2 4" xfId="2002" xr:uid="{00000000-0005-0000-0000-0000DE070000}"/>
    <cellStyle name="Normal 10 2 5" xfId="2003" xr:uid="{00000000-0005-0000-0000-0000DF070000}"/>
    <cellStyle name="Normal 10 3" xfId="2004" xr:uid="{00000000-0005-0000-0000-0000E0070000}"/>
    <cellStyle name="Normal 10 4" xfId="2005" xr:uid="{00000000-0005-0000-0000-0000E1070000}"/>
    <cellStyle name="Normal 10 4 2" xfId="2006" xr:uid="{00000000-0005-0000-0000-0000E2070000}"/>
    <cellStyle name="Normal 10 4 2 2" xfId="2007" xr:uid="{00000000-0005-0000-0000-0000E3070000}"/>
    <cellStyle name="Normal 10 4 3" xfId="2008" xr:uid="{00000000-0005-0000-0000-0000E4070000}"/>
    <cellStyle name="Normal 10 4 4" xfId="2009" xr:uid="{00000000-0005-0000-0000-0000E5070000}"/>
    <cellStyle name="Normal 11" xfId="2010" xr:uid="{00000000-0005-0000-0000-0000E6070000}"/>
    <cellStyle name="Normal 11 2" xfId="2011" xr:uid="{00000000-0005-0000-0000-0000E7070000}"/>
    <cellStyle name="Normal 11 2 2" xfId="2012" xr:uid="{00000000-0005-0000-0000-0000E8070000}"/>
    <cellStyle name="Normal 11 2 2 2" xfId="2013" xr:uid="{00000000-0005-0000-0000-0000E9070000}"/>
    <cellStyle name="Normal 11 2 3" xfId="2014" xr:uid="{00000000-0005-0000-0000-0000EA070000}"/>
    <cellStyle name="Normal 11 2 4" xfId="2015" xr:uid="{00000000-0005-0000-0000-0000EB070000}"/>
    <cellStyle name="Normal 11 3" xfId="2016" xr:uid="{00000000-0005-0000-0000-0000EC070000}"/>
    <cellStyle name="Normal 12" xfId="19" xr:uid="{00000000-0005-0000-0000-0000ED070000}"/>
    <cellStyle name="Normal 12 2" xfId="2017" xr:uid="{00000000-0005-0000-0000-0000EE070000}"/>
    <cellStyle name="Normal 12 2 2" xfId="2018" xr:uid="{00000000-0005-0000-0000-0000EF070000}"/>
    <cellStyle name="Normal 12 2 2 2" xfId="2019" xr:uid="{00000000-0005-0000-0000-0000F0070000}"/>
    <cellStyle name="Normal 12 2 3" xfId="2020" xr:uid="{00000000-0005-0000-0000-0000F1070000}"/>
    <cellStyle name="Normal 12 2 4" xfId="2021" xr:uid="{00000000-0005-0000-0000-0000F2070000}"/>
    <cellStyle name="Normal 12 3" xfId="2022" xr:uid="{00000000-0005-0000-0000-0000F3070000}"/>
    <cellStyle name="Normal 12 3 2" xfId="2023" xr:uid="{00000000-0005-0000-0000-0000F4070000}"/>
    <cellStyle name="Normal 12 4" xfId="2024" xr:uid="{00000000-0005-0000-0000-0000F5070000}"/>
    <cellStyle name="Normal 12 4 2" xfId="2025" xr:uid="{00000000-0005-0000-0000-0000F6070000}"/>
    <cellStyle name="Normal 12 5" xfId="2026" xr:uid="{00000000-0005-0000-0000-0000F7070000}"/>
    <cellStyle name="Normal 12 6" xfId="2027" xr:uid="{00000000-0005-0000-0000-0000F8070000}"/>
    <cellStyle name="Normal 12 7" xfId="2028" xr:uid="{00000000-0005-0000-0000-0000F9070000}"/>
    <cellStyle name="Normal 13" xfId="2029" xr:uid="{00000000-0005-0000-0000-0000FA070000}"/>
    <cellStyle name="Normal 13 2" xfId="2030" xr:uid="{00000000-0005-0000-0000-0000FB070000}"/>
    <cellStyle name="Normal 13 2 2" xfId="2031" xr:uid="{00000000-0005-0000-0000-0000FC070000}"/>
    <cellStyle name="Normal 13 2 2 2" xfId="2032" xr:uid="{00000000-0005-0000-0000-0000FD070000}"/>
    <cellStyle name="Normal 13 2 3" xfId="2033" xr:uid="{00000000-0005-0000-0000-0000FE070000}"/>
    <cellStyle name="Normal 13 2 4" xfId="2034" xr:uid="{00000000-0005-0000-0000-0000FF070000}"/>
    <cellStyle name="Normal 13 3" xfId="2035" xr:uid="{00000000-0005-0000-0000-000000080000}"/>
    <cellStyle name="Normal 13 3 2" xfId="2036" xr:uid="{00000000-0005-0000-0000-000001080000}"/>
    <cellStyle name="Normal 13 4" xfId="2037" xr:uid="{00000000-0005-0000-0000-000002080000}"/>
    <cellStyle name="Normal 139" xfId="8844" xr:uid="{00000000-0005-0000-0000-000003080000}"/>
    <cellStyle name="Normal 14" xfId="3" xr:uid="{00000000-0005-0000-0000-000004080000}"/>
    <cellStyle name="Normal 14 2" xfId="2038" xr:uid="{00000000-0005-0000-0000-000005080000}"/>
    <cellStyle name="Normal 14 3" xfId="8767" xr:uid="{00000000-0005-0000-0000-000006080000}"/>
    <cellStyle name="Normal 15" xfId="2039" xr:uid="{00000000-0005-0000-0000-000007080000}"/>
    <cellStyle name="Normal 15 2" xfId="2040" xr:uid="{00000000-0005-0000-0000-000008080000}"/>
    <cellStyle name="Normal 15 3" xfId="2041" xr:uid="{00000000-0005-0000-0000-000009080000}"/>
    <cellStyle name="Normal 15 3 2" xfId="2042" xr:uid="{00000000-0005-0000-0000-00000A080000}"/>
    <cellStyle name="Normal 15 3 2 2" xfId="2043" xr:uid="{00000000-0005-0000-0000-00000B080000}"/>
    <cellStyle name="Normal 15 3 3" xfId="2044" xr:uid="{00000000-0005-0000-0000-00000C080000}"/>
    <cellStyle name="Normal 15 3 4" xfId="2045" xr:uid="{00000000-0005-0000-0000-00000D080000}"/>
    <cellStyle name="Normal 16" xfId="2046" xr:uid="{00000000-0005-0000-0000-00000E080000}"/>
    <cellStyle name="Normal 16 2" xfId="2047" xr:uid="{00000000-0005-0000-0000-00000F080000}"/>
    <cellStyle name="Normal 17" xfId="2048" xr:uid="{00000000-0005-0000-0000-000010080000}"/>
    <cellStyle name="Normal 18" xfId="2049" xr:uid="{00000000-0005-0000-0000-000011080000}"/>
    <cellStyle name="Normal 19" xfId="2050" xr:uid="{00000000-0005-0000-0000-000012080000}"/>
    <cellStyle name="Normal 2" xfId="5" xr:uid="{00000000-0005-0000-0000-000013080000}"/>
    <cellStyle name="Normal 2 10" xfId="8845" xr:uid="{5D070B55-0AC3-46F3-898B-A5CDF4B1617D}"/>
    <cellStyle name="Normal 2 2" xfId="6" xr:uid="{00000000-0005-0000-0000-000014080000}"/>
    <cellStyle name="Normal 2 2 2" xfId="20" xr:uid="{00000000-0005-0000-0000-000015080000}"/>
    <cellStyle name="Normal 2 2 3" xfId="33" xr:uid="{00000000-0005-0000-0000-000016080000}"/>
    <cellStyle name="Normal 2 2 4" xfId="40" xr:uid="{00000000-0005-0000-0000-000017080000}"/>
    <cellStyle name="Normal 2 2 5" xfId="8829" xr:uid="{00000000-0005-0000-0000-000018080000}"/>
    <cellStyle name="Normal 2 2 6" xfId="8834" xr:uid="{00000000-0005-0000-0000-000019080000}"/>
    <cellStyle name="Normal 2 3" xfId="12" xr:uid="{00000000-0005-0000-0000-00001A080000}"/>
    <cellStyle name="Normal 2 3 2" xfId="2051" xr:uid="{00000000-0005-0000-0000-00001B080000}"/>
    <cellStyle name="Normal 2 4" xfId="23" xr:uid="{00000000-0005-0000-0000-00001C080000}"/>
    <cellStyle name="Normal 2 4 2" xfId="2052" xr:uid="{00000000-0005-0000-0000-00001D080000}"/>
    <cellStyle name="Normal 2 5" xfId="32" xr:uid="{00000000-0005-0000-0000-00001E080000}"/>
    <cellStyle name="Normal 2 5 2" xfId="2053" xr:uid="{00000000-0005-0000-0000-00001F080000}"/>
    <cellStyle name="Normal 2 6" xfId="21" xr:uid="{00000000-0005-0000-0000-000020080000}"/>
    <cellStyle name="Normal 2 7" xfId="39" xr:uid="{00000000-0005-0000-0000-000021080000}"/>
    <cellStyle name="Normal 2 8" xfId="8828" xr:uid="{00000000-0005-0000-0000-000022080000}"/>
    <cellStyle name="Normal 2 9" xfId="8833" xr:uid="{00000000-0005-0000-0000-000023080000}"/>
    <cellStyle name="Normal 2_PU`s COMINCO SRL - Santa Luisa 2009" xfId="2054" xr:uid="{00000000-0005-0000-0000-000024080000}"/>
    <cellStyle name="Normal 20" xfId="2055" xr:uid="{00000000-0005-0000-0000-000025080000}"/>
    <cellStyle name="Normal 21" xfId="2056" xr:uid="{00000000-0005-0000-0000-000026080000}"/>
    <cellStyle name="Normal 22" xfId="2057" xr:uid="{00000000-0005-0000-0000-000027080000}"/>
    <cellStyle name="Normal 23" xfId="2058" xr:uid="{00000000-0005-0000-0000-000028080000}"/>
    <cellStyle name="Normal 24" xfId="2059" xr:uid="{00000000-0005-0000-0000-000029080000}"/>
    <cellStyle name="Normal 25" xfId="2060" xr:uid="{00000000-0005-0000-0000-00002A080000}"/>
    <cellStyle name="Normal 25 2" xfId="2061" xr:uid="{00000000-0005-0000-0000-00002B080000}"/>
    <cellStyle name="Normal 25 2 2" xfId="2062" xr:uid="{00000000-0005-0000-0000-00002C080000}"/>
    <cellStyle name="Normal 25 3" xfId="2063" xr:uid="{00000000-0005-0000-0000-00002D080000}"/>
    <cellStyle name="Normal 25 4" xfId="2064" xr:uid="{00000000-0005-0000-0000-00002E080000}"/>
    <cellStyle name="Normal 26" xfId="2065" xr:uid="{00000000-0005-0000-0000-00002F080000}"/>
    <cellStyle name="Normal 27" xfId="2066" xr:uid="{00000000-0005-0000-0000-000030080000}"/>
    <cellStyle name="Normal 28" xfId="2067" xr:uid="{00000000-0005-0000-0000-000031080000}"/>
    <cellStyle name="Normal 29" xfId="2068" xr:uid="{00000000-0005-0000-0000-000032080000}"/>
    <cellStyle name="Normal 3" xfId="7" xr:uid="{00000000-0005-0000-0000-000033080000}"/>
    <cellStyle name="Normal 3 10" xfId="2069" xr:uid="{00000000-0005-0000-0000-000034080000}"/>
    <cellStyle name="Normal 3 11" xfId="2070" xr:uid="{00000000-0005-0000-0000-000035080000}"/>
    <cellStyle name="Normal 3 12" xfId="8841" xr:uid="{00000000-0005-0000-0000-000036080000}"/>
    <cellStyle name="Normal 3 2" xfId="17" xr:uid="{00000000-0005-0000-0000-000037080000}"/>
    <cellStyle name="Normal 3 2 2" xfId="2071" xr:uid="{00000000-0005-0000-0000-000038080000}"/>
    <cellStyle name="Normal 3 2 2 10" xfId="2072" xr:uid="{00000000-0005-0000-0000-000039080000}"/>
    <cellStyle name="Normal 3 2 2 10 2" xfId="2073" xr:uid="{00000000-0005-0000-0000-00003A080000}"/>
    <cellStyle name="Normal 3 2 2 10 2 2" xfId="2074" xr:uid="{00000000-0005-0000-0000-00003B080000}"/>
    <cellStyle name="Normal 3 2 2 10 3" xfId="2075" xr:uid="{00000000-0005-0000-0000-00003C080000}"/>
    <cellStyle name="Normal 3 2 2 10 4" xfId="2076" xr:uid="{00000000-0005-0000-0000-00003D080000}"/>
    <cellStyle name="Normal 3 2 2 10 5" xfId="2077" xr:uid="{00000000-0005-0000-0000-00003E080000}"/>
    <cellStyle name="Normal 3 2 2 11" xfId="2078" xr:uid="{00000000-0005-0000-0000-00003F080000}"/>
    <cellStyle name="Normal 3 2 2 11 2" xfId="2079" xr:uid="{00000000-0005-0000-0000-000040080000}"/>
    <cellStyle name="Normal 3 2 2 12" xfId="2080" xr:uid="{00000000-0005-0000-0000-000041080000}"/>
    <cellStyle name="Normal 3 2 2 13" xfId="2081" xr:uid="{00000000-0005-0000-0000-000042080000}"/>
    <cellStyle name="Normal 3 2 2 14" xfId="2082" xr:uid="{00000000-0005-0000-0000-000043080000}"/>
    <cellStyle name="Normal 3 2 2 2" xfId="2083" xr:uid="{00000000-0005-0000-0000-000044080000}"/>
    <cellStyle name="Normal 3 2 2 2 10" xfId="2084" xr:uid="{00000000-0005-0000-0000-000045080000}"/>
    <cellStyle name="Normal 3 2 2 2 2" xfId="2085" xr:uid="{00000000-0005-0000-0000-000046080000}"/>
    <cellStyle name="Normal 3 2 2 2 2 2" xfId="2086" xr:uid="{00000000-0005-0000-0000-000047080000}"/>
    <cellStyle name="Normal 3 2 2 2 2 2 2" xfId="2087" xr:uid="{00000000-0005-0000-0000-000048080000}"/>
    <cellStyle name="Normal 3 2 2 2 2 2 2 2" xfId="2088" xr:uid="{00000000-0005-0000-0000-000049080000}"/>
    <cellStyle name="Normal 3 2 2 2 2 2 2 2 2" xfId="2089" xr:uid="{00000000-0005-0000-0000-00004A080000}"/>
    <cellStyle name="Normal 3 2 2 2 2 2 2 3" xfId="2090" xr:uid="{00000000-0005-0000-0000-00004B080000}"/>
    <cellStyle name="Normal 3 2 2 2 2 2 2 4" xfId="2091" xr:uid="{00000000-0005-0000-0000-00004C080000}"/>
    <cellStyle name="Normal 3 2 2 2 2 2 2 5" xfId="2092" xr:uid="{00000000-0005-0000-0000-00004D080000}"/>
    <cellStyle name="Normal 3 2 2 2 2 2 3" xfId="2093" xr:uid="{00000000-0005-0000-0000-00004E080000}"/>
    <cellStyle name="Normal 3 2 2 2 2 2 3 2" xfId="2094" xr:uid="{00000000-0005-0000-0000-00004F080000}"/>
    <cellStyle name="Normal 3 2 2 2 2 2 4" xfId="2095" xr:uid="{00000000-0005-0000-0000-000050080000}"/>
    <cellStyle name="Normal 3 2 2 2 2 2 5" xfId="2096" xr:uid="{00000000-0005-0000-0000-000051080000}"/>
    <cellStyle name="Normal 3 2 2 2 2 2 6" xfId="2097" xr:uid="{00000000-0005-0000-0000-000052080000}"/>
    <cellStyle name="Normal 3 2 2 2 2 3" xfId="2098" xr:uid="{00000000-0005-0000-0000-000053080000}"/>
    <cellStyle name="Normal 3 2 2 2 2 3 2" xfId="2099" xr:uid="{00000000-0005-0000-0000-000054080000}"/>
    <cellStyle name="Normal 3 2 2 2 2 3 2 2" xfId="2100" xr:uid="{00000000-0005-0000-0000-000055080000}"/>
    <cellStyle name="Normal 3 2 2 2 2 3 3" xfId="2101" xr:uid="{00000000-0005-0000-0000-000056080000}"/>
    <cellStyle name="Normal 3 2 2 2 2 3 4" xfId="2102" xr:uid="{00000000-0005-0000-0000-000057080000}"/>
    <cellStyle name="Normal 3 2 2 2 2 3 5" xfId="2103" xr:uid="{00000000-0005-0000-0000-000058080000}"/>
    <cellStyle name="Normal 3 2 2 2 2 4" xfId="2104" xr:uid="{00000000-0005-0000-0000-000059080000}"/>
    <cellStyle name="Normal 3 2 2 2 2 4 2" xfId="2105" xr:uid="{00000000-0005-0000-0000-00005A080000}"/>
    <cellStyle name="Normal 3 2 2 2 2 4 2 2" xfId="2106" xr:uid="{00000000-0005-0000-0000-00005B080000}"/>
    <cellStyle name="Normal 3 2 2 2 2 4 3" xfId="2107" xr:uid="{00000000-0005-0000-0000-00005C080000}"/>
    <cellStyle name="Normal 3 2 2 2 2 4 4" xfId="2108" xr:uid="{00000000-0005-0000-0000-00005D080000}"/>
    <cellStyle name="Normal 3 2 2 2 2 4 5" xfId="2109" xr:uid="{00000000-0005-0000-0000-00005E080000}"/>
    <cellStyle name="Normal 3 2 2 2 2 5" xfId="2110" xr:uid="{00000000-0005-0000-0000-00005F080000}"/>
    <cellStyle name="Normal 3 2 2 2 2 5 2" xfId="2111" xr:uid="{00000000-0005-0000-0000-000060080000}"/>
    <cellStyle name="Normal 3 2 2 2 2 6" xfId="2112" xr:uid="{00000000-0005-0000-0000-000061080000}"/>
    <cellStyle name="Normal 3 2 2 2 2 7" xfId="2113" xr:uid="{00000000-0005-0000-0000-000062080000}"/>
    <cellStyle name="Normal 3 2 2 2 2 8" xfId="2114" xr:uid="{00000000-0005-0000-0000-000063080000}"/>
    <cellStyle name="Normal 3 2 2 2 3" xfId="2115" xr:uid="{00000000-0005-0000-0000-000064080000}"/>
    <cellStyle name="Normal 3 2 2 2 3 2" xfId="2116" xr:uid="{00000000-0005-0000-0000-000065080000}"/>
    <cellStyle name="Normal 3 2 2 2 3 2 2" xfId="2117" xr:uid="{00000000-0005-0000-0000-000066080000}"/>
    <cellStyle name="Normal 3 2 2 2 3 2 2 2" xfId="2118" xr:uid="{00000000-0005-0000-0000-000067080000}"/>
    <cellStyle name="Normal 3 2 2 2 3 2 2 2 2" xfId="2119" xr:uid="{00000000-0005-0000-0000-000068080000}"/>
    <cellStyle name="Normal 3 2 2 2 3 2 2 3" xfId="2120" xr:uid="{00000000-0005-0000-0000-000069080000}"/>
    <cellStyle name="Normal 3 2 2 2 3 2 2 4" xfId="2121" xr:uid="{00000000-0005-0000-0000-00006A080000}"/>
    <cellStyle name="Normal 3 2 2 2 3 2 2 5" xfId="2122" xr:uid="{00000000-0005-0000-0000-00006B080000}"/>
    <cellStyle name="Normal 3 2 2 2 3 2 3" xfId="2123" xr:uid="{00000000-0005-0000-0000-00006C080000}"/>
    <cellStyle name="Normal 3 2 2 2 3 2 3 2" xfId="2124" xr:uid="{00000000-0005-0000-0000-00006D080000}"/>
    <cellStyle name="Normal 3 2 2 2 3 2 4" xfId="2125" xr:uid="{00000000-0005-0000-0000-00006E080000}"/>
    <cellStyle name="Normal 3 2 2 2 3 2 5" xfId="2126" xr:uid="{00000000-0005-0000-0000-00006F080000}"/>
    <cellStyle name="Normal 3 2 2 2 3 2 6" xfId="2127" xr:uid="{00000000-0005-0000-0000-000070080000}"/>
    <cellStyle name="Normal 3 2 2 2 3 3" xfId="2128" xr:uid="{00000000-0005-0000-0000-000071080000}"/>
    <cellStyle name="Normal 3 2 2 2 3 3 2" xfId="2129" xr:uid="{00000000-0005-0000-0000-000072080000}"/>
    <cellStyle name="Normal 3 2 2 2 3 3 2 2" xfId="2130" xr:uid="{00000000-0005-0000-0000-000073080000}"/>
    <cellStyle name="Normal 3 2 2 2 3 3 3" xfId="2131" xr:uid="{00000000-0005-0000-0000-000074080000}"/>
    <cellStyle name="Normal 3 2 2 2 3 3 4" xfId="2132" xr:uid="{00000000-0005-0000-0000-000075080000}"/>
    <cellStyle name="Normal 3 2 2 2 3 3 5" xfId="2133" xr:uid="{00000000-0005-0000-0000-000076080000}"/>
    <cellStyle name="Normal 3 2 2 2 3 4" xfId="2134" xr:uid="{00000000-0005-0000-0000-000077080000}"/>
    <cellStyle name="Normal 3 2 2 2 3 4 2" xfId="2135" xr:uid="{00000000-0005-0000-0000-000078080000}"/>
    <cellStyle name="Normal 3 2 2 2 3 4 2 2" xfId="2136" xr:uid="{00000000-0005-0000-0000-000079080000}"/>
    <cellStyle name="Normal 3 2 2 2 3 4 3" xfId="2137" xr:uid="{00000000-0005-0000-0000-00007A080000}"/>
    <cellStyle name="Normal 3 2 2 2 3 4 4" xfId="2138" xr:uid="{00000000-0005-0000-0000-00007B080000}"/>
    <cellStyle name="Normal 3 2 2 2 3 4 5" xfId="2139" xr:uid="{00000000-0005-0000-0000-00007C080000}"/>
    <cellStyle name="Normal 3 2 2 2 3 5" xfId="2140" xr:uid="{00000000-0005-0000-0000-00007D080000}"/>
    <cellStyle name="Normal 3 2 2 2 3 5 2" xfId="2141" xr:uid="{00000000-0005-0000-0000-00007E080000}"/>
    <cellStyle name="Normal 3 2 2 2 3 6" xfId="2142" xr:uid="{00000000-0005-0000-0000-00007F080000}"/>
    <cellStyle name="Normal 3 2 2 2 3 7" xfId="2143" xr:uid="{00000000-0005-0000-0000-000080080000}"/>
    <cellStyle name="Normal 3 2 2 2 3 8" xfId="2144" xr:uid="{00000000-0005-0000-0000-000081080000}"/>
    <cellStyle name="Normal 3 2 2 2 4" xfId="2145" xr:uid="{00000000-0005-0000-0000-000082080000}"/>
    <cellStyle name="Normal 3 2 2 2 4 2" xfId="2146" xr:uid="{00000000-0005-0000-0000-000083080000}"/>
    <cellStyle name="Normal 3 2 2 2 4 2 2" xfId="2147" xr:uid="{00000000-0005-0000-0000-000084080000}"/>
    <cellStyle name="Normal 3 2 2 2 4 2 2 2" xfId="2148" xr:uid="{00000000-0005-0000-0000-000085080000}"/>
    <cellStyle name="Normal 3 2 2 2 4 2 3" xfId="2149" xr:uid="{00000000-0005-0000-0000-000086080000}"/>
    <cellStyle name="Normal 3 2 2 2 4 2 4" xfId="2150" xr:uid="{00000000-0005-0000-0000-000087080000}"/>
    <cellStyle name="Normal 3 2 2 2 4 2 5" xfId="2151" xr:uid="{00000000-0005-0000-0000-000088080000}"/>
    <cellStyle name="Normal 3 2 2 2 4 3" xfId="2152" xr:uid="{00000000-0005-0000-0000-000089080000}"/>
    <cellStyle name="Normal 3 2 2 2 4 3 2" xfId="2153" xr:uid="{00000000-0005-0000-0000-00008A080000}"/>
    <cellStyle name="Normal 3 2 2 2 4 4" xfId="2154" xr:uid="{00000000-0005-0000-0000-00008B080000}"/>
    <cellStyle name="Normal 3 2 2 2 4 5" xfId="2155" xr:uid="{00000000-0005-0000-0000-00008C080000}"/>
    <cellStyle name="Normal 3 2 2 2 4 6" xfId="2156" xr:uid="{00000000-0005-0000-0000-00008D080000}"/>
    <cellStyle name="Normal 3 2 2 2 5" xfId="2157" xr:uid="{00000000-0005-0000-0000-00008E080000}"/>
    <cellStyle name="Normal 3 2 2 2 5 2" xfId="2158" xr:uid="{00000000-0005-0000-0000-00008F080000}"/>
    <cellStyle name="Normal 3 2 2 2 5 2 2" xfId="2159" xr:uid="{00000000-0005-0000-0000-000090080000}"/>
    <cellStyle name="Normal 3 2 2 2 5 3" xfId="2160" xr:uid="{00000000-0005-0000-0000-000091080000}"/>
    <cellStyle name="Normal 3 2 2 2 5 4" xfId="2161" xr:uid="{00000000-0005-0000-0000-000092080000}"/>
    <cellStyle name="Normal 3 2 2 2 5 5" xfId="2162" xr:uid="{00000000-0005-0000-0000-000093080000}"/>
    <cellStyle name="Normal 3 2 2 2 6" xfId="2163" xr:uid="{00000000-0005-0000-0000-000094080000}"/>
    <cellStyle name="Normal 3 2 2 2 6 2" xfId="2164" xr:uid="{00000000-0005-0000-0000-000095080000}"/>
    <cellStyle name="Normal 3 2 2 2 6 2 2" xfId="2165" xr:uid="{00000000-0005-0000-0000-000096080000}"/>
    <cellStyle name="Normal 3 2 2 2 6 3" xfId="2166" xr:uid="{00000000-0005-0000-0000-000097080000}"/>
    <cellStyle name="Normal 3 2 2 2 6 4" xfId="2167" xr:uid="{00000000-0005-0000-0000-000098080000}"/>
    <cellStyle name="Normal 3 2 2 2 6 5" xfId="2168" xr:uid="{00000000-0005-0000-0000-000099080000}"/>
    <cellStyle name="Normal 3 2 2 2 7" xfId="2169" xr:uid="{00000000-0005-0000-0000-00009A080000}"/>
    <cellStyle name="Normal 3 2 2 2 7 2" xfId="2170" xr:uid="{00000000-0005-0000-0000-00009B080000}"/>
    <cellStyle name="Normal 3 2 2 2 8" xfId="2171" xr:uid="{00000000-0005-0000-0000-00009C080000}"/>
    <cellStyle name="Normal 3 2 2 2 9" xfId="2172" xr:uid="{00000000-0005-0000-0000-00009D080000}"/>
    <cellStyle name="Normal 3 2 2 3" xfId="2173" xr:uid="{00000000-0005-0000-0000-00009E080000}"/>
    <cellStyle name="Normal 3 2 2 3 10" xfId="2174" xr:uid="{00000000-0005-0000-0000-00009F080000}"/>
    <cellStyle name="Normal 3 2 2 3 2" xfId="2175" xr:uid="{00000000-0005-0000-0000-0000A0080000}"/>
    <cellStyle name="Normal 3 2 2 3 2 2" xfId="2176" xr:uid="{00000000-0005-0000-0000-0000A1080000}"/>
    <cellStyle name="Normal 3 2 2 3 2 2 2" xfId="2177" xr:uid="{00000000-0005-0000-0000-0000A2080000}"/>
    <cellStyle name="Normal 3 2 2 3 2 2 2 2" xfId="2178" xr:uid="{00000000-0005-0000-0000-0000A3080000}"/>
    <cellStyle name="Normal 3 2 2 3 2 2 2 2 2" xfId="2179" xr:uid="{00000000-0005-0000-0000-0000A4080000}"/>
    <cellStyle name="Normal 3 2 2 3 2 2 2 3" xfId="2180" xr:uid="{00000000-0005-0000-0000-0000A5080000}"/>
    <cellStyle name="Normal 3 2 2 3 2 2 2 4" xfId="2181" xr:uid="{00000000-0005-0000-0000-0000A6080000}"/>
    <cellStyle name="Normal 3 2 2 3 2 2 2 5" xfId="2182" xr:uid="{00000000-0005-0000-0000-0000A7080000}"/>
    <cellStyle name="Normal 3 2 2 3 2 2 3" xfId="2183" xr:uid="{00000000-0005-0000-0000-0000A8080000}"/>
    <cellStyle name="Normal 3 2 2 3 2 2 3 2" xfId="2184" xr:uid="{00000000-0005-0000-0000-0000A9080000}"/>
    <cellStyle name="Normal 3 2 2 3 2 2 4" xfId="2185" xr:uid="{00000000-0005-0000-0000-0000AA080000}"/>
    <cellStyle name="Normal 3 2 2 3 2 2 5" xfId="2186" xr:uid="{00000000-0005-0000-0000-0000AB080000}"/>
    <cellStyle name="Normal 3 2 2 3 2 2 6" xfId="2187" xr:uid="{00000000-0005-0000-0000-0000AC080000}"/>
    <cellStyle name="Normal 3 2 2 3 2 3" xfId="2188" xr:uid="{00000000-0005-0000-0000-0000AD080000}"/>
    <cellStyle name="Normal 3 2 2 3 2 3 2" xfId="2189" xr:uid="{00000000-0005-0000-0000-0000AE080000}"/>
    <cellStyle name="Normal 3 2 2 3 2 3 2 2" xfId="2190" xr:uid="{00000000-0005-0000-0000-0000AF080000}"/>
    <cellStyle name="Normal 3 2 2 3 2 3 3" xfId="2191" xr:uid="{00000000-0005-0000-0000-0000B0080000}"/>
    <cellStyle name="Normal 3 2 2 3 2 3 4" xfId="2192" xr:uid="{00000000-0005-0000-0000-0000B1080000}"/>
    <cellStyle name="Normal 3 2 2 3 2 3 5" xfId="2193" xr:uid="{00000000-0005-0000-0000-0000B2080000}"/>
    <cellStyle name="Normal 3 2 2 3 2 4" xfId="2194" xr:uid="{00000000-0005-0000-0000-0000B3080000}"/>
    <cellStyle name="Normal 3 2 2 3 2 4 2" xfId="2195" xr:uid="{00000000-0005-0000-0000-0000B4080000}"/>
    <cellStyle name="Normal 3 2 2 3 2 4 2 2" xfId="2196" xr:uid="{00000000-0005-0000-0000-0000B5080000}"/>
    <cellStyle name="Normal 3 2 2 3 2 4 3" xfId="2197" xr:uid="{00000000-0005-0000-0000-0000B6080000}"/>
    <cellStyle name="Normal 3 2 2 3 2 4 4" xfId="2198" xr:uid="{00000000-0005-0000-0000-0000B7080000}"/>
    <cellStyle name="Normal 3 2 2 3 2 4 5" xfId="2199" xr:uid="{00000000-0005-0000-0000-0000B8080000}"/>
    <cellStyle name="Normal 3 2 2 3 2 5" xfId="2200" xr:uid="{00000000-0005-0000-0000-0000B9080000}"/>
    <cellStyle name="Normal 3 2 2 3 2 5 2" xfId="2201" xr:uid="{00000000-0005-0000-0000-0000BA080000}"/>
    <cellStyle name="Normal 3 2 2 3 2 6" xfId="2202" xr:uid="{00000000-0005-0000-0000-0000BB080000}"/>
    <cellStyle name="Normal 3 2 2 3 2 7" xfId="2203" xr:uid="{00000000-0005-0000-0000-0000BC080000}"/>
    <cellStyle name="Normal 3 2 2 3 2 8" xfId="2204" xr:uid="{00000000-0005-0000-0000-0000BD080000}"/>
    <cellStyle name="Normal 3 2 2 3 3" xfId="2205" xr:uid="{00000000-0005-0000-0000-0000BE080000}"/>
    <cellStyle name="Normal 3 2 2 3 3 2" xfId="2206" xr:uid="{00000000-0005-0000-0000-0000BF080000}"/>
    <cellStyle name="Normal 3 2 2 3 3 2 2" xfId="2207" xr:uid="{00000000-0005-0000-0000-0000C0080000}"/>
    <cellStyle name="Normal 3 2 2 3 3 2 2 2" xfId="2208" xr:uid="{00000000-0005-0000-0000-0000C1080000}"/>
    <cellStyle name="Normal 3 2 2 3 3 2 2 2 2" xfId="2209" xr:uid="{00000000-0005-0000-0000-0000C2080000}"/>
    <cellStyle name="Normal 3 2 2 3 3 2 2 3" xfId="2210" xr:uid="{00000000-0005-0000-0000-0000C3080000}"/>
    <cellStyle name="Normal 3 2 2 3 3 2 2 4" xfId="2211" xr:uid="{00000000-0005-0000-0000-0000C4080000}"/>
    <cellStyle name="Normal 3 2 2 3 3 2 2 5" xfId="2212" xr:uid="{00000000-0005-0000-0000-0000C5080000}"/>
    <cellStyle name="Normal 3 2 2 3 3 2 3" xfId="2213" xr:uid="{00000000-0005-0000-0000-0000C6080000}"/>
    <cellStyle name="Normal 3 2 2 3 3 2 3 2" xfId="2214" xr:uid="{00000000-0005-0000-0000-0000C7080000}"/>
    <cellStyle name="Normal 3 2 2 3 3 2 4" xfId="2215" xr:uid="{00000000-0005-0000-0000-0000C8080000}"/>
    <cellStyle name="Normal 3 2 2 3 3 2 5" xfId="2216" xr:uid="{00000000-0005-0000-0000-0000C9080000}"/>
    <cellStyle name="Normal 3 2 2 3 3 2 6" xfId="2217" xr:uid="{00000000-0005-0000-0000-0000CA080000}"/>
    <cellStyle name="Normal 3 2 2 3 3 3" xfId="2218" xr:uid="{00000000-0005-0000-0000-0000CB080000}"/>
    <cellStyle name="Normal 3 2 2 3 3 3 2" xfId="2219" xr:uid="{00000000-0005-0000-0000-0000CC080000}"/>
    <cellStyle name="Normal 3 2 2 3 3 3 2 2" xfId="2220" xr:uid="{00000000-0005-0000-0000-0000CD080000}"/>
    <cellStyle name="Normal 3 2 2 3 3 3 3" xfId="2221" xr:uid="{00000000-0005-0000-0000-0000CE080000}"/>
    <cellStyle name="Normal 3 2 2 3 3 3 4" xfId="2222" xr:uid="{00000000-0005-0000-0000-0000CF080000}"/>
    <cellStyle name="Normal 3 2 2 3 3 3 5" xfId="2223" xr:uid="{00000000-0005-0000-0000-0000D0080000}"/>
    <cellStyle name="Normal 3 2 2 3 3 4" xfId="2224" xr:uid="{00000000-0005-0000-0000-0000D1080000}"/>
    <cellStyle name="Normal 3 2 2 3 3 4 2" xfId="2225" xr:uid="{00000000-0005-0000-0000-0000D2080000}"/>
    <cellStyle name="Normal 3 2 2 3 3 4 2 2" xfId="2226" xr:uid="{00000000-0005-0000-0000-0000D3080000}"/>
    <cellStyle name="Normal 3 2 2 3 3 4 3" xfId="2227" xr:uid="{00000000-0005-0000-0000-0000D4080000}"/>
    <cellStyle name="Normal 3 2 2 3 3 4 4" xfId="2228" xr:uid="{00000000-0005-0000-0000-0000D5080000}"/>
    <cellStyle name="Normal 3 2 2 3 3 4 5" xfId="2229" xr:uid="{00000000-0005-0000-0000-0000D6080000}"/>
    <cellStyle name="Normal 3 2 2 3 3 5" xfId="2230" xr:uid="{00000000-0005-0000-0000-0000D7080000}"/>
    <cellStyle name="Normal 3 2 2 3 3 5 2" xfId="2231" xr:uid="{00000000-0005-0000-0000-0000D8080000}"/>
    <cellStyle name="Normal 3 2 2 3 3 6" xfId="2232" xr:uid="{00000000-0005-0000-0000-0000D9080000}"/>
    <cellStyle name="Normal 3 2 2 3 3 7" xfId="2233" xr:uid="{00000000-0005-0000-0000-0000DA080000}"/>
    <cellStyle name="Normal 3 2 2 3 3 8" xfId="2234" xr:uid="{00000000-0005-0000-0000-0000DB080000}"/>
    <cellStyle name="Normal 3 2 2 3 4" xfId="2235" xr:uid="{00000000-0005-0000-0000-0000DC080000}"/>
    <cellStyle name="Normal 3 2 2 3 4 2" xfId="2236" xr:uid="{00000000-0005-0000-0000-0000DD080000}"/>
    <cellStyle name="Normal 3 2 2 3 4 2 2" xfId="2237" xr:uid="{00000000-0005-0000-0000-0000DE080000}"/>
    <cellStyle name="Normal 3 2 2 3 4 2 2 2" xfId="2238" xr:uid="{00000000-0005-0000-0000-0000DF080000}"/>
    <cellStyle name="Normal 3 2 2 3 4 2 3" xfId="2239" xr:uid="{00000000-0005-0000-0000-0000E0080000}"/>
    <cellStyle name="Normal 3 2 2 3 4 2 4" xfId="2240" xr:uid="{00000000-0005-0000-0000-0000E1080000}"/>
    <cellStyle name="Normal 3 2 2 3 4 2 5" xfId="2241" xr:uid="{00000000-0005-0000-0000-0000E2080000}"/>
    <cellStyle name="Normal 3 2 2 3 4 3" xfId="2242" xr:uid="{00000000-0005-0000-0000-0000E3080000}"/>
    <cellStyle name="Normal 3 2 2 3 4 3 2" xfId="2243" xr:uid="{00000000-0005-0000-0000-0000E4080000}"/>
    <cellStyle name="Normal 3 2 2 3 4 4" xfId="2244" xr:uid="{00000000-0005-0000-0000-0000E5080000}"/>
    <cellStyle name="Normal 3 2 2 3 4 5" xfId="2245" xr:uid="{00000000-0005-0000-0000-0000E6080000}"/>
    <cellStyle name="Normal 3 2 2 3 4 6" xfId="2246" xr:uid="{00000000-0005-0000-0000-0000E7080000}"/>
    <cellStyle name="Normal 3 2 2 3 5" xfId="2247" xr:uid="{00000000-0005-0000-0000-0000E8080000}"/>
    <cellStyle name="Normal 3 2 2 3 5 2" xfId="2248" xr:uid="{00000000-0005-0000-0000-0000E9080000}"/>
    <cellStyle name="Normal 3 2 2 3 5 2 2" xfId="2249" xr:uid="{00000000-0005-0000-0000-0000EA080000}"/>
    <cellStyle name="Normal 3 2 2 3 5 3" xfId="2250" xr:uid="{00000000-0005-0000-0000-0000EB080000}"/>
    <cellStyle name="Normal 3 2 2 3 5 4" xfId="2251" xr:uid="{00000000-0005-0000-0000-0000EC080000}"/>
    <cellStyle name="Normal 3 2 2 3 5 5" xfId="2252" xr:uid="{00000000-0005-0000-0000-0000ED080000}"/>
    <cellStyle name="Normal 3 2 2 3 6" xfId="2253" xr:uid="{00000000-0005-0000-0000-0000EE080000}"/>
    <cellStyle name="Normal 3 2 2 3 6 2" xfId="2254" xr:uid="{00000000-0005-0000-0000-0000EF080000}"/>
    <cellStyle name="Normal 3 2 2 3 6 2 2" xfId="2255" xr:uid="{00000000-0005-0000-0000-0000F0080000}"/>
    <cellStyle name="Normal 3 2 2 3 6 3" xfId="2256" xr:uid="{00000000-0005-0000-0000-0000F1080000}"/>
    <cellStyle name="Normal 3 2 2 3 6 4" xfId="2257" xr:uid="{00000000-0005-0000-0000-0000F2080000}"/>
    <cellStyle name="Normal 3 2 2 3 6 5" xfId="2258" xr:uid="{00000000-0005-0000-0000-0000F3080000}"/>
    <cellStyle name="Normal 3 2 2 3 7" xfId="2259" xr:uid="{00000000-0005-0000-0000-0000F4080000}"/>
    <cellStyle name="Normal 3 2 2 3 7 2" xfId="2260" xr:uid="{00000000-0005-0000-0000-0000F5080000}"/>
    <cellStyle name="Normal 3 2 2 3 8" xfId="2261" xr:uid="{00000000-0005-0000-0000-0000F6080000}"/>
    <cellStyle name="Normal 3 2 2 3 9" xfId="2262" xr:uid="{00000000-0005-0000-0000-0000F7080000}"/>
    <cellStyle name="Normal 3 2 2 4" xfId="2263" xr:uid="{00000000-0005-0000-0000-0000F8080000}"/>
    <cellStyle name="Normal 3 2 2 4 10" xfId="2264" xr:uid="{00000000-0005-0000-0000-0000F9080000}"/>
    <cellStyle name="Normal 3 2 2 4 2" xfId="2265" xr:uid="{00000000-0005-0000-0000-0000FA080000}"/>
    <cellStyle name="Normal 3 2 2 4 2 2" xfId="2266" xr:uid="{00000000-0005-0000-0000-0000FB080000}"/>
    <cellStyle name="Normal 3 2 2 4 2 2 2" xfId="2267" xr:uid="{00000000-0005-0000-0000-0000FC080000}"/>
    <cellStyle name="Normal 3 2 2 4 2 2 2 2" xfId="2268" xr:uid="{00000000-0005-0000-0000-0000FD080000}"/>
    <cellStyle name="Normal 3 2 2 4 2 2 2 2 2" xfId="2269" xr:uid="{00000000-0005-0000-0000-0000FE080000}"/>
    <cellStyle name="Normal 3 2 2 4 2 2 2 3" xfId="2270" xr:uid="{00000000-0005-0000-0000-0000FF080000}"/>
    <cellStyle name="Normal 3 2 2 4 2 2 2 4" xfId="2271" xr:uid="{00000000-0005-0000-0000-000000090000}"/>
    <cellStyle name="Normal 3 2 2 4 2 2 2 5" xfId="2272" xr:uid="{00000000-0005-0000-0000-000001090000}"/>
    <cellStyle name="Normal 3 2 2 4 2 2 3" xfId="2273" xr:uid="{00000000-0005-0000-0000-000002090000}"/>
    <cellStyle name="Normal 3 2 2 4 2 2 3 2" xfId="2274" xr:uid="{00000000-0005-0000-0000-000003090000}"/>
    <cellStyle name="Normal 3 2 2 4 2 2 4" xfId="2275" xr:uid="{00000000-0005-0000-0000-000004090000}"/>
    <cellStyle name="Normal 3 2 2 4 2 2 5" xfId="2276" xr:uid="{00000000-0005-0000-0000-000005090000}"/>
    <cellStyle name="Normal 3 2 2 4 2 2 6" xfId="2277" xr:uid="{00000000-0005-0000-0000-000006090000}"/>
    <cellStyle name="Normal 3 2 2 4 2 3" xfId="2278" xr:uid="{00000000-0005-0000-0000-000007090000}"/>
    <cellStyle name="Normal 3 2 2 4 2 3 2" xfId="2279" xr:uid="{00000000-0005-0000-0000-000008090000}"/>
    <cellStyle name="Normal 3 2 2 4 2 3 2 2" xfId="2280" xr:uid="{00000000-0005-0000-0000-000009090000}"/>
    <cellStyle name="Normal 3 2 2 4 2 3 3" xfId="2281" xr:uid="{00000000-0005-0000-0000-00000A090000}"/>
    <cellStyle name="Normal 3 2 2 4 2 3 4" xfId="2282" xr:uid="{00000000-0005-0000-0000-00000B090000}"/>
    <cellStyle name="Normal 3 2 2 4 2 3 5" xfId="2283" xr:uid="{00000000-0005-0000-0000-00000C090000}"/>
    <cellStyle name="Normal 3 2 2 4 2 4" xfId="2284" xr:uid="{00000000-0005-0000-0000-00000D090000}"/>
    <cellStyle name="Normal 3 2 2 4 2 4 2" xfId="2285" xr:uid="{00000000-0005-0000-0000-00000E090000}"/>
    <cellStyle name="Normal 3 2 2 4 2 4 2 2" xfId="2286" xr:uid="{00000000-0005-0000-0000-00000F090000}"/>
    <cellStyle name="Normal 3 2 2 4 2 4 3" xfId="2287" xr:uid="{00000000-0005-0000-0000-000010090000}"/>
    <cellStyle name="Normal 3 2 2 4 2 4 4" xfId="2288" xr:uid="{00000000-0005-0000-0000-000011090000}"/>
    <cellStyle name="Normal 3 2 2 4 2 4 5" xfId="2289" xr:uid="{00000000-0005-0000-0000-000012090000}"/>
    <cellStyle name="Normal 3 2 2 4 2 5" xfId="2290" xr:uid="{00000000-0005-0000-0000-000013090000}"/>
    <cellStyle name="Normal 3 2 2 4 2 5 2" xfId="2291" xr:uid="{00000000-0005-0000-0000-000014090000}"/>
    <cellStyle name="Normal 3 2 2 4 2 6" xfId="2292" xr:uid="{00000000-0005-0000-0000-000015090000}"/>
    <cellStyle name="Normal 3 2 2 4 2 7" xfId="2293" xr:uid="{00000000-0005-0000-0000-000016090000}"/>
    <cellStyle name="Normal 3 2 2 4 2 8" xfId="2294" xr:uid="{00000000-0005-0000-0000-000017090000}"/>
    <cellStyle name="Normal 3 2 2 4 3" xfId="2295" xr:uid="{00000000-0005-0000-0000-000018090000}"/>
    <cellStyle name="Normal 3 2 2 4 3 2" xfId="2296" xr:uid="{00000000-0005-0000-0000-000019090000}"/>
    <cellStyle name="Normal 3 2 2 4 3 2 2" xfId="2297" xr:uid="{00000000-0005-0000-0000-00001A090000}"/>
    <cellStyle name="Normal 3 2 2 4 3 2 2 2" xfId="2298" xr:uid="{00000000-0005-0000-0000-00001B090000}"/>
    <cellStyle name="Normal 3 2 2 4 3 2 2 2 2" xfId="2299" xr:uid="{00000000-0005-0000-0000-00001C090000}"/>
    <cellStyle name="Normal 3 2 2 4 3 2 2 3" xfId="2300" xr:uid="{00000000-0005-0000-0000-00001D090000}"/>
    <cellStyle name="Normal 3 2 2 4 3 2 2 4" xfId="2301" xr:uid="{00000000-0005-0000-0000-00001E090000}"/>
    <cellStyle name="Normal 3 2 2 4 3 2 2 5" xfId="2302" xr:uid="{00000000-0005-0000-0000-00001F090000}"/>
    <cellStyle name="Normal 3 2 2 4 3 2 3" xfId="2303" xr:uid="{00000000-0005-0000-0000-000020090000}"/>
    <cellStyle name="Normal 3 2 2 4 3 2 3 2" xfId="2304" xr:uid="{00000000-0005-0000-0000-000021090000}"/>
    <cellStyle name="Normal 3 2 2 4 3 2 4" xfId="2305" xr:uid="{00000000-0005-0000-0000-000022090000}"/>
    <cellStyle name="Normal 3 2 2 4 3 2 5" xfId="2306" xr:uid="{00000000-0005-0000-0000-000023090000}"/>
    <cellStyle name="Normal 3 2 2 4 3 2 6" xfId="2307" xr:uid="{00000000-0005-0000-0000-000024090000}"/>
    <cellStyle name="Normal 3 2 2 4 3 3" xfId="2308" xr:uid="{00000000-0005-0000-0000-000025090000}"/>
    <cellStyle name="Normal 3 2 2 4 3 3 2" xfId="2309" xr:uid="{00000000-0005-0000-0000-000026090000}"/>
    <cellStyle name="Normal 3 2 2 4 3 3 2 2" xfId="2310" xr:uid="{00000000-0005-0000-0000-000027090000}"/>
    <cellStyle name="Normal 3 2 2 4 3 3 3" xfId="2311" xr:uid="{00000000-0005-0000-0000-000028090000}"/>
    <cellStyle name="Normal 3 2 2 4 3 3 4" xfId="2312" xr:uid="{00000000-0005-0000-0000-000029090000}"/>
    <cellStyle name="Normal 3 2 2 4 3 3 5" xfId="2313" xr:uid="{00000000-0005-0000-0000-00002A090000}"/>
    <cellStyle name="Normal 3 2 2 4 3 4" xfId="2314" xr:uid="{00000000-0005-0000-0000-00002B090000}"/>
    <cellStyle name="Normal 3 2 2 4 3 4 2" xfId="2315" xr:uid="{00000000-0005-0000-0000-00002C090000}"/>
    <cellStyle name="Normal 3 2 2 4 3 4 2 2" xfId="2316" xr:uid="{00000000-0005-0000-0000-00002D090000}"/>
    <cellStyle name="Normal 3 2 2 4 3 4 3" xfId="2317" xr:uid="{00000000-0005-0000-0000-00002E090000}"/>
    <cellStyle name="Normal 3 2 2 4 3 4 4" xfId="2318" xr:uid="{00000000-0005-0000-0000-00002F090000}"/>
    <cellStyle name="Normal 3 2 2 4 3 4 5" xfId="2319" xr:uid="{00000000-0005-0000-0000-000030090000}"/>
    <cellStyle name="Normal 3 2 2 4 3 5" xfId="2320" xr:uid="{00000000-0005-0000-0000-000031090000}"/>
    <cellStyle name="Normal 3 2 2 4 3 5 2" xfId="2321" xr:uid="{00000000-0005-0000-0000-000032090000}"/>
    <cellStyle name="Normal 3 2 2 4 3 6" xfId="2322" xr:uid="{00000000-0005-0000-0000-000033090000}"/>
    <cellStyle name="Normal 3 2 2 4 3 7" xfId="2323" xr:uid="{00000000-0005-0000-0000-000034090000}"/>
    <cellStyle name="Normal 3 2 2 4 3 8" xfId="2324" xr:uid="{00000000-0005-0000-0000-000035090000}"/>
    <cellStyle name="Normal 3 2 2 4 4" xfId="2325" xr:uid="{00000000-0005-0000-0000-000036090000}"/>
    <cellStyle name="Normal 3 2 2 4 4 2" xfId="2326" xr:uid="{00000000-0005-0000-0000-000037090000}"/>
    <cellStyle name="Normal 3 2 2 4 4 2 2" xfId="2327" xr:uid="{00000000-0005-0000-0000-000038090000}"/>
    <cellStyle name="Normal 3 2 2 4 4 2 2 2" xfId="2328" xr:uid="{00000000-0005-0000-0000-000039090000}"/>
    <cellStyle name="Normal 3 2 2 4 4 2 3" xfId="2329" xr:uid="{00000000-0005-0000-0000-00003A090000}"/>
    <cellStyle name="Normal 3 2 2 4 4 2 4" xfId="2330" xr:uid="{00000000-0005-0000-0000-00003B090000}"/>
    <cellStyle name="Normal 3 2 2 4 4 2 5" xfId="2331" xr:uid="{00000000-0005-0000-0000-00003C090000}"/>
    <cellStyle name="Normal 3 2 2 4 4 3" xfId="2332" xr:uid="{00000000-0005-0000-0000-00003D090000}"/>
    <cellStyle name="Normal 3 2 2 4 4 3 2" xfId="2333" xr:uid="{00000000-0005-0000-0000-00003E090000}"/>
    <cellStyle name="Normal 3 2 2 4 4 4" xfId="2334" xr:uid="{00000000-0005-0000-0000-00003F090000}"/>
    <cellStyle name="Normal 3 2 2 4 4 5" xfId="2335" xr:uid="{00000000-0005-0000-0000-000040090000}"/>
    <cellStyle name="Normal 3 2 2 4 4 6" xfId="2336" xr:uid="{00000000-0005-0000-0000-000041090000}"/>
    <cellStyle name="Normal 3 2 2 4 5" xfId="2337" xr:uid="{00000000-0005-0000-0000-000042090000}"/>
    <cellStyle name="Normal 3 2 2 4 5 2" xfId="2338" xr:uid="{00000000-0005-0000-0000-000043090000}"/>
    <cellStyle name="Normal 3 2 2 4 5 2 2" xfId="2339" xr:uid="{00000000-0005-0000-0000-000044090000}"/>
    <cellStyle name="Normal 3 2 2 4 5 3" xfId="2340" xr:uid="{00000000-0005-0000-0000-000045090000}"/>
    <cellStyle name="Normal 3 2 2 4 5 4" xfId="2341" xr:uid="{00000000-0005-0000-0000-000046090000}"/>
    <cellStyle name="Normal 3 2 2 4 5 5" xfId="2342" xr:uid="{00000000-0005-0000-0000-000047090000}"/>
    <cellStyle name="Normal 3 2 2 4 6" xfId="2343" xr:uid="{00000000-0005-0000-0000-000048090000}"/>
    <cellStyle name="Normal 3 2 2 4 6 2" xfId="2344" xr:uid="{00000000-0005-0000-0000-000049090000}"/>
    <cellStyle name="Normal 3 2 2 4 6 2 2" xfId="2345" xr:uid="{00000000-0005-0000-0000-00004A090000}"/>
    <cellStyle name="Normal 3 2 2 4 6 3" xfId="2346" xr:uid="{00000000-0005-0000-0000-00004B090000}"/>
    <cellStyle name="Normal 3 2 2 4 6 4" xfId="2347" xr:uid="{00000000-0005-0000-0000-00004C090000}"/>
    <cellStyle name="Normal 3 2 2 4 6 5" xfId="2348" xr:uid="{00000000-0005-0000-0000-00004D090000}"/>
    <cellStyle name="Normal 3 2 2 4 7" xfId="2349" xr:uid="{00000000-0005-0000-0000-00004E090000}"/>
    <cellStyle name="Normal 3 2 2 4 7 2" xfId="2350" xr:uid="{00000000-0005-0000-0000-00004F090000}"/>
    <cellStyle name="Normal 3 2 2 4 8" xfId="2351" xr:uid="{00000000-0005-0000-0000-000050090000}"/>
    <cellStyle name="Normal 3 2 2 4 9" xfId="2352" xr:uid="{00000000-0005-0000-0000-000051090000}"/>
    <cellStyle name="Normal 3 2 2 5" xfId="2353" xr:uid="{00000000-0005-0000-0000-000052090000}"/>
    <cellStyle name="Normal 3 2 2 5 2" xfId="2354" xr:uid="{00000000-0005-0000-0000-000053090000}"/>
    <cellStyle name="Normal 3 2 2 5 2 2" xfId="2355" xr:uid="{00000000-0005-0000-0000-000054090000}"/>
    <cellStyle name="Normal 3 2 2 5 2 2 2" xfId="2356" xr:uid="{00000000-0005-0000-0000-000055090000}"/>
    <cellStyle name="Normal 3 2 2 5 2 2 2 2" xfId="2357" xr:uid="{00000000-0005-0000-0000-000056090000}"/>
    <cellStyle name="Normal 3 2 2 5 2 2 3" xfId="2358" xr:uid="{00000000-0005-0000-0000-000057090000}"/>
    <cellStyle name="Normal 3 2 2 5 2 2 4" xfId="2359" xr:uid="{00000000-0005-0000-0000-000058090000}"/>
    <cellStyle name="Normal 3 2 2 5 2 2 5" xfId="2360" xr:uid="{00000000-0005-0000-0000-000059090000}"/>
    <cellStyle name="Normal 3 2 2 5 2 3" xfId="2361" xr:uid="{00000000-0005-0000-0000-00005A090000}"/>
    <cellStyle name="Normal 3 2 2 5 2 3 2" xfId="2362" xr:uid="{00000000-0005-0000-0000-00005B090000}"/>
    <cellStyle name="Normal 3 2 2 5 2 4" xfId="2363" xr:uid="{00000000-0005-0000-0000-00005C090000}"/>
    <cellStyle name="Normal 3 2 2 5 2 5" xfId="2364" xr:uid="{00000000-0005-0000-0000-00005D090000}"/>
    <cellStyle name="Normal 3 2 2 5 2 6" xfId="2365" xr:uid="{00000000-0005-0000-0000-00005E090000}"/>
    <cellStyle name="Normal 3 2 2 5 3" xfId="2366" xr:uid="{00000000-0005-0000-0000-00005F090000}"/>
    <cellStyle name="Normal 3 2 2 5 3 2" xfId="2367" xr:uid="{00000000-0005-0000-0000-000060090000}"/>
    <cellStyle name="Normal 3 2 2 5 3 2 2" xfId="2368" xr:uid="{00000000-0005-0000-0000-000061090000}"/>
    <cellStyle name="Normal 3 2 2 5 3 3" xfId="2369" xr:uid="{00000000-0005-0000-0000-000062090000}"/>
    <cellStyle name="Normal 3 2 2 5 3 4" xfId="2370" xr:uid="{00000000-0005-0000-0000-000063090000}"/>
    <cellStyle name="Normal 3 2 2 5 3 5" xfId="2371" xr:uid="{00000000-0005-0000-0000-000064090000}"/>
    <cellStyle name="Normal 3 2 2 5 4" xfId="2372" xr:uid="{00000000-0005-0000-0000-000065090000}"/>
    <cellStyle name="Normal 3 2 2 5 4 2" xfId="2373" xr:uid="{00000000-0005-0000-0000-000066090000}"/>
    <cellStyle name="Normal 3 2 2 5 4 2 2" xfId="2374" xr:uid="{00000000-0005-0000-0000-000067090000}"/>
    <cellStyle name="Normal 3 2 2 5 4 3" xfId="2375" xr:uid="{00000000-0005-0000-0000-000068090000}"/>
    <cellStyle name="Normal 3 2 2 5 4 4" xfId="2376" xr:uid="{00000000-0005-0000-0000-000069090000}"/>
    <cellStyle name="Normal 3 2 2 5 4 5" xfId="2377" xr:uid="{00000000-0005-0000-0000-00006A090000}"/>
    <cellStyle name="Normal 3 2 2 5 5" xfId="2378" xr:uid="{00000000-0005-0000-0000-00006B090000}"/>
    <cellStyle name="Normal 3 2 2 5 5 2" xfId="2379" xr:uid="{00000000-0005-0000-0000-00006C090000}"/>
    <cellStyle name="Normal 3 2 2 5 6" xfId="2380" xr:uid="{00000000-0005-0000-0000-00006D090000}"/>
    <cellStyle name="Normal 3 2 2 5 7" xfId="2381" xr:uid="{00000000-0005-0000-0000-00006E090000}"/>
    <cellStyle name="Normal 3 2 2 5 8" xfId="2382" xr:uid="{00000000-0005-0000-0000-00006F090000}"/>
    <cellStyle name="Normal 3 2 2 6" xfId="2383" xr:uid="{00000000-0005-0000-0000-000070090000}"/>
    <cellStyle name="Normal 3 2 2 6 2" xfId="2384" xr:uid="{00000000-0005-0000-0000-000071090000}"/>
    <cellStyle name="Normal 3 2 2 6 2 2" xfId="2385" xr:uid="{00000000-0005-0000-0000-000072090000}"/>
    <cellStyle name="Normal 3 2 2 6 2 2 2" xfId="2386" xr:uid="{00000000-0005-0000-0000-000073090000}"/>
    <cellStyle name="Normal 3 2 2 6 2 2 2 2" xfId="2387" xr:uid="{00000000-0005-0000-0000-000074090000}"/>
    <cellStyle name="Normal 3 2 2 6 2 2 3" xfId="2388" xr:uid="{00000000-0005-0000-0000-000075090000}"/>
    <cellStyle name="Normal 3 2 2 6 2 2 4" xfId="2389" xr:uid="{00000000-0005-0000-0000-000076090000}"/>
    <cellStyle name="Normal 3 2 2 6 2 2 5" xfId="2390" xr:uid="{00000000-0005-0000-0000-000077090000}"/>
    <cellStyle name="Normal 3 2 2 6 2 3" xfId="2391" xr:uid="{00000000-0005-0000-0000-000078090000}"/>
    <cellStyle name="Normal 3 2 2 6 2 3 2" xfId="2392" xr:uid="{00000000-0005-0000-0000-000079090000}"/>
    <cellStyle name="Normal 3 2 2 6 2 4" xfId="2393" xr:uid="{00000000-0005-0000-0000-00007A090000}"/>
    <cellStyle name="Normal 3 2 2 6 2 5" xfId="2394" xr:uid="{00000000-0005-0000-0000-00007B090000}"/>
    <cellStyle name="Normal 3 2 2 6 2 6" xfId="2395" xr:uid="{00000000-0005-0000-0000-00007C090000}"/>
    <cellStyle name="Normal 3 2 2 6 3" xfId="2396" xr:uid="{00000000-0005-0000-0000-00007D090000}"/>
    <cellStyle name="Normal 3 2 2 6 3 2" xfId="2397" xr:uid="{00000000-0005-0000-0000-00007E090000}"/>
    <cellStyle name="Normal 3 2 2 6 3 2 2" xfId="2398" xr:uid="{00000000-0005-0000-0000-00007F090000}"/>
    <cellStyle name="Normal 3 2 2 6 3 3" xfId="2399" xr:uid="{00000000-0005-0000-0000-000080090000}"/>
    <cellStyle name="Normal 3 2 2 6 3 4" xfId="2400" xr:uid="{00000000-0005-0000-0000-000081090000}"/>
    <cellStyle name="Normal 3 2 2 6 3 5" xfId="2401" xr:uid="{00000000-0005-0000-0000-000082090000}"/>
    <cellStyle name="Normal 3 2 2 6 4" xfId="2402" xr:uid="{00000000-0005-0000-0000-000083090000}"/>
    <cellStyle name="Normal 3 2 2 6 4 2" xfId="2403" xr:uid="{00000000-0005-0000-0000-000084090000}"/>
    <cellStyle name="Normal 3 2 2 6 4 2 2" xfId="2404" xr:uid="{00000000-0005-0000-0000-000085090000}"/>
    <cellStyle name="Normal 3 2 2 6 4 3" xfId="2405" xr:uid="{00000000-0005-0000-0000-000086090000}"/>
    <cellStyle name="Normal 3 2 2 6 4 4" xfId="2406" xr:uid="{00000000-0005-0000-0000-000087090000}"/>
    <cellStyle name="Normal 3 2 2 6 4 5" xfId="2407" xr:uid="{00000000-0005-0000-0000-000088090000}"/>
    <cellStyle name="Normal 3 2 2 6 5" xfId="2408" xr:uid="{00000000-0005-0000-0000-000089090000}"/>
    <cellStyle name="Normal 3 2 2 6 5 2" xfId="2409" xr:uid="{00000000-0005-0000-0000-00008A090000}"/>
    <cellStyle name="Normal 3 2 2 6 6" xfId="2410" xr:uid="{00000000-0005-0000-0000-00008B090000}"/>
    <cellStyle name="Normal 3 2 2 6 7" xfId="2411" xr:uid="{00000000-0005-0000-0000-00008C090000}"/>
    <cellStyle name="Normal 3 2 2 6 8" xfId="2412" xr:uid="{00000000-0005-0000-0000-00008D090000}"/>
    <cellStyle name="Normal 3 2 2 7" xfId="2413" xr:uid="{00000000-0005-0000-0000-00008E090000}"/>
    <cellStyle name="Normal 3 2 2 7 2" xfId="2414" xr:uid="{00000000-0005-0000-0000-00008F090000}"/>
    <cellStyle name="Normal 3 2 2 7 2 2" xfId="2415" xr:uid="{00000000-0005-0000-0000-000090090000}"/>
    <cellStyle name="Normal 3 2 2 7 2 2 2" xfId="2416" xr:uid="{00000000-0005-0000-0000-000091090000}"/>
    <cellStyle name="Normal 3 2 2 7 2 3" xfId="2417" xr:uid="{00000000-0005-0000-0000-000092090000}"/>
    <cellStyle name="Normal 3 2 2 7 2 4" xfId="2418" xr:uid="{00000000-0005-0000-0000-000093090000}"/>
    <cellStyle name="Normal 3 2 2 7 2 5" xfId="2419" xr:uid="{00000000-0005-0000-0000-000094090000}"/>
    <cellStyle name="Normal 3 2 2 7 3" xfId="2420" xr:uid="{00000000-0005-0000-0000-000095090000}"/>
    <cellStyle name="Normal 3 2 2 7 3 2" xfId="2421" xr:uid="{00000000-0005-0000-0000-000096090000}"/>
    <cellStyle name="Normal 3 2 2 7 4" xfId="2422" xr:uid="{00000000-0005-0000-0000-000097090000}"/>
    <cellStyle name="Normal 3 2 2 7 5" xfId="2423" xr:uid="{00000000-0005-0000-0000-000098090000}"/>
    <cellStyle name="Normal 3 2 2 7 6" xfId="2424" xr:uid="{00000000-0005-0000-0000-000099090000}"/>
    <cellStyle name="Normal 3 2 2 8" xfId="2425" xr:uid="{00000000-0005-0000-0000-00009A090000}"/>
    <cellStyle name="Normal 3 2 2 8 2" xfId="2426" xr:uid="{00000000-0005-0000-0000-00009B090000}"/>
    <cellStyle name="Normal 3 2 2 8 2 2" xfId="2427" xr:uid="{00000000-0005-0000-0000-00009C090000}"/>
    <cellStyle name="Normal 3 2 2 8 3" xfId="2428" xr:uid="{00000000-0005-0000-0000-00009D090000}"/>
    <cellStyle name="Normal 3 2 2 8 4" xfId="2429" xr:uid="{00000000-0005-0000-0000-00009E090000}"/>
    <cellStyle name="Normal 3 2 2 8 5" xfId="2430" xr:uid="{00000000-0005-0000-0000-00009F090000}"/>
    <cellStyle name="Normal 3 2 2 9" xfId="2431" xr:uid="{00000000-0005-0000-0000-0000A0090000}"/>
    <cellStyle name="Normal 3 2 2 9 2" xfId="2432" xr:uid="{00000000-0005-0000-0000-0000A1090000}"/>
    <cellStyle name="Normal 3 2 3" xfId="2433" xr:uid="{00000000-0005-0000-0000-0000A2090000}"/>
    <cellStyle name="Normal 3 2 3 2" xfId="2434" xr:uid="{00000000-0005-0000-0000-0000A3090000}"/>
    <cellStyle name="Normal 3 2 4" xfId="2435" xr:uid="{00000000-0005-0000-0000-0000A4090000}"/>
    <cellStyle name="Normal 3 2 5" xfId="2436" xr:uid="{00000000-0005-0000-0000-0000A5090000}"/>
    <cellStyle name="Normal 3 3" xfId="24" xr:uid="{00000000-0005-0000-0000-0000A6090000}"/>
    <cellStyle name="Normal 3 3 10" xfId="2437" xr:uid="{00000000-0005-0000-0000-0000A7090000}"/>
    <cellStyle name="Normal 3 3 10 2" xfId="2438" xr:uid="{00000000-0005-0000-0000-0000A8090000}"/>
    <cellStyle name="Normal 3 3 11" xfId="2439" xr:uid="{00000000-0005-0000-0000-0000A9090000}"/>
    <cellStyle name="Normal 3 3 11 2" xfId="2440" xr:uid="{00000000-0005-0000-0000-0000AA090000}"/>
    <cellStyle name="Normal 3 3 11 2 2" xfId="2441" xr:uid="{00000000-0005-0000-0000-0000AB090000}"/>
    <cellStyle name="Normal 3 3 11 3" xfId="2442" xr:uid="{00000000-0005-0000-0000-0000AC090000}"/>
    <cellStyle name="Normal 3 3 11 4" xfId="2443" xr:uid="{00000000-0005-0000-0000-0000AD090000}"/>
    <cellStyle name="Normal 3 3 11 5" xfId="2444" xr:uid="{00000000-0005-0000-0000-0000AE090000}"/>
    <cellStyle name="Normal 3 3 12" xfId="2445" xr:uid="{00000000-0005-0000-0000-0000AF090000}"/>
    <cellStyle name="Normal 3 3 12 2" xfId="2446" xr:uid="{00000000-0005-0000-0000-0000B0090000}"/>
    <cellStyle name="Normal 3 3 13" xfId="2447" xr:uid="{00000000-0005-0000-0000-0000B1090000}"/>
    <cellStyle name="Normal 3 3 14" xfId="2448" xr:uid="{00000000-0005-0000-0000-0000B2090000}"/>
    <cellStyle name="Normal 3 3 15" xfId="2449" xr:uid="{00000000-0005-0000-0000-0000B3090000}"/>
    <cellStyle name="Normal 3 3 2" xfId="2450" xr:uid="{00000000-0005-0000-0000-0000B4090000}"/>
    <cellStyle name="Normal 3 3 2 10" xfId="2451" xr:uid="{00000000-0005-0000-0000-0000B5090000}"/>
    <cellStyle name="Normal 3 3 2 11" xfId="2452" xr:uid="{00000000-0005-0000-0000-0000B6090000}"/>
    <cellStyle name="Normal 3 3 2 2" xfId="2453" xr:uid="{00000000-0005-0000-0000-0000B7090000}"/>
    <cellStyle name="Normal 3 3 2 2 2" xfId="2454" xr:uid="{00000000-0005-0000-0000-0000B8090000}"/>
    <cellStyle name="Normal 3 3 2 2 2 2" xfId="2455" xr:uid="{00000000-0005-0000-0000-0000B9090000}"/>
    <cellStyle name="Normal 3 3 2 2 2 2 2" xfId="2456" xr:uid="{00000000-0005-0000-0000-0000BA090000}"/>
    <cellStyle name="Normal 3 3 2 2 2 2 2 2" xfId="2457" xr:uid="{00000000-0005-0000-0000-0000BB090000}"/>
    <cellStyle name="Normal 3 3 2 2 2 2 3" xfId="2458" xr:uid="{00000000-0005-0000-0000-0000BC090000}"/>
    <cellStyle name="Normal 3 3 2 2 2 2 4" xfId="2459" xr:uid="{00000000-0005-0000-0000-0000BD090000}"/>
    <cellStyle name="Normal 3 3 2 2 2 2 5" xfId="2460" xr:uid="{00000000-0005-0000-0000-0000BE090000}"/>
    <cellStyle name="Normal 3 3 2 2 2 3" xfId="2461" xr:uid="{00000000-0005-0000-0000-0000BF090000}"/>
    <cellStyle name="Normal 3 3 2 2 2 3 2" xfId="2462" xr:uid="{00000000-0005-0000-0000-0000C0090000}"/>
    <cellStyle name="Normal 3 3 2 2 2 4" xfId="2463" xr:uid="{00000000-0005-0000-0000-0000C1090000}"/>
    <cellStyle name="Normal 3 3 2 2 2 5" xfId="2464" xr:uid="{00000000-0005-0000-0000-0000C2090000}"/>
    <cellStyle name="Normal 3 3 2 2 2 6" xfId="2465" xr:uid="{00000000-0005-0000-0000-0000C3090000}"/>
    <cellStyle name="Normal 3 3 2 2 3" xfId="2466" xr:uid="{00000000-0005-0000-0000-0000C4090000}"/>
    <cellStyle name="Normal 3 3 2 2 3 2" xfId="2467" xr:uid="{00000000-0005-0000-0000-0000C5090000}"/>
    <cellStyle name="Normal 3 3 2 2 3 2 2" xfId="2468" xr:uid="{00000000-0005-0000-0000-0000C6090000}"/>
    <cellStyle name="Normal 3 3 2 2 3 3" xfId="2469" xr:uid="{00000000-0005-0000-0000-0000C7090000}"/>
    <cellStyle name="Normal 3 3 2 2 3 4" xfId="2470" xr:uid="{00000000-0005-0000-0000-0000C8090000}"/>
    <cellStyle name="Normal 3 3 2 2 3 5" xfId="2471" xr:uid="{00000000-0005-0000-0000-0000C9090000}"/>
    <cellStyle name="Normal 3 3 2 2 4" xfId="2472" xr:uid="{00000000-0005-0000-0000-0000CA090000}"/>
    <cellStyle name="Normal 3 3 2 2 4 2" xfId="2473" xr:uid="{00000000-0005-0000-0000-0000CB090000}"/>
    <cellStyle name="Normal 3 3 2 2 4 2 2" xfId="2474" xr:uid="{00000000-0005-0000-0000-0000CC090000}"/>
    <cellStyle name="Normal 3 3 2 2 4 3" xfId="2475" xr:uid="{00000000-0005-0000-0000-0000CD090000}"/>
    <cellStyle name="Normal 3 3 2 2 4 4" xfId="2476" xr:uid="{00000000-0005-0000-0000-0000CE090000}"/>
    <cellStyle name="Normal 3 3 2 2 4 5" xfId="2477" xr:uid="{00000000-0005-0000-0000-0000CF090000}"/>
    <cellStyle name="Normal 3 3 2 2 5" xfId="2478" xr:uid="{00000000-0005-0000-0000-0000D0090000}"/>
    <cellStyle name="Normal 3 3 2 2 5 2" xfId="2479" xr:uid="{00000000-0005-0000-0000-0000D1090000}"/>
    <cellStyle name="Normal 3 3 2 2 6" xfId="2480" xr:uid="{00000000-0005-0000-0000-0000D2090000}"/>
    <cellStyle name="Normal 3 3 2 2 7" xfId="2481" xr:uid="{00000000-0005-0000-0000-0000D3090000}"/>
    <cellStyle name="Normal 3 3 2 2 8" xfId="2482" xr:uid="{00000000-0005-0000-0000-0000D4090000}"/>
    <cellStyle name="Normal 3 3 2 3" xfId="2483" xr:uid="{00000000-0005-0000-0000-0000D5090000}"/>
    <cellStyle name="Normal 3 3 2 3 2" xfId="2484" xr:uid="{00000000-0005-0000-0000-0000D6090000}"/>
    <cellStyle name="Normal 3 3 2 3 2 2" xfId="2485" xr:uid="{00000000-0005-0000-0000-0000D7090000}"/>
    <cellStyle name="Normal 3 3 2 3 2 2 2" xfId="2486" xr:uid="{00000000-0005-0000-0000-0000D8090000}"/>
    <cellStyle name="Normal 3 3 2 3 2 2 2 2" xfId="2487" xr:uid="{00000000-0005-0000-0000-0000D9090000}"/>
    <cellStyle name="Normal 3 3 2 3 2 2 3" xfId="2488" xr:uid="{00000000-0005-0000-0000-0000DA090000}"/>
    <cellStyle name="Normal 3 3 2 3 2 2 4" xfId="2489" xr:uid="{00000000-0005-0000-0000-0000DB090000}"/>
    <cellStyle name="Normal 3 3 2 3 2 2 5" xfId="2490" xr:uid="{00000000-0005-0000-0000-0000DC090000}"/>
    <cellStyle name="Normal 3 3 2 3 2 3" xfId="2491" xr:uid="{00000000-0005-0000-0000-0000DD090000}"/>
    <cellStyle name="Normal 3 3 2 3 2 3 2" xfId="2492" xr:uid="{00000000-0005-0000-0000-0000DE090000}"/>
    <cellStyle name="Normal 3 3 2 3 2 4" xfId="2493" xr:uid="{00000000-0005-0000-0000-0000DF090000}"/>
    <cellStyle name="Normal 3 3 2 3 2 5" xfId="2494" xr:uid="{00000000-0005-0000-0000-0000E0090000}"/>
    <cellStyle name="Normal 3 3 2 3 2 6" xfId="2495" xr:uid="{00000000-0005-0000-0000-0000E1090000}"/>
    <cellStyle name="Normal 3 3 2 3 3" xfId="2496" xr:uid="{00000000-0005-0000-0000-0000E2090000}"/>
    <cellStyle name="Normal 3 3 2 3 3 2" xfId="2497" xr:uid="{00000000-0005-0000-0000-0000E3090000}"/>
    <cellStyle name="Normal 3 3 2 3 3 2 2" xfId="2498" xr:uid="{00000000-0005-0000-0000-0000E4090000}"/>
    <cellStyle name="Normal 3 3 2 3 3 2 2 2" xfId="2499" xr:uid="{00000000-0005-0000-0000-0000E5090000}"/>
    <cellStyle name="Normal 3 3 2 3 3 2 3" xfId="2500" xr:uid="{00000000-0005-0000-0000-0000E6090000}"/>
    <cellStyle name="Normal 3 3 2 3 3 2 4" xfId="2501" xr:uid="{00000000-0005-0000-0000-0000E7090000}"/>
    <cellStyle name="Normal 3 3 2 3 3 3" xfId="2502" xr:uid="{00000000-0005-0000-0000-0000E8090000}"/>
    <cellStyle name="Normal 3 3 2 3 3 3 2" xfId="2503" xr:uid="{00000000-0005-0000-0000-0000E9090000}"/>
    <cellStyle name="Normal 3 3 2 3 3 4" xfId="2504" xr:uid="{00000000-0005-0000-0000-0000EA090000}"/>
    <cellStyle name="Normal 3 3 2 3 3 5" xfId="2505" xr:uid="{00000000-0005-0000-0000-0000EB090000}"/>
    <cellStyle name="Normal 3 3 2 3 3 6" xfId="2506" xr:uid="{00000000-0005-0000-0000-0000EC090000}"/>
    <cellStyle name="Normal 3 3 2 3 4" xfId="2507" xr:uid="{00000000-0005-0000-0000-0000ED090000}"/>
    <cellStyle name="Normal 3 3 2 3 4 2" xfId="2508" xr:uid="{00000000-0005-0000-0000-0000EE090000}"/>
    <cellStyle name="Normal 3 3 2 3 4 2 2" xfId="2509" xr:uid="{00000000-0005-0000-0000-0000EF090000}"/>
    <cellStyle name="Normal 3 3 2 3 4 3" xfId="2510" xr:uid="{00000000-0005-0000-0000-0000F0090000}"/>
    <cellStyle name="Normal 3 3 2 3 4 4" xfId="2511" xr:uid="{00000000-0005-0000-0000-0000F1090000}"/>
    <cellStyle name="Normal 3 3 2 3 4 5" xfId="2512" xr:uid="{00000000-0005-0000-0000-0000F2090000}"/>
    <cellStyle name="Normal 3 3 2 3 5" xfId="2513" xr:uid="{00000000-0005-0000-0000-0000F3090000}"/>
    <cellStyle name="Normal 3 3 2 3 5 2" xfId="2514" xr:uid="{00000000-0005-0000-0000-0000F4090000}"/>
    <cellStyle name="Normal 3 3 2 3 5 2 2" xfId="2515" xr:uid="{00000000-0005-0000-0000-0000F5090000}"/>
    <cellStyle name="Normal 3 3 2 3 5 3" xfId="2516" xr:uid="{00000000-0005-0000-0000-0000F6090000}"/>
    <cellStyle name="Normal 3 3 2 3 5 4" xfId="2517" xr:uid="{00000000-0005-0000-0000-0000F7090000}"/>
    <cellStyle name="Normal 3 3 2 3 5 5" xfId="2518" xr:uid="{00000000-0005-0000-0000-0000F8090000}"/>
    <cellStyle name="Normal 3 3 2 3 6" xfId="2519" xr:uid="{00000000-0005-0000-0000-0000F9090000}"/>
    <cellStyle name="Normal 3 3 2 3 6 2" xfId="2520" xr:uid="{00000000-0005-0000-0000-0000FA090000}"/>
    <cellStyle name="Normal 3 3 2 3 7" xfId="2521" xr:uid="{00000000-0005-0000-0000-0000FB090000}"/>
    <cellStyle name="Normal 3 3 2 3 8" xfId="2522" xr:uid="{00000000-0005-0000-0000-0000FC090000}"/>
    <cellStyle name="Normal 3 3 2 3 9" xfId="2523" xr:uid="{00000000-0005-0000-0000-0000FD090000}"/>
    <cellStyle name="Normal 3 3 2 4" xfId="2524" xr:uid="{00000000-0005-0000-0000-0000FE090000}"/>
    <cellStyle name="Normal 3 3 2 4 2" xfId="2525" xr:uid="{00000000-0005-0000-0000-0000FF090000}"/>
    <cellStyle name="Normal 3 3 2 4 2 2" xfId="2526" xr:uid="{00000000-0005-0000-0000-0000000A0000}"/>
    <cellStyle name="Normal 3 3 2 4 2 2 2" xfId="2527" xr:uid="{00000000-0005-0000-0000-0000010A0000}"/>
    <cellStyle name="Normal 3 3 2 4 2 3" xfId="2528" xr:uid="{00000000-0005-0000-0000-0000020A0000}"/>
    <cellStyle name="Normal 3 3 2 4 2 4" xfId="2529" xr:uid="{00000000-0005-0000-0000-0000030A0000}"/>
    <cellStyle name="Normal 3 3 2 4 2 5" xfId="2530" xr:uid="{00000000-0005-0000-0000-0000040A0000}"/>
    <cellStyle name="Normal 3 3 2 4 3" xfId="2531" xr:uid="{00000000-0005-0000-0000-0000050A0000}"/>
    <cellStyle name="Normal 3 3 2 4 3 2" xfId="2532" xr:uid="{00000000-0005-0000-0000-0000060A0000}"/>
    <cellStyle name="Normal 3 3 2 4 4" xfId="2533" xr:uid="{00000000-0005-0000-0000-0000070A0000}"/>
    <cellStyle name="Normal 3 3 2 4 5" xfId="2534" xr:uid="{00000000-0005-0000-0000-0000080A0000}"/>
    <cellStyle name="Normal 3 3 2 4 6" xfId="2535" xr:uid="{00000000-0005-0000-0000-0000090A0000}"/>
    <cellStyle name="Normal 3 3 2 5" xfId="2536" xr:uid="{00000000-0005-0000-0000-00000A0A0000}"/>
    <cellStyle name="Normal 3 3 2 5 2" xfId="2537" xr:uid="{00000000-0005-0000-0000-00000B0A0000}"/>
    <cellStyle name="Normal 3 3 2 5 2 2" xfId="2538" xr:uid="{00000000-0005-0000-0000-00000C0A0000}"/>
    <cellStyle name="Normal 3 3 2 5 2 2 2" xfId="2539" xr:uid="{00000000-0005-0000-0000-00000D0A0000}"/>
    <cellStyle name="Normal 3 3 2 5 2 3" xfId="2540" xr:uid="{00000000-0005-0000-0000-00000E0A0000}"/>
    <cellStyle name="Normal 3 3 2 5 2 4" xfId="2541" xr:uid="{00000000-0005-0000-0000-00000F0A0000}"/>
    <cellStyle name="Normal 3 3 2 5 3" xfId="2542" xr:uid="{00000000-0005-0000-0000-0000100A0000}"/>
    <cellStyle name="Normal 3 3 2 5 3 2" xfId="2543" xr:uid="{00000000-0005-0000-0000-0000110A0000}"/>
    <cellStyle name="Normal 3 3 2 5 4" xfId="2544" xr:uid="{00000000-0005-0000-0000-0000120A0000}"/>
    <cellStyle name="Normal 3 3 2 5 5" xfId="2545" xr:uid="{00000000-0005-0000-0000-0000130A0000}"/>
    <cellStyle name="Normal 3 3 2 5 6" xfId="2546" xr:uid="{00000000-0005-0000-0000-0000140A0000}"/>
    <cellStyle name="Normal 3 3 2 6" xfId="2547" xr:uid="{00000000-0005-0000-0000-0000150A0000}"/>
    <cellStyle name="Normal 3 3 2 6 2" xfId="2548" xr:uid="{00000000-0005-0000-0000-0000160A0000}"/>
    <cellStyle name="Normal 3 3 2 6 2 2" xfId="2549" xr:uid="{00000000-0005-0000-0000-0000170A0000}"/>
    <cellStyle name="Normal 3 3 2 6 3" xfId="2550" xr:uid="{00000000-0005-0000-0000-0000180A0000}"/>
    <cellStyle name="Normal 3 3 2 6 4" xfId="2551" xr:uid="{00000000-0005-0000-0000-0000190A0000}"/>
    <cellStyle name="Normal 3 3 2 6 5" xfId="2552" xr:uid="{00000000-0005-0000-0000-00001A0A0000}"/>
    <cellStyle name="Normal 3 3 2 7" xfId="2553" xr:uid="{00000000-0005-0000-0000-00001B0A0000}"/>
    <cellStyle name="Normal 3 3 2 7 2" xfId="2554" xr:uid="{00000000-0005-0000-0000-00001C0A0000}"/>
    <cellStyle name="Normal 3 3 2 7 2 2" xfId="2555" xr:uid="{00000000-0005-0000-0000-00001D0A0000}"/>
    <cellStyle name="Normal 3 3 2 7 3" xfId="2556" xr:uid="{00000000-0005-0000-0000-00001E0A0000}"/>
    <cellStyle name="Normal 3 3 2 7 4" xfId="2557" xr:uid="{00000000-0005-0000-0000-00001F0A0000}"/>
    <cellStyle name="Normal 3 3 2 7 5" xfId="2558" xr:uid="{00000000-0005-0000-0000-0000200A0000}"/>
    <cellStyle name="Normal 3 3 2 8" xfId="2559" xr:uid="{00000000-0005-0000-0000-0000210A0000}"/>
    <cellStyle name="Normal 3 3 2 8 2" xfId="2560" xr:uid="{00000000-0005-0000-0000-0000220A0000}"/>
    <cellStyle name="Normal 3 3 2 9" xfId="2561" xr:uid="{00000000-0005-0000-0000-0000230A0000}"/>
    <cellStyle name="Normal 3 3 3" xfId="2562" xr:uid="{00000000-0005-0000-0000-0000240A0000}"/>
    <cellStyle name="Normal 3 3 3 10" xfId="2563" xr:uid="{00000000-0005-0000-0000-0000250A0000}"/>
    <cellStyle name="Normal 3 3 3 2" xfId="2564" xr:uid="{00000000-0005-0000-0000-0000260A0000}"/>
    <cellStyle name="Normal 3 3 3 2 2" xfId="2565" xr:uid="{00000000-0005-0000-0000-0000270A0000}"/>
    <cellStyle name="Normal 3 3 3 2 2 2" xfId="2566" xr:uid="{00000000-0005-0000-0000-0000280A0000}"/>
    <cellStyle name="Normal 3 3 3 2 2 2 2" xfId="2567" xr:uid="{00000000-0005-0000-0000-0000290A0000}"/>
    <cellStyle name="Normal 3 3 3 2 2 2 2 2" xfId="2568" xr:uid="{00000000-0005-0000-0000-00002A0A0000}"/>
    <cellStyle name="Normal 3 3 3 2 2 2 3" xfId="2569" xr:uid="{00000000-0005-0000-0000-00002B0A0000}"/>
    <cellStyle name="Normal 3 3 3 2 2 2 4" xfId="2570" xr:uid="{00000000-0005-0000-0000-00002C0A0000}"/>
    <cellStyle name="Normal 3 3 3 2 2 2 5" xfId="2571" xr:uid="{00000000-0005-0000-0000-00002D0A0000}"/>
    <cellStyle name="Normal 3 3 3 2 2 3" xfId="2572" xr:uid="{00000000-0005-0000-0000-00002E0A0000}"/>
    <cellStyle name="Normal 3 3 3 2 2 3 2" xfId="2573" xr:uid="{00000000-0005-0000-0000-00002F0A0000}"/>
    <cellStyle name="Normal 3 3 3 2 2 4" xfId="2574" xr:uid="{00000000-0005-0000-0000-0000300A0000}"/>
    <cellStyle name="Normal 3 3 3 2 2 5" xfId="2575" xr:uid="{00000000-0005-0000-0000-0000310A0000}"/>
    <cellStyle name="Normal 3 3 3 2 2 6" xfId="2576" xr:uid="{00000000-0005-0000-0000-0000320A0000}"/>
    <cellStyle name="Normal 3 3 3 2 3" xfId="2577" xr:uid="{00000000-0005-0000-0000-0000330A0000}"/>
    <cellStyle name="Normal 3 3 3 2 3 2" xfId="2578" xr:uid="{00000000-0005-0000-0000-0000340A0000}"/>
    <cellStyle name="Normal 3 3 3 2 3 2 2" xfId="2579" xr:uid="{00000000-0005-0000-0000-0000350A0000}"/>
    <cellStyle name="Normal 3 3 3 2 3 3" xfId="2580" xr:uid="{00000000-0005-0000-0000-0000360A0000}"/>
    <cellStyle name="Normal 3 3 3 2 3 4" xfId="2581" xr:uid="{00000000-0005-0000-0000-0000370A0000}"/>
    <cellStyle name="Normal 3 3 3 2 3 5" xfId="2582" xr:uid="{00000000-0005-0000-0000-0000380A0000}"/>
    <cellStyle name="Normal 3 3 3 2 4" xfId="2583" xr:uid="{00000000-0005-0000-0000-0000390A0000}"/>
    <cellStyle name="Normal 3 3 3 2 4 2" xfId="2584" xr:uid="{00000000-0005-0000-0000-00003A0A0000}"/>
    <cellStyle name="Normal 3 3 3 2 4 2 2" xfId="2585" xr:uid="{00000000-0005-0000-0000-00003B0A0000}"/>
    <cellStyle name="Normal 3 3 3 2 4 3" xfId="2586" xr:uid="{00000000-0005-0000-0000-00003C0A0000}"/>
    <cellStyle name="Normal 3 3 3 2 4 4" xfId="2587" xr:uid="{00000000-0005-0000-0000-00003D0A0000}"/>
    <cellStyle name="Normal 3 3 3 2 4 5" xfId="2588" xr:uid="{00000000-0005-0000-0000-00003E0A0000}"/>
    <cellStyle name="Normal 3 3 3 2 5" xfId="2589" xr:uid="{00000000-0005-0000-0000-00003F0A0000}"/>
    <cellStyle name="Normal 3 3 3 2 5 2" xfId="2590" xr:uid="{00000000-0005-0000-0000-0000400A0000}"/>
    <cellStyle name="Normal 3 3 3 2 6" xfId="2591" xr:uid="{00000000-0005-0000-0000-0000410A0000}"/>
    <cellStyle name="Normal 3 3 3 2 7" xfId="2592" xr:uid="{00000000-0005-0000-0000-0000420A0000}"/>
    <cellStyle name="Normal 3 3 3 2 8" xfId="2593" xr:uid="{00000000-0005-0000-0000-0000430A0000}"/>
    <cellStyle name="Normal 3 3 3 3" xfId="2594" xr:uid="{00000000-0005-0000-0000-0000440A0000}"/>
    <cellStyle name="Normal 3 3 3 3 2" xfId="2595" xr:uid="{00000000-0005-0000-0000-0000450A0000}"/>
    <cellStyle name="Normal 3 3 3 3 2 2" xfId="2596" xr:uid="{00000000-0005-0000-0000-0000460A0000}"/>
    <cellStyle name="Normal 3 3 3 3 2 2 2" xfId="2597" xr:uid="{00000000-0005-0000-0000-0000470A0000}"/>
    <cellStyle name="Normal 3 3 3 3 2 2 2 2" xfId="2598" xr:uid="{00000000-0005-0000-0000-0000480A0000}"/>
    <cellStyle name="Normal 3 3 3 3 2 2 3" xfId="2599" xr:uid="{00000000-0005-0000-0000-0000490A0000}"/>
    <cellStyle name="Normal 3 3 3 3 2 2 4" xfId="2600" xr:uid="{00000000-0005-0000-0000-00004A0A0000}"/>
    <cellStyle name="Normal 3 3 3 3 2 2 5" xfId="2601" xr:uid="{00000000-0005-0000-0000-00004B0A0000}"/>
    <cellStyle name="Normal 3 3 3 3 2 3" xfId="2602" xr:uid="{00000000-0005-0000-0000-00004C0A0000}"/>
    <cellStyle name="Normal 3 3 3 3 2 3 2" xfId="2603" xr:uid="{00000000-0005-0000-0000-00004D0A0000}"/>
    <cellStyle name="Normal 3 3 3 3 2 4" xfId="2604" xr:uid="{00000000-0005-0000-0000-00004E0A0000}"/>
    <cellStyle name="Normal 3 3 3 3 2 5" xfId="2605" xr:uid="{00000000-0005-0000-0000-00004F0A0000}"/>
    <cellStyle name="Normal 3 3 3 3 2 6" xfId="2606" xr:uid="{00000000-0005-0000-0000-0000500A0000}"/>
    <cellStyle name="Normal 3 3 3 3 3" xfId="2607" xr:uid="{00000000-0005-0000-0000-0000510A0000}"/>
    <cellStyle name="Normal 3 3 3 3 3 2" xfId="2608" xr:uid="{00000000-0005-0000-0000-0000520A0000}"/>
    <cellStyle name="Normal 3 3 3 3 3 2 2" xfId="2609" xr:uid="{00000000-0005-0000-0000-0000530A0000}"/>
    <cellStyle name="Normal 3 3 3 3 3 3" xfId="2610" xr:uid="{00000000-0005-0000-0000-0000540A0000}"/>
    <cellStyle name="Normal 3 3 3 3 3 4" xfId="2611" xr:uid="{00000000-0005-0000-0000-0000550A0000}"/>
    <cellStyle name="Normal 3 3 3 3 3 5" xfId="2612" xr:uid="{00000000-0005-0000-0000-0000560A0000}"/>
    <cellStyle name="Normal 3 3 3 3 4" xfId="2613" xr:uid="{00000000-0005-0000-0000-0000570A0000}"/>
    <cellStyle name="Normal 3 3 3 3 4 2" xfId="2614" xr:uid="{00000000-0005-0000-0000-0000580A0000}"/>
    <cellStyle name="Normal 3 3 3 3 4 2 2" xfId="2615" xr:uid="{00000000-0005-0000-0000-0000590A0000}"/>
    <cellStyle name="Normal 3 3 3 3 4 3" xfId="2616" xr:uid="{00000000-0005-0000-0000-00005A0A0000}"/>
    <cellStyle name="Normal 3 3 3 3 4 4" xfId="2617" xr:uid="{00000000-0005-0000-0000-00005B0A0000}"/>
    <cellStyle name="Normal 3 3 3 3 4 5" xfId="2618" xr:uid="{00000000-0005-0000-0000-00005C0A0000}"/>
    <cellStyle name="Normal 3 3 3 3 5" xfId="2619" xr:uid="{00000000-0005-0000-0000-00005D0A0000}"/>
    <cellStyle name="Normal 3 3 3 3 5 2" xfId="2620" xr:uid="{00000000-0005-0000-0000-00005E0A0000}"/>
    <cellStyle name="Normal 3 3 3 3 6" xfId="2621" xr:uid="{00000000-0005-0000-0000-00005F0A0000}"/>
    <cellStyle name="Normal 3 3 3 3 7" xfId="2622" xr:uid="{00000000-0005-0000-0000-0000600A0000}"/>
    <cellStyle name="Normal 3 3 3 3 8" xfId="2623" xr:uid="{00000000-0005-0000-0000-0000610A0000}"/>
    <cellStyle name="Normal 3 3 3 4" xfId="2624" xr:uid="{00000000-0005-0000-0000-0000620A0000}"/>
    <cellStyle name="Normal 3 3 3 4 2" xfId="2625" xr:uid="{00000000-0005-0000-0000-0000630A0000}"/>
    <cellStyle name="Normal 3 3 3 4 2 2" xfId="2626" xr:uid="{00000000-0005-0000-0000-0000640A0000}"/>
    <cellStyle name="Normal 3 3 3 4 2 2 2" xfId="2627" xr:uid="{00000000-0005-0000-0000-0000650A0000}"/>
    <cellStyle name="Normal 3 3 3 4 2 3" xfId="2628" xr:uid="{00000000-0005-0000-0000-0000660A0000}"/>
    <cellStyle name="Normal 3 3 3 4 2 4" xfId="2629" xr:uid="{00000000-0005-0000-0000-0000670A0000}"/>
    <cellStyle name="Normal 3 3 3 4 2 5" xfId="2630" xr:uid="{00000000-0005-0000-0000-0000680A0000}"/>
    <cellStyle name="Normal 3 3 3 4 3" xfId="2631" xr:uid="{00000000-0005-0000-0000-0000690A0000}"/>
    <cellStyle name="Normal 3 3 3 4 3 2" xfId="2632" xr:uid="{00000000-0005-0000-0000-00006A0A0000}"/>
    <cellStyle name="Normal 3 3 3 4 4" xfId="2633" xr:uid="{00000000-0005-0000-0000-00006B0A0000}"/>
    <cellStyle name="Normal 3 3 3 4 5" xfId="2634" xr:uid="{00000000-0005-0000-0000-00006C0A0000}"/>
    <cellStyle name="Normal 3 3 3 4 6" xfId="2635" xr:uid="{00000000-0005-0000-0000-00006D0A0000}"/>
    <cellStyle name="Normal 3 3 3 5" xfId="2636" xr:uid="{00000000-0005-0000-0000-00006E0A0000}"/>
    <cellStyle name="Normal 3 3 3 5 2" xfId="2637" xr:uid="{00000000-0005-0000-0000-00006F0A0000}"/>
    <cellStyle name="Normal 3 3 3 5 2 2" xfId="2638" xr:uid="{00000000-0005-0000-0000-0000700A0000}"/>
    <cellStyle name="Normal 3 3 3 5 3" xfId="2639" xr:uid="{00000000-0005-0000-0000-0000710A0000}"/>
    <cellStyle name="Normal 3 3 3 5 4" xfId="2640" xr:uid="{00000000-0005-0000-0000-0000720A0000}"/>
    <cellStyle name="Normal 3 3 3 5 5" xfId="2641" xr:uid="{00000000-0005-0000-0000-0000730A0000}"/>
    <cellStyle name="Normal 3 3 3 6" xfId="2642" xr:uid="{00000000-0005-0000-0000-0000740A0000}"/>
    <cellStyle name="Normal 3 3 3 6 2" xfId="2643" xr:uid="{00000000-0005-0000-0000-0000750A0000}"/>
    <cellStyle name="Normal 3 3 3 6 2 2" xfId="2644" xr:uid="{00000000-0005-0000-0000-0000760A0000}"/>
    <cellStyle name="Normal 3 3 3 6 3" xfId="2645" xr:uid="{00000000-0005-0000-0000-0000770A0000}"/>
    <cellStyle name="Normal 3 3 3 6 4" xfId="2646" xr:uid="{00000000-0005-0000-0000-0000780A0000}"/>
    <cellStyle name="Normal 3 3 3 6 5" xfId="2647" xr:uid="{00000000-0005-0000-0000-0000790A0000}"/>
    <cellStyle name="Normal 3 3 3 7" xfId="2648" xr:uid="{00000000-0005-0000-0000-00007A0A0000}"/>
    <cellStyle name="Normal 3 3 3 7 2" xfId="2649" xr:uid="{00000000-0005-0000-0000-00007B0A0000}"/>
    <cellStyle name="Normal 3 3 3 8" xfId="2650" xr:uid="{00000000-0005-0000-0000-00007C0A0000}"/>
    <cellStyle name="Normal 3 3 3 9" xfId="2651" xr:uid="{00000000-0005-0000-0000-00007D0A0000}"/>
    <cellStyle name="Normal 3 3 4" xfId="2652" xr:uid="{00000000-0005-0000-0000-00007E0A0000}"/>
    <cellStyle name="Normal 3 3 4 10" xfId="2653" xr:uid="{00000000-0005-0000-0000-00007F0A0000}"/>
    <cellStyle name="Normal 3 3 4 2" xfId="2654" xr:uid="{00000000-0005-0000-0000-0000800A0000}"/>
    <cellStyle name="Normal 3 3 4 2 2" xfId="2655" xr:uid="{00000000-0005-0000-0000-0000810A0000}"/>
    <cellStyle name="Normal 3 3 4 2 2 2" xfId="2656" xr:uid="{00000000-0005-0000-0000-0000820A0000}"/>
    <cellStyle name="Normal 3 3 4 2 2 2 2" xfId="2657" xr:uid="{00000000-0005-0000-0000-0000830A0000}"/>
    <cellStyle name="Normal 3 3 4 2 2 2 2 2" xfId="2658" xr:uid="{00000000-0005-0000-0000-0000840A0000}"/>
    <cellStyle name="Normal 3 3 4 2 2 2 3" xfId="2659" xr:uid="{00000000-0005-0000-0000-0000850A0000}"/>
    <cellStyle name="Normal 3 3 4 2 2 2 4" xfId="2660" xr:uid="{00000000-0005-0000-0000-0000860A0000}"/>
    <cellStyle name="Normal 3 3 4 2 2 2 5" xfId="2661" xr:uid="{00000000-0005-0000-0000-0000870A0000}"/>
    <cellStyle name="Normal 3 3 4 2 2 3" xfId="2662" xr:uid="{00000000-0005-0000-0000-0000880A0000}"/>
    <cellStyle name="Normal 3 3 4 2 2 3 2" xfId="2663" xr:uid="{00000000-0005-0000-0000-0000890A0000}"/>
    <cellStyle name="Normal 3 3 4 2 2 4" xfId="2664" xr:uid="{00000000-0005-0000-0000-00008A0A0000}"/>
    <cellStyle name="Normal 3 3 4 2 2 5" xfId="2665" xr:uid="{00000000-0005-0000-0000-00008B0A0000}"/>
    <cellStyle name="Normal 3 3 4 2 2 6" xfId="2666" xr:uid="{00000000-0005-0000-0000-00008C0A0000}"/>
    <cellStyle name="Normal 3 3 4 2 3" xfId="2667" xr:uid="{00000000-0005-0000-0000-00008D0A0000}"/>
    <cellStyle name="Normal 3 3 4 2 3 2" xfId="2668" xr:uid="{00000000-0005-0000-0000-00008E0A0000}"/>
    <cellStyle name="Normal 3 3 4 2 3 2 2" xfId="2669" xr:uid="{00000000-0005-0000-0000-00008F0A0000}"/>
    <cellStyle name="Normal 3 3 4 2 3 3" xfId="2670" xr:uid="{00000000-0005-0000-0000-0000900A0000}"/>
    <cellStyle name="Normal 3 3 4 2 3 4" xfId="2671" xr:uid="{00000000-0005-0000-0000-0000910A0000}"/>
    <cellStyle name="Normal 3 3 4 2 3 5" xfId="2672" xr:uid="{00000000-0005-0000-0000-0000920A0000}"/>
    <cellStyle name="Normal 3 3 4 2 4" xfId="2673" xr:uid="{00000000-0005-0000-0000-0000930A0000}"/>
    <cellStyle name="Normal 3 3 4 2 4 2" xfId="2674" xr:uid="{00000000-0005-0000-0000-0000940A0000}"/>
    <cellStyle name="Normal 3 3 4 2 4 2 2" xfId="2675" xr:uid="{00000000-0005-0000-0000-0000950A0000}"/>
    <cellStyle name="Normal 3 3 4 2 4 3" xfId="2676" xr:uid="{00000000-0005-0000-0000-0000960A0000}"/>
    <cellStyle name="Normal 3 3 4 2 4 4" xfId="2677" xr:uid="{00000000-0005-0000-0000-0000970A0000}"/>
    <cellStyle name="Normal 3 3 4 2 4 5" xfId="2678" xr:uid="{00000000-0005-0000-0000-0000980A0000}"/>
    <cellStyle name="Normal 3 3 4 2 5" xfId="2679" xr:uid="{00000000-0005-0000-0000-0000990A0000}"/>
    <cellStyle name="Normal 3 3 4 2 5 2" xfId="2680" xr:uid="{00000000-0005-0000-0000-00009A0A0000}"/>
    <cellStyle name="Normal 3 3 4 2 6" xfId="2681" xr:uid="{00000000-0005-0000-0000-00009B0A0000}"/>
    <cellStyle name="Normal 3 3 4 2 7" xfId="2682" xr:uid="{00000000-0005-0000-0000-00009C0A0000}"/>
    <cellStyle name="Normal 3 3 4 2 8" xfId="2683" xr:uid="{00000000-0005-0000-0000-00009D0A0000}"/>
    <cellStyle name="Normal 3 3 4 3" xfId="2684" xr:uid="{00000000-0005-0000-0000-00009E0A0000}"/>
    <cellStyle name="Normal 3 3 4 3 2" xfId="2685" xr:uid="{00000000-0005-0000-0000-00009F0A0000}"/>
    <cellStyle name="Normal 3 3 4 3 2 2" xfId="2686" xr:uid="{00000000-0005-0000-0000-0000A00A0000}"/>
    <cellStyle name="Normal 3 3 4 3 2 2 2" xfId="2687" xr:uid="{00000000-0005-0000-0000-0000A10A0000}"/>
    <cellStyle name="Normal 3 3 4 3 2 2 2 2" xfId="2688" xr:uid="{00000000-0005-0000-0000-0000A20A0000}"/>
    <cellStyle name="Normal 3 3 4 3 2 2 3" xfId="2689" xr:uid="{00000000-0005-0000-0000-0000A30A0000}"/>
    <cellStyle name="Normal 3 3 4 3 2 2 4" xfId="2690" xr:uid="{00000000-0005-0000-0000-0000A40A0000}"/>
    <cellStyle name="Normal 3 3 4 3 2 2 5" xfId="2691" xr:uid="{00000000-0005-0000-0000-0000A50A0000}"/>
    <cellStyle name="Normal 3 3 4 3 2 3" xfId="2692" xr:uid="{00000000-0005-0000-0000-0000A60A0000}"/>
    <cellStyle name="Normal 3 3 4 3 2 3 2" xfId="2693" xr:uid="{00000000-0005-0000-0000-0000A70A0000}"/>
    <cellStyle name="Normal 3 3 4 3 2 4" xfId="2694" xr:uid="{00000000-0005-0000-0000-0000A80A0000}"/>
    <cellStyle name="Normal 3 3 4 3 2 5" xfId="2695" xr:uid="{00000000-0005-0000-0000-0000A90A0000}"/>
    <cellStyle name="Normal 3 3 4 3 2 6" xfId="2696" xr:uid="{00000000-0005-0000-0000-0000AA0A0000}"/>
    <cellStyle name="Normal 3 3 4 3 3" xfId="2697" xr:uid="{00000000-0005-0000-0000-0000AB0A0000}"/>
    <cellStyle name="Normal 3 3 4 3 3 2" xfId="2698" xr:uid="{00000000-0005-0000-0000-0000AC0A0000}"/>
    <cellStyle name="Normal 3 3 4 3 3 2 2" xfId="2699" xr:uid="{00000000-0005-0000-0000-0000AD0A0000}"/>
    <cellStyle name="Normal 3 3 4 3 3 3" xfId="2700" xr:uid="{00000000-0005-0000-0000-0000AE0A0000}"/>
    <cellStyle name="Normal 3 3 4 3 3 4" xfId="2701" xr:uid="{00000000-0005-0000-0000-0000AF0A0000}"/>
    <cellStyle name="Normal 3 3 4 3 3 5" xfId="2702" xr:uid="{00000000-0005-0000-0000-0000B00A0000}"/>
    <cellStyle name="Normal 3 3 4 3 4" xfId="2703" xr:uid="{00000000-0005-0000-0000-0000B10A0000}"/>
    <cellStyle name="Normal 3 3 4 3 4 2" xfId="2704" xr:uid="{00000000-0005-0000-0000-0000B20A0000}"/>
    <cellStyle name="Normal 3 3 4 3 4 2 2" xfId="2705" xr:uid="{00000000-0005-0000-0000-0000B30A0000}"/>
    <cellStyle name="Normal 3 3 4 3 4 3" xfId="2706" xr:uid="{00000000-0005-0000-0000-0000B40A0000}"/>
    <cellStyle name="Normal 3 3 4 3 4 4" xfId="2707" xr:uid="{00000000-0005-0000-0000-0000B50A0000}"/>
    <cellStyle name="Normal 3 3 4 3 4 5" xfId="2708" xr:uid="{00000000-0005-0000-0000-0000B60A0000}"/>
    <cellStyle name="Normal 3 3 4 3 5" xfId="2709" xr:uid="{00000000-0005-0000-0000-0000B70A0000}"/>
    <cellStyle name="Normal 3 3 4 3 5 2" xfId="2710" xr:uid="{00000000-0005-0000-0000-0000B80A0000}"/>
    <cellStyle name="Normal 3 3 4 3 6" xfId="2711" xr:uid="{00000000-0005-0000-0000-0000B90A0000}"/>
    <cellStyle name="Normal 3 3 4 3 7" xfId="2712" xr:uid="{00000000-0005-0000-0000-0000BA0A0000}"/>
    <cellStyle name="Normal 3 3 4 3 8" xfId="2713" xr:uid="{00000000-0005-0000-0000-0000BB0A0000}"/>
    <cellStyle name="Normal 3 3 4 4" xfId="2714" xr:uid="{00000000-0005-0000-0000-0000BC0A0000}"/>
    <cellStyle name="Normal 3 3 4 4 2" xfId="2715" xr:uid="{00000000-0005-0000-0000-0000BD0A0000}"/>
    <cellStyle name="Normal 3 3 4 4 2 2" xfId="2716" xr:uid="{00000000-0005-0000-0000-0000BE0A0000}"/>
    <cellStyle name="Normal 3 3 4 4 2 2 2" xfId="2717" xr:uid="{00000000-0005-0000-0000-0000BF0A0000}"/>
    <cellStyle name="Normal 3 3 4 4 2 3" xfId="2718" xr:uid="{00000000-0005-0000-0000-0000C00A0000}"/>
    <cellStyle name="Normal 3 3 4 4 2 4" xfId="2719" xr:uid="{00000000-0005-0000-0000-0000C10A0000}"/>
    <cellStyle name="Normal 3 3 4 4 2 5" xfId="2720" xr:uid="{00000000-0005-0000-0000-0000C20A0000}"/>
    <cellStyle name="Normal 3 3 4 4 3" xfId="2721" xr:uid="{00000000-0005-0000-0000-0000C30A0000}"/>
    <cellStyle name="Normal 3 3 4 4 3 2" xfId="2722" xr:uid="{00000000-0005-0000-0000-0000C40A0000}"/>
    <cellStyle name="Normal 3 3 4 4 4" xfId="2723" xr:uid="{00000000-0005-0000-0000-0000C50A0000}"/>
    <cellStyle name="Normal 3 3 4 4 5" xfId="2724" xr:uid="{00000000-0005-0000-0000-0000C60A0000}"/>
    <cellStyle name="Normal 3 3 4 4 6" xfId="2725" xr:uid="{00000000-0005-0000-0000-0000C70A0000}"/>
    <cellStyle name="Normal 3 3 4 5" xfId="2726" xr:uid="{00000000-0005-0000-0000-0000C80A0000}"/>
    <cellStyle name="Normal 3 3 4 5 2" xfId="2727" xr:uid="{00000000-0005-0000-0000-0000C90A0000}"/>
    <cellStyle name="Normal 3 3 4 5 2 2" xfId="2728" xr:uid="{00000000-0005-0000-0000-0000CA0A0000}"/>
    <cellStyle name="Normal 3 3 4 5 3" xfId="2729" xr:uid="{00000000-0005-0000-0000-0000CB0A0000}"/>
    <cellStyle name="Normal 3 3 4 5 4" xfId="2730" xr:uid="{00000000-0005-0000-0000-0000CC0A0000}"/>
    <cellStyle name="Normal 3 3 4 5 5" xfId="2731" xr:uid="{00000000-0005-0000-0000-0000CD0A0000}"/>
    <cellStyle name="Normal 3 3 4 6" xfId="2732" xr:uid="{00000000-0005-0000-0000-0000CE0A0000}"/>
    <cellStyle name="Normal 3 3 4 6 2" xfId="2733" xr:uid="{00000000-0005-0000-0000-0000CF0A0000}"/>
    <cellStyle name="Normal 3 3 4 6 2 2" xfId="2734" xr:uid="{00000000-0005-0000-0000-0000D00A0000}"/>
    <cellStyle name="Normal 3 3 4 6 3" xfId="2735" xr:uid="{00000000-0005-0000-0000-0000D10A0000}"/>
    <cellStyle name="Normal 3 3 4 6 4" xfId="2736" xr:uid="{00000000-0005-0000-0000-0000D20A0000}"/>
    <cellStyle name="Normal 3 3 4 6 5" xfId="2737" xr:uid="{00000000-0005-0000-0000-0000D30A0000}"/>
    <cellStyle name="Normal 3 3 4 7" xfId="2738" xr:uid="{00000000-0005-0000-0000-0000D40A0000}"/>
    <cellStyle name="Normal 3 3 4 7 2" xfId="2739" xr:uid="{00000000-0005-0000-0000-0000D50A0000}"/>
    <cellStyle name="Normal 3 3 4 8" xfId="2740" xr:uid="{00000000-0005-0000-0000-0000D60A0000}"/>
    <cellStyle name="Normal 3 3 4 9" xfId="2741" xr:uid="{00000000-0005-0000-0000-0000D70A0000}"/>
    <cellStyle name="Normal 3 3 5" xfId="2742" xr:uid="{00000000-0005-0000-0000-0000D80A0000}"/>
    <cellStyle name="Normal 3 3 5 10" xfId="2743" xr:uid="{00000000-0005-0000-0000-0000D90A0000}"/>
    <cellStyle name="Normal 3 3 5 2" xfId="2744" xr:uid="{00000000-0005-0000-0000-0000DA0A0000}"/>
    <cellStyle name="Normal 3 3 5 2 2" xfId="2745" xr:uid="{00000000-0005-0000-0000-0000DB0A0000}"/>
    <cellStyle name="Normal 3 3 5 2 2 2" xfId="2746" xr:uid="{00000000-0005-0000-0000-0000DC0A0000}"/>
    <cellStyle name="Normal 3 3 5 2 2 2 2" xfId="2747" xr:uid="{00000000-0005-0000-0000-0000DD0A0000}"/>
    <cellStyle name="Normal 3 3 5 2 2 2 2 2" xfId="2748" xr:uid="{00000000-0005-0000-0000-0000DE0A0000}"/>
    <cellStyle name="Normal 3 3 5 2 2 2 3" xfId="2749" xr:uid="{00000000-0005-0000-0000-0000DF0A0000}"/>
    <cellStyle name="Normal 3 3 5 2 2 2 4" xfId="2750" xr:uid="{00000000-0005-0000-0000-0000E00A0000}"/>
    <cellStyle name="Normal 3 3 5 2 2 2 5" xfId="2751" xr:uid="{00000000-0005-0000-0000-0000E10A0000}"/>
    <cellStyle name="Normal 3 3 5 2 2 3" xfId="2752" xr:uid="{00000000-0005-0000-0000-0000E20A0000}"/>
    <cellStyle name="Normal 3 3 5 2 2 3 2" xfId="2753" xr:uid="{00000000-0005-0000-0000-0000E30A0000}"/>
    <cellStyle name="Normal 3 3 5 2 2 4" xfId="2754" xr:uid="{00000000-0005-0000-0000-0000E40A0000}"/>
    <cellStyle name="Normal 3 3 5 2 2 5" xfId="2755" xr:uid="{00000000-0005-0000-0000-0000E50A0000}"/>
    <cellStyle name="Normal 3 3 5 2 2 6" xfId="2756" xr:uid="{00000000-0005-0000-0000-0000E60A0000}"/>
    <cellStyle name="Normal 3 3 5 2 3" xfId="2757" xr:uid="{00000000-0005-0000-0000-0000E70A0000}"/>
    <cellStyle name="Normal 3 3 5 2 3 2" xfId="2758" xr:uid="{00000000-0005-0000-0000-0000E80A0000}"/>
    <cellStyle name="Normal 3 3 5 2 3 2 2" xfId="2759" xr:uid="{00000000-0005-0000-0000-0000E90A0000}"/>
    <cellStyle name="Normal 3 3 5 2 3 3" xfId="2760" xr:uid="{00000000-0005-0000-0000-0000EA0A0000}"/>
    <cellStyle name="Normal 3 3 5 2 3 4" xfId="2761" xr:uid="{00000000-0005-0000-0000-0000EB0A0000}"/>
    <cellStyle name="Normal 3 3 5 2 3 5" xfId="2762" xr:uid="{00000000-0005-0000-0000-0000EC0A0000}"/>
    <cellStyle name="Normal 3 3 5 2 4" xfId="2763" xr:uid="{00000000-0005-0000-0000-0000ED0A0000}"/>
    <cellStyle name="Normal 3 3 5 2 4 2" xfId="2764" xr:uid="{00000000-0005-0000-0000-0000EE0A0000}"/>
    <cellStyle name="Normal 3 3 5 2 4 2 2" xfId="2765" xr:uid="{00000000-0005-0000-0000-0000EF0A0000}"/>
    <cellStyle name="Normal 3 3 5 2 4 3" xfId="2766" xr:uid="{00000000-0005-0000-0000-0000F00A0000}"/>
    <cellStyle name="Normal 3 3 5 2 4 4" xfId="2767" xr:uid="{00000000-0005-0000-0000-0000F10A0000}"/>
    <cellStyle name="Normal 3 3 5 2 4 5" xfId="2768" xr:uid="{00000000-0005-0000-0000-0000F20A0000}"/>
    <cellStyle name="Normal 3 3 5 2 5" xfId="2769" xr:uid="{00000000-0005-0000-0000-0000F30A0000}"/>
    <cellStyle name="Normal 3 3 5 2 5 2" xfId="2770" xr:uid="{00000000-0005-0000-0000-0000F40A0000}"/>
    <cellStyle name="Normal 3 3 5 2 6" xfId="2771" xr:uid="{00000000-0005-0000-0000-0000F50A0000}"/>
    <cellStyle name="Normal 3 3 5 2 7" xfId="2772" xr:uid="{00000000-0005-0000-0000-0000F60A0000}"/>
    <cellStyle name="Normal 3 3 5 2 8" xfId="2773" xr:uid="{00000000-0005-0000-0000-0000F70A0000}"/>
    <cellStyle name="Normal 3 3 5 3" xfId="2774" xr:uid="{00000000-0005-0000-0000-0000F80A0000}"/>
    <cellStyle name="Normal 3 3 5 3 2" xfId="2775" xr:uid="{00000000-0005-0000-0000-0000F90A0000}"/>
    <cellStyle name="Normal 3 3 5 3 2 2" xfId="2776" xr:uid="{00000000-0005-0000-0000-0000FA0A0000}"/>
    <cellStyle name="Normal 3 3 5 3 2 2 2" xfId="2777" xr:uid="{00000000-0005-0000-0000-0000FB0A0000}"/>
    <cellStyle name="Normal 3 3 5 3 2 2 2 2" xfId="2778" xr:uid="{00000000-0005-0000-0000-0000FC0A0000}"/>
    <cellStyle name="Normal 3 3 5 3 2 2 3" xfId="2779" xr:uid="{00000000-0005-0000-0000-0000FD0A0000}"/>
    <cellStyle name="Normal 3 3 5 3 2 2 4" xfId="2780" xr:uid="{00000000-0005-0000-0000-0000FE0A0000}"/>
    <cellStyle name="Normal 3 3 5 3 2 2 5" xfId="2781" xr:uid="{00000000-0005-0000-0000-0000FF0A0000}"/>
    <cellStyle name="Normal 3 3 5 3 2 3" xfId="2782" xr:uid="{00000000-0005-0000-0000-0000000B0000}"/>
    <cellStyle name="Normal 3 3 5 3 2 3 2" xfId="2783" xr:uid="{00000000-0005-0000-0000-0000010B0000}"/>
    <cellStyle name="Normal 3 3 5 3 2 4" xfId="2784" xr:uid="{00000000-0005-0000-0000-0000020B0000}"/>
    <cellStyle name="Normal 3 3 5 3 2 5" xfId="2785" xr:uid="{00000000-0005-0000-0000-0000030B0000}"/>
    <cellStyle name="Normal 3 3 5 3 2 6" xfId="2786" xr:uid="{00000000-0005-0000-0000-0000040B0000}"/>
    <cellStyle name="Normal 3 3 5 3 3" xfId="2787" xr:uid="{00000000-0005-0000-0000-0000050B0000}"/>
    <cellStyle name="Normal 3 3 5 3 3 2" xfId="2788" xr:uid="{00000000-0005-0000-0000-0000060B0000}"/>
    <cellStyle name="Normal 3 3 5 3 3 2 2" xfId="2789" xr:uid="{00000000-0005-0000-0000-0000070B0000}"/>
    <cellStyle name="Normal 3 3 5 3 3 3" xfId="2790" xr:uid="{00000000-0005-0000-0000-0000080B0000}"/>
    <cellStyle name="Normal 3 3 5 3 3 4" xfId="2791" xr:uid="{00000000-0005-0000-0000-0000090B0000}"/>
    <cellStyle name="Normal 3 3 5 3 3 5" xfId="2792" xr:uid="{00000000-0005-0000-0000-00000A0B0000}"/>
    <cellStyle name="Normal 3 3 5 3 4" xfId="2793" xr:uid="{00000000-0005-0000-0000-00000B0B0000}"/>
    <cellStyle name="Normal 3 3 5 3 4 2" xfId="2794" xr:uid="{00000000-0005-0000-0000-00000C0B0000}"/>
    <cellStyle name="Normal 3 3 5 3 4 2 2" xfId="2795" xr:uid="{00000000-0005-0000-0000-00000D0B0000}"/>
    <cellStyle name="Normal 3 3 5 3 4 3" xfId="2796" xr:uid="{00000000-0005-0000-0000-00000E0B0000}"/>
    <cellStyle name="Normal 3 3 5 3 4 4" xfId="2797" xr:uid="{00000000-0005-0000-0000-00000F0B0000}"/>
    <cellStyle name="Normal 3 3 5 3 4 5" xfId="2798" xr:uid="{00000000-0005-0000-0000-0000100B0000}"/>
    <cellStyle name="Normal 3 3 5 3 5" xfId="2799" xr:uid="{00000000-0005-0000-0000-0000110B0000}"/>
    <cellStyle name="Normal 3 3 5 3 5 2" xfId="2800" xr:uid="{00000000-0005-0000-0000-0000120B0000}"/>
    <cellStyle name="Normal 3 3 5 3 6" xfId="2801" xr:uid="{00000000-0005-0000-0000-0000130B0000}"/>
    <cellStyle name="Normal 3 3 5 3 7" xfId="2802" xr:uid="{00000000-0005-0000-0000-0000140B0000}"/>
    <cellStyle name="Normal 3 3 5 3 8" xfId="2803" xr:uid="{00000000-0005-0000-0000-0000150B0000}"/>
    <cellStyle name="Normal 3 3 5 4" xfId="2804" xr:uid="{00000000-0005-0000-0000-0000160B0000}"/>
    <cellStyle name="Normal 3 3 5 4 2" xfId="2805" xr:uid="{00000000-0005-0000-0000-0000170B0000}"/>
    <cellStyle name="Normal 3 3 5 4 2 2" xfId="2806" xr:uid="{00000000-0005-0000-0000-0000180B0000}"/>
    <cellStyle name="Normal 3 3 5 4 2 2 2" xfId="2807" xr:uid="{00000000-0005-0000-0000-0000190B0000}"/>
    <cellStyle name="Normal 3 3 5 4 2 3" xfId="2808" xr:uid="{00000000-0005-0000-0000-00001A0B0000}"/>
    <cellStyle name="Normal 3 3 5 4 2 4" xfId="2809" xr:uid="{00000000-0005-0000-0000-00001B0B0000}"/>
    <cellStyle name="Normal 3 3 5 4 2 5" xfId="2810" xr:uid="{00000000-0005-0000-0000-00001C0B0000}"/>
    <cellStyle name="Normal 3 3 5 4 3" xfId="2811" xr:uid="{00000000-0005-0000-0000-00001D0B0000}"/>
    <cellStyle name="Normal 3 3 5 4 3 2" xfId="2812" xr:uid="{00000000-0005-0000-0000-00001E0B0000}"/>
    <cellStyle name="Normal 3 3 5 4 4" xfId="2813" xr:uid="{00000000-0005-0000-0000-00001F0B0000}"/>
    <cellStyle name="Normal 3 3 5 4 5" xfId="2814" xr:uid="{00000000-0005-0000-0000-0000200B0000}"/>
    <cellStyle name="Normal 3 3 5 4 6" xfId="2815" xr:uid="{00000000-0005-0000-0000-0000210B0000}"/>
    <cellStyle name="Normal 3 3 5 5" xfId="2816" xr:uid="{00000000-0005-0000-0000-0000220B0000}"/>
    <cellStyle name="Normal 3 3 5 5 2" xfId="2817" xr:uid="{00000000-0005-0000-0000-0000230B0000}"/>
    <cellStyle name="Normal 3 3 5 5 2 2" xfId="2818" xr:uid="{00000000-0005-0000-0000-0000240B0000}"/>
    <cellStyle name="Normal 3 3 5 5 3" xfId="2819" xr:uid="{00000000-0005-0000-0000-0000250B0000}"/>
    <cellStyle name="Normal 3 3 5 5 4" xfId="2820" xr:uid="{00000000-0005-0000-0000-0000260B0000}"/>
    <cellStyle name="Normal 3 3 5 5 5" xfId="2821" xr:uid="{00000000-0005-0000-0000-0000270B0000}"/>
    <cellStyle name="Normal 3 3 5 6" xfId="2822" xr:uid="{00000000-0005-0000-0000-0000280B0000}"/>
    <cellStyle name="Normal 3 3 5 6 2" xfId="2823" xr:uid="{00000000-0005-0000-0000-0000290B0000}"/>
    <cellStyle name="Normal 3 3 5 6 2 2" xfId="2824" xr:uid="{00000000-0005-0000-0000-00002A0B0000}"/>
    <cellStyle name="Normal 3 3 5 6 3" xfId="2825" xr:uid="{00000000-0005-0000-0000-00002B0B0000}"/>
    <cellStyle name="Normal 3 3 5 6 4" xfId="2826" xr:uid="{00000000-0005-0000-0000-00002C0B0000}"/>
    <cellStyle name="Normal 3 3 5 6 5" xfId="2827" xr:uid="{00000000-0005-0000-0000-00002D0B0000}"/>
    <cellStyle name="Normal 3 3 5 7" xfId="2828" xr:uid="{00000000-0005-0000-0000-00002E0B0000}"/>
    <cellStyle name="Normal 3 3 5 7 2" xfId="2829" xr:uid="{00000000-0005-0000-0000-00002F0B0000}"/>
    <cellStyle name="Normal 3 3 5 8" xfId="2830" xr:uid="{00000000-0005-0000-0000-0000300B0000}"/>
    <cellStyle name="Normal 3 3 5 9" xfId="2831" xr:uid="{00000000-0005-0000-0000-0000310B0000}"/>
    <cellStyle name="Normal 3 3 6" xfId="2832" xr:uid="{00000000-0005-0000-0000-0000320B0000}"/>
    <cellStyle name="Normal 3 3 6 2" xfId="2833" xr:uid="{00000000-0005-0000-0000-0000330B0000}"/>
    <cellStyle name="Normal 3 3 6 2 2" xfId="2834" xr:uid="{00000000-0005-0000-0000-0000340B0000}"/>
    <cellStyle name="Normal 3 3 6 2 2 2" xfId="2835" xr:uid="{00000000-0005-0000-0000-0000350B0000}"/>
    <cellStyle name="Normal 3 3 6 2 2 2 2" xfId="2836" xr:uid="{00000000-0005-0000-0000-0000360B0000}"/>
    <cellStyle name="Normal 3 3 6 2 2 3" xfId="2837" xr:uid="{00000000-0005-0000-0000-0000370B0000}"/>
    <cellStyle name="Normal 3 3 6 2 2 4" xfId="2838" xr:uid="{00000000-0005-0000-0000-0000380B0000}"/>
    <cellStyle name="Normal 3 3 6 2 2 5" xfId="2839" xr:uid="{00000000-0005-0000-0000-0000390B0000}"/>
    <cellStyle name="Normal 3 3 6 2 3" xfId="2840" xr:uid="{00000000-0005-0000-0000-00003A0B0000}"/>
    <cellStyle name="Normal 3 3 6 2 3 2" xfId="2841" xr:uid="{00000000-0005-0000-0000-00003B0B0000}"/>
    <cellStyle name="Normal 3 3 6 2 4" xfId="2842" xr:uid="{00000000-0005-0000-0000-00003C0B0000}"/>
    <cellStyle name="Normal 3 3 6 2 5" xfId="2843" xr:uid="{00000000-0005-0000-0000-00003D0B0000}"/>
    <cellStyle name="Normal 3 3 6 2 6" xfId="2844" xr:uid="{00000000-0005-0000-0000-00003E0B0000}"/>
    <cellStyle name="Normal 3 3 6 3" xfId="2845" xr:uid="{00000000-0005-0000-0000-00003F0B0000}"/>
    <cellStyle name="Normal 3 3 6 3 2" xfId="2846" xr:uid="{00000000-0005-0000-0000-0000400B0000}"/>
    <cellStyle name="Normal 3 3 6 3 2 2" xfId="2847" xr:uid="{00000000-0005-0000-0000-0000410B0000}"/>
    <cellStyle name="Normal 3 3 6 3 3" xfId="2848" xr:uid="{00000000-0005-0000-0000-0000420B0000}"/>
    <cellStyle name="Normal 3 3 6 3 4" xfId="2849" xr:uid="{00000000-0005-0000-0000-0000430B0000}"/>
    <cellStyle name="Normal 3 3 6 3 5" xfId="2850" xr:uid="{00000000-0005-0000-0000-0000440B0000}"/>
    <cellStyle name="Normal 3 3 6 4" xfId="2851" xr:uid="{00000000-0005-0000-0000-0000450B0000}"/>
    <cellStyle name="Normal 3 3 6 4 2" xfId="2852" xr:uid="{00000000-0005-0000-0000-0000460B0000}"/>
    <cellStyle name="Normal 3 3 6 4 2 2" xfId="2853" xr:uid="{00000000-0005-0000-0000-0000470B0000}"/>
    <cellStyle name="Normal 3 3 6 4 3" xfId="2854" xr:uid="{00000000-0005-0000-0000-0000480B0000}"/>
    <cellStyle name="Normal 3 3 6 4 4" xfId="2855" xr:uid="{00000000-0005-0000-0000-0000490B0000}"/>
    <cellStyle name="Normal 3 3 6 4 5" xfId="2856" xr:uid="{00000000-0005-0000-0000-00004A0B0000}"/>
    <cellStyle name="Normal 3 3 6 5" xfId="2857" xr:uid="{00000000-0005-0000-0000-00004B0B0000}"/>
    <cellStyle name="Normal 3 3 6 5 2" xfId="2858" xr:uid="{00000000-0005-0000-0000-00004C0B0000}"/>
    <cellStyle name="Normal 3 3 6 6" xfId="2859" xr:uid="{00000000-0005-0000-0000-00004D0B0000}"/>
    <cellStyle name="Normal 3 3 6 7" xfId="2860" xr:uid="{00000000-0005-0000-0000-00004E0B0000}"/>
    <cellStyle name="Normal 3 3 6 8" xfId="2861" xr:uid="{00000000-0005-0000-0000-00004F0B0000}"/>
    <cellStyle name="Normal 3 3 7" xfId="2862" xr:uid="{00000000-0005-0000-0000-0000500B0000}"/>
    <cellStyle name="Normal 3 3 7 2" xfId="2863" xr:uid="{00000000-0005-0000-0000-0000510B0000}"/>
    <cellStyle name="Normal 3 3 7 2 2" xfId="2864" xr:uid="{00000000-0005-0000-0000-0000520B0000}"/>
    <cellStyle name="Normal 3 3 7 2 2 2" xfId="2865" xr:uid="{00000000-0005-0000-0000-0000530B0000}"/>
    <cellStyle name="Normal 3 3 7 2 2 2 2" xfId="2866" xr:uid="{00000000-0005-0000-0000-0000540B0000}"/>
    <cellStyle name="Normal 3 3 7 2 2 3" xfId="2867" xr:uid="{00000000-0005-0000-0000-0000550B0000}"/>
    <cellStyle name="Normal 3 3 7 2 2 4" xfId="2868" xr:uid="{00000000-0005-0000-0000-0000560B0000}"/>
    <cellStyle name="Normal 3 3 7 2 2 5" xfId="2869" xr:uid="{00000000-0005-0000-0000-0000570B0000}"/>
    <cellStyle name="Normal 3 3 7 2 3" xfId="2870" xr:uid="{00000000-0005-0000-0000-0000580B0000}"/>
    <cellStyle name="Normal 3 3 7 2 3 2" xfId="2871" xr:uid="{00000000-0005-0000-0000-0000590B0000}"/>
    <cellStyle name="Normal 3 3 7 2 4" xfId="2872" xr:uid="{00000000-0005-0000-0000-00005A0B0000}"/>
    <cellStyle name="Normal 3 3 7 2 5" xfId="2873" xr:uid="{00000000-0005-0000-0000-00005B0B0000}"/>
    <cellStyle name="Normal 3 3 7 2 6" xfId="2874" xr:uid="{00000000-0005-0000-0000-00005C0B0000}"/>
    <cellStyle name="Normal 3 3 7 3" xfId="2875" xr:uid="{00000000-0005-0000-0000-00005D0B0000}"/>
    <cellStyle name="Normal 3 3 7 3 2" xfId="2876" xr:uid="{00000000-0005-0000-0000-00005E0B0000}"/>
    <cellStyle name="Normal 3 3 7 3 2 2" xfId="2877" xr:uid="{00000000-0005-0000-0000-00005F0B0000}"/>
    <cellStyle name="Normal 3 3 7 3 3" xfId="2878" xr:uid="{00000000-0005-0000-0000-0000600B0000}"/>
    <cellStyle name="Normal 3 3 7 3 4" xfId="2879" xr:uid="{00000000-0005-0000-0000-0000610B0000}"/>
    <cellStyle name="Normal 3 3 7 3 5" xfId="2880" xr:uid="{00000000-0005-0000-0000-0000620B0000}"/>
    <cellStyle name="Normal 3 3 7 4" xfId="2881" xr:uid="{00000000-0005-0000-0000-0000630B0000}"/>
    <cellStyle name="Normal 3 3 7 4 2" xfId="2882" xr:uid="{00000000-0005-0000-0000-0000640B0000}"/>
    <cellStyle name="Normal 3 3 7 4 2 2" xfId="2883" xr:uid="{00000000-0005-0000-0000-0000650B0000}"/>
    <cellStyle name="Normal 3 3 7 4 3" xfId="2884" xr:uid="{00000000-0005-0000-0000-0000660B0000}"/>
    <cellStyle name="Normal 3 3 7 4 4" xfId="2885" xr:uid="{00000000-0005-0000-0000-0000670B0000}"/>
    <cellStyle name="Normal 3 3 7 4 5" xfId="2886" xr:uid="{00000000-0005-0000-0000-0000680B0000}"/>
    <cellStyle name="Normal 3 3 7 5" xfId="2887" xr:uid="{00000000-0005-0000-0000-0000690B0000}"/>
    <cellStyle name="Normal 3 3 7 5 2" xfId="2888" xr:uid="{00000000-0005-0000-0000-00006A0B0000}"/>
    <cellStyle name="Normal 3 3 7 6" xfId="2889" xr:uid="{00000000-0005-0000-0000-00006B0B0000}"/>
    <cellStyle name="Normal 3 3 7 7" xfId="2890" xr:uid="{00000000-0005-0000-0000-00006C0B0000}"/>
    <cellStyle name="Normal 3 3 7 8" xfId="2891" xr:uid="{00000000-0005-0000-0000-00006D0B0000}"/>
    <cellStyle name="Normal 3 3 8" xfId="2892" xr:uid="{00000000-0005-0000-0000-00006E0B0000}"/>
    <cellStyle name="Normal 3 3 8 2" xfId="2893" xr:uid="{00000000-0005-0000-0000-00006F0B0000}"/>
    <cellStyle name="Normal 3 3 8 2 2" xfId="2894" xr:uid="{00000000-0005-0000-0000-0000700B0000}"/>
    <cellStyle name="Normal 3 3 8 2 2 2" xfId="2895" xr:uid="{00000000-0005-0000-0000-0000710B0000}"/>
    <cellStyle name="Normal 3 3 8 2 3" xfId="2896" xr:uid="{00000000-0005-0000-0000-0000720B0000}"/>
    <cellStyle name="Normal 3 3 8 2 4" xfId="2897" xr:uid="{00000000-0005-0000-0000-0000730B0000}"/>
    <cellStyle name="Normal 3 3 8 2 5" xfId="2898" xr:uid="{00000000-0005-0000-0000-0000740B0000}"/>
    <cellStyle name="Normal 3 3 8 3" xfId="2899" xr:uid="{00000000-0005-0000-0000-0000750B0000}"/>
    <cellStyle name="Normal 3 3 8 3 2" xfId="2900" xr:uid="{00000000-0005-0000-0000-0000760B0000}"/>
    <cellStyle name="Normal 3 3 8 4" xfId="2901" xr:uid="{00000000-0005-0000-0000-0000770B0000}"/>
    <cellStyle name="Normal 3 3 8 5" xfId="2902" xr:uid="{00000000-0005-0000-0000-0000780B0000}"/>
    <cellStyle name="Normal 3 3 8 6" xfId="2903" xr:uid="{00000000-0005-0000-0000-0000790B0000}"/>
    <cellStyle name="Normal 3 3 9" xfId="2904" xr:uid="{00000000-0005-0000-0000-00007A0B0000}"/>
    <cellStyle name="Normal 3 3 9 2" xfId="2905" xr:uid="{00000000-0005-0000-0000-00007B0B0000}"/>
    <cellStyle name="Normal 3 3 9 2 2" xfId="2906" xr:uid="{00000000-0005-0000-0000-00007C0B0000}"/>
    <cellStyle name="Normal 3 3 9 3" xfId="2907" xr:uid="{00000000-0005-0000-0000-00007D0B0000}"/>
    <cellStyle name="Normal 3 3 9 4" xfId="2908" xr:uid="{00000000-0005-0000-0000-00007E0B0000}"/>
    <cellStyle name="Normal 3 3 9 5" xfId="2909" xr:uid="{00000000-0005-0000-0000-00007F0B0000}"/>
    <cellStyle name="Normal 3 4" xfId="34" xr:uid="{00000000-0005-0000-0000-0000800B0000}"/>
    <cellStyle name="Normal 3 4 10" xfId="2910" xr:uid="{00000000-0005-0000-0000-0000810B0000}"/>
    <cellStyle name="Normal 3 4 10 2" xfId="2911" xr:uid="{00000000-0005-0000-0000-0000820B0000}"/>
    <cellStyle name="Normal 3 4 10 2 2" xfId="2912" xr:uid="{00000000-0005-0000-0000-0000830B0000}"/>
    <cellStyle name="Normal 3 4 10 3" xfId="2913" xr:uid="{00000000-0005-0000-0000-0000840B0000}"/>
    <cellStyle name="Normal 3 4 10 4" xfId="2914" xr:uid="{00000000-0005-0000-0000-0000850B0000}"/>
    <cellStyle name="Normal 3 4 10 5" xfId="2915" xr:uid="{00000000-0005-0000-0000-0000860B0000}"/>
    <cellStyle name="Normal 3 4 11" xfId="2916" xr:uid="{00000000-0005-0000-0000-0000870B0000}"/>
    <cellStyle name="Normal 3 4 11 2" xfId="2917" xr:uid="{00000000-0005-0000-0000-0000880B0000}"/>
    <cellStyle name="Normal 3 4 12" xfId="2918" xr:uid="{00000000-0005-0000-0000-0000890B0000}"/>
    <cellStyle name="Normal 3 4 13" xfId="2919" xr:uid="{00000000-0005-0000-0000-00008A0B0000}"/>
    <cellStyle name="Normal 3 4 14" xfId="2920" xr:uid="{00000000-0005-0000-0000-00008B0B0000}"/>
    <cellStyle name="Normal 3 4 2" xfId="2921" xr:uid="{00000000-0005-0000-0000-00008C0B0000}"/>
    <cellStyle name="Normal 3 4 2 10" xfId="2922" xr:uid="{00000000-0005-0000-0000-00008D0B0000}"/>
    <cellStyle name="Normal 3 4 2 2" xfId="2923" xr:uid="{00000000-0005-0000-0000-00008E0B0000}"/>
    <cellStyle name="Normal 3 4 2 2 2" xfId="2924" xr:uid="{00000000-0005-0000-0000-00008F0B0000}"/>
    <cellStyle name="Normal 3 4 2 2 2 2" xfId="2925" xr:uid="{00000000-0005-0000-0000-0000900B0000}"/>
    <cellStyle name="Normal 3 4 2 2 2 2 2" xfId="2926" xr:uid="{00000000-0005-0000-0000-0000910B0000}"/>
    <cellStyle name="Normal 3 4 2 2 2 2 2 2" xfId="2927" xr:uid="{00000000-0005-0000-0000-0000920B0000}"/>
    <cellStyle name="Normal 3 4 2 2 2 2 3" xfId="2928" xr:uid="{00000000-0005-0000-0000-0000930B0000}"/>
    <cellStyle name="Normal 3 4 2 2 2 2 4" xfId="2929" xr:uid="{00000000-0005-0000-0000-0000940B0000}"/>
    <cellStyle name="Normal 3 4 2 2 2 2 5" xfId="2930" xr:uid="{00000000-0005-0000-0000-0000950B0000}"/>
    <cellStyle name="Normal 3 4 2 2 2 3" xfId="2931" xr:uid="{00000000-0005-0000-0000-0000960B0000}"/>
    <cellStyle name="Normal 3 4 2 2 2 3 2" xfId="2932" xr:uid="{00000000-0005-0000-0000-0000970B0000}"/>
    <cellStyle name="Normal 3 4 2 2 2 4" xfId="2933" xr:uid="{00000000-0005-0000-0000-0000980B0000}"/>
    <cellStyle name="Normal 3 4 2 2 2 5" xfId="2934" xr:uid="{00000000-0005-0000-0000-0000990B0000}"/>
    <cellStyle name="Normal 3 4 2 2 2 6" xfId="2935" xr:uid="{00000000-0005-0000-0000-00009A0B0000}"/>
    <cellStyle name="Normal 3 4 2 2 3" xfId="2936" xr:uid="{00000000-0005-0000-0000-00009B0B0000}"/>
    <cellStyle name="Normal 3 4 2 2 3 2" xfId="2937" xr:uid="{00000000-0005-0000-0000-00009C0B0000}"/>
    <cellStyle name="Normal 3 4 2 2 3 2 2" xfId="2938" xr:uid="{00000000-0005-0000-0000-00009D0B0000}"/>
    <cellStyle name="Normal 3 4 2 2 3 3" xfId="2939" xr:uid="{00000000-0005-0000-0000-00009E0B0000}"/>
    <cellStyle name="Normal 3 4 2 2 3 4" xfId="2940" xr:uid="{00000000-0005-0000-0000-00009F0B0000}"/>
    <cellStyle name="Normal 3 4 2 2 3 5" xfId="2941" xr:uid="{00000000-0005-0000-0000-0000A00B0000}"/>
    <cellStyle name="Normal 3 4 2 2 4" xfId="2942" xr:uid="{00000000-0005-0000-0000-0000A10B0000}"/>
    <cellStyle name="Normal 3 4 2 2 4 2" xfId="2943" xr:uid="{00000000-0005-0000-0000-0000A20B0000}"/>
    <cellStyle name="Normal 3 4 2 2 4 2 2" xfId="2944" xr:uid="{00000000-0005-0000-0000-0000A30B0000}"/>
    <cellStyle name="Normal 3 4 2 2 4 3" xfId="2945" xr:uid="{00000000-0005-0000-0000-0000A40B0000}"/>
    <cellStyle name="Normal 3 4 2 2 4 4" xfId="2946" xr:uid="{00000000-0005-0000-0000-0000A50B0000}"/>
    <cellStyle name="Normal 3 4 2 2 4 5" xfId="2947" xr:uid="{00000000-0005-0000-0000-0000A60B0000}"/>
    <cellStyle name="Normal 3 4 2 2 5" xfId="2948" xr:uid="{00000000-0005-0000-0000-0000A70B0000}"/>
    <cellStyle name="Normal 3 4 2 2 5 2" xfId="2949" xr:uid="{00000000-0005-0000-0000-0000A80B0000}"/>
    <cellStyle name="Normal 3 4 2 2 6" xfId="2950" xr:uid="{00000000-0005-0000-0000-0000A90B0000}"/>
    <cellStyle name="Normal 3 4 2 2 7" xfId="2951" xr:uid="{00000000-0005-0000-0000-0000AA0B0000}"/>
    <cellStyle name="Normal 3 4 2 2 8" xfId="2952" xr:uid="{00000000-0005-0000-0000-0000AB0B0000}"/>
    <cellStyle name="Normal 3 4 2 3" xfId="2953" xr:uid="{00000000-0005-0000-0000-0000AC0B0000}"/>
    <cellStyle name="Normal 3 4 2 3 2" xfId="2954" xr:uid="{00000000-0005-0000-0000-0000AD0B0000}"/>
    <cellStyle name="Normal 3 4 2 3 2 2" xfId="2955" xr:uid="{00000000-0005-0000-0000-0000AE0B0000}"/>
    <cellStyle name="Normal 3 4 2 3 2 2 2" xfId="2956" xr:uid="{00000000-0005-0000-0000-0000AF0B0000}"/>
    <cellStyle name="Normal 3 4 2 3 2 2 2 2" xfId="2957" xr:uid="{00000000-0005-0000-0000-0000B00B0000}"/>
    <cellStyle name="Normal 3 4 2 3 2 2 3" xfId="2958" xr:uid="{00000000-0005-0000-0000-0000B10B0000}"/>
    <cellStyle name="Normal 3 4 2 3 2 2 4" xfId="2959" xr:uid="{00000000-0005-0000-0000-0000B20B0000}"/>
    <cellStyle name="Normal 3 4 2 3 2 2 5" xfId="2960" xr:uid="{00000000-0005-0000-0000-0000B30B0000}"/>
    <cellStyle name="Normal 3 4 2 3 2 3" xfId="2961" xr:uid="{00000000-0005-0000-0000-0000B40B0000}"/>
    <cellStyle name="Normal 3 4 2 3 2 3 2" xfId="2962" xr:uid="{00000000-0005-0000-0000-0000B50B0000}"/>
    <cellStyle name="Normal 3 4 2 3 2 4" xfId="2963" xr:uid="{00000000-0005-0000-0000-0000B60B0000}"/>
    <cellStyle name="Normal 3 4 2 3 2 5" xfId="2964" xr:uid="{00000000-0005-0000-0000-0000B70B0000}"/>
    <cellStyle name="Normal 3 4 2 3 2 6" xfId="2965" xr:uid="{00000000-0005-0000-0000-0000B80B0000}"/>
    <cellStyle name="Normal 3 4 2 3 3" xfId="2966" xr:uid="{00000000-0005-0000-0000-0000B90B0000}"/>
    <cellStyle name="Normal 3 4 2 3 3 2" xfId="2967" xr:uid="{00000000-0005-0000-0000-0000BA0B0000}"/>
    <cellStyle name="Normal 3 4 2 3 3 2 2" xfId="2968" xr:uid="{00000000-0005-0000-0000-0000BB0B0000}"/>
    <cellStyle name="Normal 3 4 2 3 3 3" xfId="2969" xr:uid="{00000000-0005-0000-0000-0000BC0B0000}"/>
    <cellStyle name="Normal 3 4 2 3 3 4" xfId="2970" xr:uid="{00000000-0005-0000-0000-0000BD0B0000}"/>
    <cellStyle name="Normal 3 4 2 3 3 5" xfId="2971" xr:uid="{00000000-0005-0000-0000-0000BE0B0000}"/>
    <cellStyle name="Normal 3 4 2 3 4" xfId="2972" xr:uid="{00000000-0005-0000-0000-0000BF0B0000}"/>
    <cellStyle name="Normal 3 4 2 3 4 2" xfId="2973" xr:uid="{00000000-0005-0000-0000-0000C00B0000}"/>
    <cellStyle name="Normal 3 4 2 3 4 2 2" xfId="2974" xr:uid="{00000000-0005-0000-0000-0000C10B0000}"/>
    <cellStyle name="Normal 3 4 2 3 4 3" xfId="2975" xr:uid="{00000000-0005-0000-0000-0000C20B0000}"/>
    <cellStyle name="Normal 3 4 2 3 4 4" xfId="2976" xr:uid="{00000000-0005-0000-0000-0000C30B0000}"/>
    <cellStyle name="Normal 3 4 2 3 4 5" xfId="2977" xr:uid="{00000000-0005-0000-0000-0000C40B0000}"/>
    <cellStyle name="Normal 3 4 2 3 5" xfId="2978" xr:uid="{00000000-0005-0000-0000-0000C50B0000}"/>
    <cellStyle name="Normal 3 4 2 3 5 2" xfId="2979" xr:uid="{00000000-0005-0000-0000-0000C60B0000}"/>
    <cellStyle name="Normal 3 4 2 3 6" xfId="2980" xr:uid="{00000000-0005-0000-0000-0000C70B0000}"/>
    <cellStyle name="Normal 3 4 2 3 7" xfId="2981" xr:uid="{00000000-0005-0000-0000-0000C80B0000}"/>
    <cellStyle name="Normal 3 4 2 3 8" xfId="2982" xr:uid="{00000000-0005-0000-0000-0000C90B0000}"/>
    <cellStyle name="Normal 3 4 2 4" xfId="2983" xr:uid="{00000000-0005-0000-0000-0000CA0B0000}"/>
    <cellStyle name="Normal 3 4 2 4 2" xfId="2984" xr:uid="{00000000-0005-0000-0000-0000CB0B0000}"/>
    <cellStyle name="Normal 3 4 2 4 2 2" xfId="2985" xr:uid="{00000000-0005-0000-0000-0000CC0B0000}"/>
    <cellStyle name="Normal 3 4 2 4 2 2 2" xfId="2986" xr:uid="{00000000-0005-0000-0000-0000CD0B0000}"/>
    <cellStyle name="Normal 3 4 2 4 2 3" xfId="2987" xr:uid="{00000000-0005-0000-0000-0000CE0B0000}"/>
    <cellStyle name="Normal 3 4 2 4 2 4" xfId="2988" xr:uid="{00000000-0005-0000-0000-0000CF0B0000}"/>
    <cellStyle name="Normal 3 4 2 4 2 5" xfId="2989" xr:uid="{00000000-0005-0000-0000-0000D00B0000}"/>
    <cellStyle name="Normal 3 4 2 4 3" xfId="2990" xr:uid="{00000000-0005-0000-0000-0000D10B0000}"/>
    <cellStyle name="Normal 3 4 2 4 3 2" xfId="2991" xr:uid="{00000000-0005-0000-0000-0000D20B0000}"/>
    <cellStyle name="Normal 3 4 2 4 4" xfId="2992" xr:uid="{00000000-0005-0000-0000-0000D30B0000}"/>
    <cellStyle name="Normal 3 4 2 4 5" xfId="2993" xr:uid="{00000000-0005-0000-0000-0000D40B0000}"/>
    <cellStyle name="Normal 3 4 2 4 6" xfId="2994" xr:uid="{00000000-0005-0000-0000-0000D50B0000}"/>
    <cellStyle name="Normal 3 4 2 5" xfId="2995" xr:uid="{00000000-0005-0000-0000-0000D60B0000}"/>
    <cellStyle name="Normal 3 4 2 5 2" xfId="2996" xr:uid="{00000000-0005-0000-0000-0000D70B0000}"/>
    <cellStyle name="Normal 3 4 2 5 2 2" xfId="2997" xr:uid="{00000000-0005-0000-0000-0000D80B0000}"/>
    <cellStyle name="Normal 3 4 2 5 3" xfId="2998" xr:uid="{00000000-0005-0000-0000-0000D90B0000}"/>
    <cellStyle name="Normal 3 4 2 5 4" xfId="2999" xr:uid="{00000000-0005-0000-0000-0000DA0B0000}"/>
    <cellStyle name="Normal 3 4 2 5 5" xfId="3000" xr:uid="{00000000-0005-0000-0000-0000DB0B0000}"/>
    <cellStyle name="Normal 3 4 2 6" xfId="3001" xr:uid="{00000000-0005-0000-0000-0000DC0B0000}"/>
    <cellStyle name="Normal 3 4 2 6 2" xfId="3002" xr:uid="{00000000-0005-0000-0000-0000DD0B0000}"/>
    <cellStyle name="Normal 3 4 2 6 2 2" xfId="3003" xr:uid="{00000000-0005-0000-0000-0000DE0B0000}"/>
    <cellStyle name="Normal 3 4 2 6 3" xfId="3004" xr:uid="{00000000-0005-0000-0000-0000DF0B0000}"/>
    <cellStyle name="Normal 3 4 2 6 4" xfId="3005" xr:uid="{00000000-0005-0000-0000-0000E00B0000}"/>
    <cellStyle name="Normal 3 4 2 6 5" xfId="3006" xr:uid="{00000000-0005-0000-0000-0000E10B0000}"/>
    <cellStyle name="Normal 3 4 2 7" xfId="3007" xr:uid="{00000000-0005-0000-0000-0000E20B0000}"/>
    <cellStyle name="Normal 3 4 2 7 2" xfId="3008" xr:uid="{00000000-0005-0000-0000-0000E30B0000}"/>
    <cellStyle name="Normal 3 4 2 8" xfId="3009" xr:uid="{00000000-0005-0000-0000-0000E40B0000}"/>
    <cellStyle name="Normal 3 4 2 9" xfId="3010" xr:uid="{00000000-0005-0000-0000-0000E50B0000}"/>
    <cellStyle name="Normal 3 4 3" xfId="3011" xr:uid="{00000000-0005-0000-0000-0000E60B0000}"/>
    <cellStyle name="Normal 3 4 3 10" xfId="3012" xr:uid="{00000000-0005-0000-0000-0000E70B0000}"/>
    <cellStyle name="Normal 3 4 3 2" xfId="3013" xr:uid="{00000000-0005-0000-0000-0000E80B0000}"/>
    <cellStyle name="Normal 3 4 3 2 2" xfId="3014" xr:uid="{00000000-0005-0000-0000-0000E90B0000}"/>
    <cellStyle name="Normal 3 4 3 2 2 2" xfId="3015" xr:uid="{00000000-0005-0000-0000-0000EA0B0000}"/>
    <cellStyle name="Normal 3 4 3 2 2 2 2" xfId="3016" xr:uid="{00000000-0005-0000-0000-0000EB0B0000}"/>
    <cellStyle name="Normal 3 4 3 2 2 2 2 2" xfId="3017" xr:uid="{00000000-0005-0000-0000-0000EC0B0000}"/>
    <cellStyle name="Normal 3 4 3 2 2 2 3" xfId="3018" xr:uid="{00000000-0005-0000-0000-0000ED0B0000}"/>
    <cellStyle name="Normal 3 4 3 2 2 2 4" xfId="3019" xr:uid="{00000000-0005-0000-0000-0000EE0B0000}"/>
    <cellStyle name="Normal 3 4 3 2 2 2 5" xfId="3020" xr:uid="{00000000-0005-0000-0000-0000EF0B0000}"/>
    <cellStyle name="Normal 3 4 3 2 2 3" xfId="3021" xr:uid="{00000000-0005-0000-0000-0000F00B0000}"/>
    <cellStyle name="Normal 3 4 3 2 2 3 2" xfId="3022" xr:uid="{00000000-0005-0000-0000-0000F10B0000}"/>
    <cellStyle name="Normal 3 4 3 2 2 4" xfId="3023" xr:uid="{00000000-0005-0000-0000-0000F20B0000}"/>
    <cellStyle name="Normal 3 4 3 2 2 5" xfId="3024" xr:uid="{00000000-0005-0000-0000-0000F30B0000}"/>
    <cellStyle name="Normal 3 4 3 2 2 6" xfId="3025" xr:uid="{00000000-0005-0000-0000-0000F40B0000}"/>
    <cellStyle name="Normal 3 4 3 2 3" xfId="3026" xr:uid="{00000000-0005-0000-0000-0000F50B0000}"/>
    <cellStyle name="Normal 3 4 3 2 3 2" xfId="3027" xr:uid="{00000000-0005-0000-0000-0000F60B0000}"/>
    <cellStyle name="Normal 3 4 3 2 3 2 2" xfId="3028" xr:uid="{00000000-0005-0000-0000-0000F70B0000}"/>
    <cellStyle name="Normal 3 4 3 2 3 3" xfId="3029" xr:uid="{00000000-0005-0000-0000-0000F80B0000}"/>
    <cellStyle name="Normal 3 4 3 2 3 4" xfId="3030" xr:uid="{00000000-0005-0000-0000-0000F90B0000}"/>
    <cellStyle name="Normal 3 4 3 2 3 5" xfId="3031" xr:uid="{00000000-0005-0000-0000-0000FA0B0000}"/>
    <cellStyle name="Normal 3 4 3 2 4" xfId="3032" xr:uid="{00000000-0005-0000-0000-0000FB0B0000}"/>
    <cellStyle name="Normal 3 4 3 2 4 2" xfId="3033" xr:uid="{00000000-0005-0000-0000-0000FC0B0000}"/>
    <cellStyle name="Normal 3 4 3 2 4 2 2" xfId="3034" xr:uid="{00000000-0005-0000-0000-0000FD0B0000}"/>
    <cellStyle name="Normal 3 4 3 2 4 3" xfId="3035" xr:uid="{00000000-0005-0000-0000-0000FE0B0000}"/>
    <cellStyle name="Normal 3 4 3 2 4 4" xfId="3036" xr:uid="{00000000-0005-0000-0000-0000FF0B0000}"/>
    <cellStyle name="Normal 3 4 3 2 4 5" xfId="3037" xr:uid="{00000000-0005-0000-0000-0000000C0000}"/>
    <cellStyle name="Normal 3 4 3 2 5" xfId="3038" xr:uid="{00000000-0005-0000-0000-0000010C0000}"/>
    <cellStyle name="Normal 3 4 3 2 5 2" xfId="3039" xr:uid="{00000000-0005-0000-0000-0000020C0000}"/>
    <cellStyle name="Normal 3 4 3 2 6" xfId="3040" xr:uid="{00000000-0005-0000-0000-0000030C0000}"/>
    <cellStyle name="Normal 3 4 3 2 7" xfId="3041" xr:uid="{00000000-0005-0000-0000-0000040C0000}"/>
    <cellStyle name="Normal 3 4 3 2 8" xfId="3042" xr:uid="{00000000-0005-0000-0000-0000050C0000}"/>
    <cellStyle name="Normal 3 4 3 3" xfId="3043" xr:uid="{00000000-0005-0000-0000-0000060C0000}"/>
    <cellStyle name="Normal 3 4 3 3 2" xfId="3044" xr:uid="{00000000-0005-0000-0000-0000070C0000}"/>
    <cellStyle name="Normal 3 4 3 3 2 2" xfId="3045" xr:uid="{00000000-0005-0000-0000-0000080C0000}"/>
    <cellStyle name="Normal 3 4 3 3 2 2 2" xfId="3046" xr:uid="{00000000-0005-0000-0000-0000090C0000}"/>
    <cellStyle name="Normal 3 4 3 3 2 2 2 2" xfId="3047" xr:uid="{00000000-0005-0000-0000-00000A0C0000}"/>
    <cellStyle name="Normal 3 4 3 3 2 2 3" xfId="3048" xr:uid="{00000000-0005-0000-0000-00000B0C0000}"/>
    <cellStyle name="Normal 3 4 3 3 2 2 4" xfId="3049" xr:uid="{00000000-0005-0000-0000-00000C0C0000}"/>
    <cellStyle name="Normal 3 4 3 3 2 2 5" xfId="3050" xr:uid="{00000000-0005-0000-0000-00000D0C0000}"/>
    <cellStyle name="Normal 3 4 3 3 2 3" xfId="3051" xr:uid="{00000000-0005-0000-0000-00000E0C0000}"/>
    <cellStyle name="Normal 3 4 3 3 2 3 2" xfId="3052" xr:uid="{00000000-0005-0000-0000-00000F0C0000}"/>
    <cellStyle name="Normal 3 4 3 3 2 4" xfId="3053" xr:uid="{00000000-0005-0000-0000-0000100C0000}"/>
    <cellStyle name="Normal 3 4 3 3 2 5" xfId="3054" xr:uid="{00000000-0005-0000-0000-0000110C0000}"/>
    <cellStyle name="Normal 3 4 3 3 2 6" xfId="3055" xr:uid="{00000000-0005-0000-0000-0000120C0000}"/>
    <cellStyle name="Normal 3 4 3 3 3" xfId="3056" xr:uid="{00000000-0005-0000-0000-0000130C0000}"/>
    <cellStyle name="Normal 3 4 3 3 3 2" xfId="3057" xr:uid="{00000000-0005-0000-0000-0000140C0000}"/>
    <cellStyle name="Normal 3 4 3 3 3 2 2" xfId="3058" xr:uid="{00000000-0005-0000-0000-0000150C0000}"/>
    <cellStyle name="Normal 3 4 3 3 3 3" xfId="3059" xr:uid="{00000000-0005-0000-0000-0000160C0000}"/>
    <cellStyle name="Normal 3 4 3 3 3 4" xfId="3060" xr:uid="{00000000-0005-0000-0000-0000170C0000}"/>
    <cellStyle name="Normal 3 4 3 3 3 5" xfId="3061" xr:uid="{00000000-0005-0000-0000-0000180C0000}"/>
    <cellStyle name="Normal 3 4 3 3 4" xfId="3062" xr:uid="{00000000-0005-0000-0000-0000190C0000}"/>
    <cellStyle name="Normal 3 4 3 3 4 2" xfId="3063" xr:uid="{00000000-0005-0000-0000-00001A0C0000}"/>
    <cellStyle name="Normal 3 4 3 3 4 2 2" xfId="3064" xr:uid="{00000000-0005-0000-0000-00001B0C0000}"/>
    <cellStyle name="Normal 3 4 3 3 4 3" xfId="3065" xr:uid="{00000000-0005-0000-0000-00001C0C0000}"/>
    <cellStyle name="Normal 3 4 3 3 4 4" xfId="3066" xr:uid="{00000000-0005-0000-0000-00001D0C0000}"/>
    <cellStyle name="Normal 3 4 3 3 4 5" xfId="3067" xr:uid="{00000000-0005-0000-0000-00001E0C0000}"/>
    <cellStyle name="Normal 3 4 3 3 5" xfId="3068" xr:uid="{00000000-0005-0000-0000-00001F0C0000}"/>
    <cellStyle name="Normal 3 4 3 3 5 2" xfId="3069" xr:uid="{00000000-0005-0000-0000-0000200C0000}"/>
    <cellStyle name="Normal 3 4 3 3 6" xfId="3070" xr:uid="{00000000-0005-0000-0000-0000210C0000}"/>
    <cellStyle name="Normal 3 4 3 3 7" xfId="3071" xr:uid="{00000000-0005-0000-0000-0000220C0000}"/>
    <cellStyle name="Normal 3 4 3 3 8" xfId="3072" xr:uid="{00000000-0005-0000-0000-0000230C0000}"/>
    <cellStyle name="Normal 3 4 3 4" xfId="3073" xr:uid="{00000000-0005-0000-0000-0000240C0000}"/>
    <cellStyle name="Normal 3 4 3 4 2" xfId="3074" xr:uid="{00000000-0005-0000-0000-0000250C0000}"/>
    <cellStyle name="Normal 3 4 3 4 2 2" xfId="3075" xr:uid="{00000000-0005-0000-0000-0000260C0000}"/>
    <cellStyle name="Normal 3 4 3 4 2 2 2" xfId="3076" xr:uid="{00000000-0005-0000-0000-0000270C0000}"/>
    <cellStyle name="Normal 3 4 3 4 2 3" xfId="3077" xr:uid="{00000000-0005-0000-0000-0000280C0000}"/>
    <cellStyle name="Normal 3 4 3 4 2 4" xfId="3078" xr:uid="{00000000-0005-0000-0000-0000290C0000}"/>
    <cellStyle name="Normal 3 4 3 4 2 5" xfId="3079" xr:uid="{00000000-0005-0000-0000-00002A0C0000}"/>
    <cellStyle name="Normal 3 4 3 4 3" xfId="3080" xr:uid="{00000000-0005-0000-0000-00002B0C0000}"/>
    <cellStyle name="Normal 3 4 3 4 3 2" xfId="3081" xr:uid="{00000000-0005-0000-0000-00002C0C0000}"/>
    <cellStyle name="Normal 3 4 3 4 4" xfId="3082" xr:uid="{00000000-0005-0000-0000-00002D0C0000}"/>
    <cellStyle name="Normal 3 4 3 4 5" xfId="3083" xr:uid="{00000000-0005-0000-0000-00002E0C0000}"/>
    <cellStyle name="Normal 3 4 3 4 6" xfId="3084" xr:uid="{00000000-0005-0000-0000-00002F0C0000}"/>
    <cellStyle name="Normal 3 4 3 5" xfId="3085" xr:uid="{00000000-0005-0000-0000-0000300C0000}"/>
    <cellStyle name="Normal 3 4 3 5 2" xfId="3086" xr:uid="{00000000-0005-0000-0000-0000310C0000}"/>
    <cellStyle name="Normal 3 4 3 5 2 2" xfId="3087" xr:uid="{00000000-0005-0000-0000-0000320C0000}"/>
    <cellStyle name="Normal 3 4 3 5 3" xfId="3088" xr:uid="{00000000-0005-0000-0000-0000330C0000}"/>
    <cellStyle name="Normal 3 4 3 5 4" xfId="3089" xr:uid="{00000000-0005-0000-0000-0000340C0000}"/>
    <cellStyle name="Normal 3 4 3 5 5" xfId="3090" xr:uid="{00000000-0005-0000-0000-0000350C0000}"/>
    <cellStyle name="Normal 3 4 3 6" xfId="3091" xr:uid="{00000000-0005-0000-0000-0000360C0000}"/>
    <cellStyle name="Normal 3 4 3 6 2" xfId="3092" xr:uid="{00000000-0005-0000-0000-0000370C0000}"/>
    <cellStyle name="Normal 3 4 3 6 2 2" xfId="3093" xr:uid="{00000000-0005-0000-0000-0000380C0000}"/>
    <cellStyle name="Normal 3 4 3 6 3" xfId="3094" xr:uid="{00000000-0005-0000-0000-0000390C0000}"/>
    <cellStyle name="Normal 3 4 3 6 4" xfId="3095" xr:uid="{00000000-0005-0000-0000-00003A0C0000}"/>
    <cellStyle name="Normal 3 4 3 6 5" xfId="3096" xr:uid="{00000000-0005-0000-0000-00003B0C0000}"/>
    <cellStyle name="Normal 3 4 3 7" xfId="3097" xr:uid="{00000000-0005-0000-0000-00003C0C0000}"/>
    <cellStyle name="Normal 3 4 3 7 2" xfId="3098" xr:uid="{00000000-0005-0000-0000-00003D0C0000}"/>
    <cellStyle name="Normal 3 4 3 8" xfId="3099" xr:uid="{00000000-0005-0000-0000-00003E0C0000}"/>
    <cellStyle name="Normal 3 4 3 9" xfId="3100" xr:uid="{00000000-0005-0000-0000-00003F0C0000}"/>
    <cellStyle name="Normal 3 4 4" xfId="3101" xr:uid="{00000000-0005-0000-0000-0000400C0000}"/>
    <cellStyle name="Normal 3 4 4 10" xfId="3102" xr:uid="{00000000-0005-0000-0000-0000410C0000}"/>
    <cellStyle name="Normal 3 4 4 2" xfId="3103" xr:uid="{00000000-0005-0000-0000-0000420C0000}"/>
    <cellStyle name="Normal 3 4 4 2 2" xfId="3104" xr:uid="{00000000-0005-0000-0000-0000430C0000}"/>
    <cellStyle name="Normal 3 4 4 2 2 2" xfId="3105" xr:uid="{00000000-0005-0000-0000-0000440C0000}"/>
    <cellStyle name="Normal 3 4 4 2 2 2 2" xfId="3106" xr:uid="{00000000-0005-0000-0000-0000450C0000}"/>
    <cellStyle name="Normal 3 4 4 2 2 2 2 2" xfId="3107" xr:uid="{00000000-0005-0000-0000-0000460C0000}"/>
    <cellStyle name="Normal 3 4 4 2 2 2 3" xfId="3108" xr:uid="{00000000-0005-0000-0000-0000470C0000}"/>
    <cellStyle name="Normal 3 4 4 2 2 2 4" xfId="3109" xr:uid="{00000000-0005-0000-0000-0000480C0000}"/>
    <cellStyle name="Normal 3 4 4 2 2 2 5" xfId="3110" xr:uid="{00000000-0005-0000-0000-0000490C0000}"/>
    <cellStyle name="Normal 3 4 4 2 2 3" xfId="3111" xr:uid="{00000000-0005-0000-0000-00004A0C0000}"/>
    <cellStyle name="Normal 3 4 4 2 2 3 2" xfId="3112" xr:uid="{00000000-0005-0000-0000-00004B0C0000}"/>
    <cellStyle name="Normal 3 4 4 2 2 4" xfId="3113" xr:uid="{00000000-0005-0000-0000-00004C0C0000}"/>
    <cellStyle name="Normal 3 4 4 2 2 5" xfId="3114" xr:uid="{00000000-0005-0000-0000-00004D0C0000}"/>
    <cellStyle name="Normal 3 4 4 2 2 6" xfId="3115" xr:uid="{00000000-0005-0000-0000-00004E0C0000}"/>
    <cellStyle name="Normal 3 4 4 2 3" xfId="3116" xr:uid="{00000000-0005-0000-0000-00004F0C0000}"/>
    <cellStyle name="Normal 3 4 4 2 3 2" xfId="3117" xr:uid="{00000000-0005-0000-0000-0000500C0000}"/>
    <cellStyle name="Normal 3 4 4 2 3 2 2" xfId="3118" xr:uid="{00000000-0005-0000-0000-0000510C0000}"/>
    <cellStyle name="Normal 3 4 4 2 3 3" xfId="3119" xr:uid="{00000000-0005-0000-0000-0000520C0000}"/>
    <cellStyle name="Normal 3 4 4 2 3 4" xfId="3120" xr:uid="{00000000-0005-0000-0000-0000530C0000}"/>
    <cellStyle name="Normal 3 4 4 2 3 5" xfId="3121" xr:uid="{00000000-0005-0000-0000-0000540C0000}"/>
    <cellStyle name="Normal 3 4 4 2 4" xfId="3122" xr:uid="{00000000-0005-0000-0000-0000550C0000}"/>
    <cellStyle name="Normal 3 4 4 2 4 2" xfId="3123" xr:uid="{00000000-0005-0000-0000-0000560C0000}"/>
    <cellStyle name="Normal 3 4 4 2 4 2 2" xfId="3124" xr:uid="{00000000-0005-0000-0000-0000570C0000}"/>
    <cellStyle name="Normal 3 4 4 2 4 3" xfId="3125" xr:uid="{00000000-0005-0000-0000-0000580C0000}"/>
    <cellStyle name="Normal 3 4 4 2 4 4" xfId="3126" xr:uid="{00000000-0005-0000-0000-0000590C0000}"/>
    <cellStyle name="Normal 3 4 4 2 4 5" xfId="3127" xr:uid="{00000000-0005-0000-0000-00005A0C0000}"/>
    <cellStyle name="Normal 3 4 4 2 5" xfId="3128" xr:uid="{00000000-0005-0000-0000-00005B0C0000}"/>
    <cellStyle name="Normal 3 4 4 2 5 2" xfId="3129" xr:uid="{00000000-0005-0000-0000-00005C0C0000}"/>
    <cellStyle name="Normal 3 4 4 2 6" xfId="3130" xr:uid="{00000000-0005-0000-0000-00005D0C0000}"/>
    <cellStyle name="Normal 3 4 4 2 7" xfId="3131" xr:uid="{00000000-0005-0000-0000-00005E0C0000}"/>
    <cellStyle name="Normal 3 4 4 2 8" xfId="3132" xr:uid="{00000000-0005-0000-0000-00005F0C0000}"/>
    <cellStyle name="Normal 3 4 4 3" xfId="3133" xr:uid="{00000000-0005-0000-0000-0000600C0000}"/>
    <cellStyle name="Normal 3 4 4 3 2" xfId="3134" xr:uid="{00000000-0005-0000-0000-0000610C0000}"/>
    <cellStyle name="Normal 3 4 4 3 2 2" xfId="3135" xr:uid="{00000000-0005-0000-0000-0000620C0000}"/>
    <cellStyle name="Normal 3 4 4 3 2 2 2" xfId="3136" xr:uid="{00000000-0005-0000-0000-0000630C0000}"/>
    <cellStyle name="Normal 3 4 4 3 2 2 2 2" xfId="3137" xr:uid="{00000000-0005-0000-0000-0000640C0000}"/>
    <cellStyle name="Normal 3 4 4 3 2 2 3" xfId="3138" xr:uid="{00000000-0005-0000-0000-0000650C0000}"/>
    <cellStyle name="Normal 3 4 4 3 2 2 4" xfId="3139" xr:uid="{00000000-0005-0000-0000-0000660C0000}"/>
    <cellStyle name="Normal 3 4 4 3 2 2 5" xfId="3140" xr:uid="{00000000-0005-0000-0000-0000670C0000}"/>
    <cellStyle name="Normal 3 4 4 3 2 3" xfId="3141" xr:uid="{00000000-0005-0000-0000-0000680C0000}"/>
    <cellStyle name="Normal 3 4 4 3 2 3 2" xfId="3142" xr:uid="{00000000-0005-0000-0000-0000690C0000}"/>
    <cellStyle name="Normal 3 4 4 3 2 4" xfId="3143" xr:uid="{00000000-0005-0000-0000-00006A0C0000}"/>
    <cellStyle name="Normal 3 4 4 3 2 5" xfId="3144" xr:uid="{00000000-0005-0000-0000-00006B0C0000}"/>
    <cellStyle name="Normal 3 4 4 3 2 6" xfId="3145" xr:uid="{00000000-0005-0000-0000-00006C0C0000}"/>
    <cellStyle name="Normal 3 4 4 3 3" xfId="3146" xr:uid="{00000000-0005-0000-0000-00006D0C0000}"/>
    <cellStyle name="Normal 3 4 4 3 3 2" xfId="3147" xr:uid="{00000000-0005-0000-0000-00006E0C0000}"/>
    <cellStyle name="Normal 3 4 4 3 3 2 2" xfId="3148" xr:uid="{00000000-0005-0000-0000-00006F0C0000}"/>
    <cellStyle name="Normal 3 4 4 3 3 3" xfId="3149" xr:uid="{00000000-0005-0000-0000-0000700C0000}"/>
    <cellStyle name="Normal 3 4 4 3 3 4" xfId="3150" xr:uid="{00000000-0005-0000-0000-0000710C0000}"/>
    <cellStyle name="Normal 3 4 4 3 3 5" xfId="3151" xr:uid="{00000000-0005-0000-0000-0000720C0000}"/>
    <cellStyle name="Normal 3 4 4 3 4" xfId="3152" xr:uid="{00000000-0005-0000-0000-0000730C0000}"/>
    <cellStyle name="Normal 3 4 4 3 4 2" xfId="3153" xr:uid="{00000000-0005-0000-0000-0000740C0000}"/>
    <cellStyle name="Normal 3 4 4 3 4 2 2" xfId="3154" xr:uid="{00000000-0005-0000-0000-0000750C0000}"/>
    <cellStyle name="Normal 3 4 4 3 4 3" xfId="3155" xr:uid="{00000000-0005-0000-0000-0000760C0000}"/>
    <cellStyle name="Normal 3 4 4 3 4 4" xfId="3156" xr:uid="{00000000-0005-0000-0000-0000770C0000}"/>
    <cellStyle name="Normal 3 4 4 3 4 5" xfId="3157" xr:uid="{00000000-0005-0000-0000-0000780C0000}"/>
    <cellStyle name="Normal 3 4 4 3 5" xfId="3158" xr:uid="{00000000-0005-0000-0000-0000790C0000}"/>
    <cellStyle name="Normal 3 4 4 3 5 2" xfId="3159" xr:uid="{00000000-0005-0000-0000-00007A0C0000}"/>
    <cellStyle name="Normal 3 4 4 3 6" xfId="3160" xr:uid="{00000000-0005-0000-0000-00007B0C0000}"/>
    <cellStyle name="Normal 3 4 4 3 7" xfId="3161" xr:uid="{00000000-0005-0000-0000-00007C0C0000}"/>
    <cellStyle name="Normal 3 4 4 3 8" xfId="3162" xr:uid="{00000000-0005-0000-0000-00007D0C0000}"/>
    <cellStyle name="Normal 3 4 4 4" xfId="3163" xr:uid="{00000000-0005-0000-0000-00007E0C0000}"/>
    <cellStyle name="Normal 3 4 4 4 2" xfId="3164" xr:uid="{00000000-0005-0000-0000-00007F0C0000}"/>
    <cellStyle name="Normal 3 4 4 4 2 2" xfId="3165" xr:uid="{00000000-0005-0000-0000-0000800C0000}"/>
    <cellStyle name="Normal 3 4 4 4 2 2 2" xfId="3166" xr:uid="{00000000-0005-0000-0000-0000810C0000}"/>
    <cellStyle name="Normal 3 4 4 4 2 3" xfId="3167" xr:uid="{00000000-0005-0000-0000-0000820C0000}"/>
    <cellStyle name="Normal 3 4 4 4 2 4" xfId="3168" xr:uid="{00000000-0005-0000-0000-0000830C0000}"/>
    <cellStyle name="Normal 3 4 4 4 2 5" xfId="3169" xr:uid="{00000000-0005-0000-0000-0000840C0000}"/>
    <cellStyle name="Normal 3 4 4 4 3" xfId="3170" xr:uid="{00000000-0005-0000-0000-0000850C0000}"/>
    <cellStyle name="Normal 3 4 4 4 3 2" xfId="3171" xr:uid="{00000000-0005-0000-0000-0000860C0000}"/>
    <cellStyle name="Normal 3 4 4 4 4" xfId="3172" xr:uid="{00000000-0005-0000-0000-0000870C0000}"/>
    <cellStyle name="Normal 3 4 4 4 5" xfId="3173" xr:uid="{00000000-0005-0000-0000-0000880C0000}"/>
    <cellStyle name="Normal 3 4 4 4 6" xfId="3174" xr:uid="{00000000-0005-0000-0000-0000890C0000}"/>
    <cellStyle name="Normal 3 4 4 5" xfId="3175" xr:uid="{00000000-0005-0000-0000-00008A0C0000}"/>
    <cellStyle name="Normal 3 4 4 5 2" xfId="3176" xr:uid="{00000000-0005-0000-0000-00008B0C0000}"/>
    <cellStyle name="Normal 3 4 4 5 2 2" xfId="3177" xr:uid="{00000000-0005-0000-0000-00008C0C0000}"/>
    <cellStyle name="Normal 3 4 4 5 3" xfId="3178" xr:uid="{00000000-0005-0000-0000-00008D0C0000}"/>
    <cellStyle name="Normal 3 4 4 5 4" xfId="3179" xr:uid="{00000000-0005-0000-0000-00008E0C0000}"/>
    <cellStyle name="Normal 3 4 4 5 5" xfId="3180" xr:uid="{00000000-0005-0000-0000-00008F0C0000}"/>
    <cellStyle name="Normal 3 4 4 6" xfId="3181" xr:uid="{00000000-0005-0000-0000-0000900C0000}"/>
    <cellStyle name="Normal 3 4 4 6 2" xfId="3182" xr:uid="{00000000-0005-0000-0000-0000910C0000}"/>
    <cellStyle name="Normal 3 4 4 6 2 2" xfId="3183" xr:uid="{00000000-0005-0000-0000-0000920C0000}"/>
    <cellStyle name="Normal 3 4 4 6 3" xfId="3184" xr:uid="{00000000-0005-0000-0000-0000930C0000}"/>
    <cellStyle name="Normal 3 4 4 6 4" xfId="3185" xr:uid="{00000000-0005-0000-0000-0000940C0000}"/>
    <cellStyle name="Normal 3 4 4 6 5" xfId="3186" xr:uid="{00000000-0005-0000-0000-0000950C0000}"/>
    <cellStyle name="Normal 3 4 4 7" xfId="3187" xr:uid="{00000000-0005-0000-0000-0000960C0000}"/>
    <cellStyle name="Normal 3 4 4 7 2" xfId="3188" xr:uid="{00000000-0005-0000-0000-0000970C0000}"/>
    <cellStyle name="Normal 3 4 4 8" xfId="3189" xr:uid="{00000000-0005-0000-0000-0000980C0000}"/>
    <cellStyle name="Normal 3 4 4 9" xfId="3190" xr:uid="{00000000-0005-0000-0000-0000990C0000}"/>
    <cellStyle name="Normal 3 4 5" xfId="3191" xr:uid="{00000000-0005-0000-0000-00009A0C0000}"/>
    <cellStyle name="Normal 3 4 5 2" xfId="3192" xr:uid="{00000000-0005-0000-0000-00009B0C0000}"/>
    <cellStyle name="Normal 3 4 5 2 2" xfId="3193" xr:uid="{00000000-0005-0000-0000-00009C0C0000}"/>
    <cellStyle name="Normal 3 4 5 2 2 2" xfId="3194" xr:uid="{00000000-0005-0000-0000-00009D0C0000}"/>
    <cellStyle name="Normal 3 4 5 2 2 2 2" xfId="3195" xr:uid="{00000000-0005-0000-0000-00009E0C0000}"/>
    <cellStyle name="Normal 3 4 5 2 2 3" xfId="3196" xr:uid="{00000000-0005-0000-0000-00009F0C0000}"/>
    <cellStyle name="Normal 3 4 5 2 2 4" xfId="3197" xr:uid="{00000000-0005-0000-0000-0000A00C0000}"/>
    <cellStyle name="Normal 3 4 5 2 2 5" xfId="3198" xr:uid="{00000000-0005-0000-0000-0000A10C0000}"/>
    <cellStyle name="Normal 3 4 5 2 3" xfId="3199" xr:uid="{00000000-0005-0000-0000-0000A20C0000}"/>
    <cellStyle name="Normal 3 4 5 2 3 2" xfId="3200" xr:uid="{00000000-0005-0000-0000-0000A30C0000}"/>
    <cellStyle name="Normal 3 4 5 2 4" xfId="3201" xr:uid="{00000000-0005-0000-0000-0000A40C0000}"/>
    <cellStyle name="Normal 3 4 5 2 5" xfId="3202" xr:uid="{00000000-0005-0000-0000-0000A50C0000}"/>
    <cellStyle name="Normal 3 4 5 2 6" xfId="3203" xr:uid="{00000000-0005-0000-0000-0000A60C0000}"/>
    <cellStyle name="Normal 3 4 5 3" xfId="3204" xr:uid="{00000000-0005-0000-0000-0000A70C0000}"/>
    <cellStyle name="Normal 3 4 5 3 2" xfId="3205" xr:uid="{00000000-0005-0000-0000-0000A80C0000}"/>
    <cellStyle name="Normal 3 4 5 3 2 2" xfId="3206" xr:uid="{00000000-0005-0000-0000-0000A90C0000}"/>
    <cellStyle name="Normal 3 4 5 3 3" xfId="3207" xr:uid="{00000000-0005-0000-0000-0000AA0C0000}"/>
    <cellStyle name="Normal 3 4 5 3 4" xfId="3208" xr:uid="{00000000-0005-0000-0000-0000AB0C0000}"/>
    <cellStyle name="Normal 3 4 5 3 5" xfId="3209" xr:uid="{00000000-0005-0000-0000-0000AC0C0000}"/>
    <cellStyle name="Normal 3 4 5 4" xfId="3210" xr:uid="{00000000-0005-0000-0000-0000AD0C0000}"/>
    <cellStyle name="Normal 3 4 5 4 2" xfId="3211" xr:uid="{00000000-0005-0000-0000-0000AE0C0000}"/>
    <cellStyle name="Normal 3 4 5 4 2 2" xfId="3212" xr:uid="{00000000-0005-0000-0000-0000AF0C0000}"/>
    <cellStyle name="Normal 3 4 5 4 3" xfId="3213" xr:uid="{00000000-0005-0000-0000-0000B00C0000}"/>
    <cellStyle name="Normal 3 4 5 4 4" xfId="3214" xr:uid="{00000000-0005-0000-0000-0000B10C0000}"/>
    <cellStyle name="Normal 3 4 5 4 5" xfId="3215" xr:uid="{00000000-0005-0000-0000-0000B20C0000}"/>
    <cellStyle name="Normal 3 4 5 5" xfId="3216" xr:uid="{00000000-0005-0000-0000-0000B30C0000}"/>
    <cellStyle name="Normal 3 4 5 5 2" xfId="3217" xr:uid="{00000000-0005-0000-0000-0000B40C0000}"/>
    <cellStyle name="Normal 3 4 5 6" xfId="3218" xr:uid="{00000000-0005-0000-0000-0000B50C0000}"/>
    <cellStyle name="Normal 3 4 5 7" xfId="3219" xr:uid="{00000000-0005-0000-0000-0000B60C0000}"/>
    <cellStyle name="Normal 3 4 5 8" xfId="3220" xr:uid="{00000000-0005-0000-0000-0000B70C0000}"/>
    <cellStyle name="Normal 3 4 6" xfId="3221" xr:uid="{00000000-0005-0000-0000-0000B80C0000}"/>
    <cellStyle name="Normal 3 4 6 2" xfId="3222" xr:uid="{00000000-0005-0000-0000-0000B90C0000}"/>
    <cellStyle name="Normal 3 4 6 2 2" xfId="3223" xr:uid="{00000000-0005-0000-0000-0000BA0C0000}"/>
    <cellStyle name="Normal 3 4 6 2 2 2" xfId="3224" xr:uid="{00000000-0005-0000-0000-0000BB0C0000}"/>
    <cellStyle name="Normal 3 4 6 2 2 2 2" xfId="3225" xr:uid="{00000000-0005-0000-0000-0000BC0C0000}"/>
    <cellStyle name="Normal 3 4 6 2 2 3" xfId="3226" xr:uid="{00000000-0005-0000-0000-0000BD0C0000}"/>
    <cellStyle name="Normal 3 4 6 2 2 4" xfId="3227" xr:uid="{00000000-0005-0000-0000-0000BE0C0000}"/>
    <cellStyle name="Normal 3 4 6 2 2 5" xfId="3228" xr:uid="{00000000-0005-0000-0000-0000BF0C0000}"/>
    <cellStyle name="Normal 3 4 6 2 3" xfId="3229" xr:uid="{00000000-0005-0000-0000-0000C00C0000}"/>
    <cellStyle name="Normal 3 4 6 2 3 2" xfId="3230" xr:uid="{00000000-0005-0000-0000-0000C10C0000}"/>
    <cellStyle name="Normal 3 4 6 2 4" xfId="3231" xr:uid="{00000000-0005-0000-0000-0000C20C0000}"/>
    <cellStyle name="Normal 3 4 6 2 5" xfId="3232" xr:uid="{00000000-0005-0000-0000-0000C30C0000}"/>
    <cellStyle name="Normal 3 4 6 2 6" xfId="3233" xr:uid="{00000000-0005-0000-0000-0000C40C0000}"/>
    <cellStyle name="Normal 3 4 6 3" xfId="3234" xr:uid="{00000000-0005-0000-0000-0000C50C0000}"/>
    <cellStyle name="Normal 3 4 6 3 2" xfId="3235" xr:uid="{00000000-0005-0000-0000-0000C60C0000}"/>
    <cellStyle name="Normal 3 4 6 3 2 2" xfId="3236" xr:uid="{00000000-0005-0000-0000-0000C70C0000}"/>
    <cellStyle name="Normal 3 4 6 3 3" xfId="3237" xr:uid="{00000000-0005-0000-0000-0000C80C0000}"/>
    <cellStyle name="Normal 3 4 6 3 4" xfId="3238" xr:uid="{00000000-0005-0000-0000-0000C90C0000}"/>
    <cellStyle name="Normal 3 4 6 3 5" xfId="3239" xr:uid="{00000000-0005-0000-0000-0000CA0C0000}"/>
    <cellStyle name="Normal 3 4 6 4" xfId="3240" xr:uid="{00000000-0005-0000-0000-0000CB0C0000}"/>
    <cellStyle name="Normal 3 4 6 4 2" xfId="3241" xr:uid="{00000000-0005-0000-0000-0000CC0C0000}"/>
    <cellStyle name="Normal 3 4 6 4 2 2" xfId="3242" xr:uid="{00000000-0005-0000-0000-0000CD0C0000}"/>
    <cellStyle name="Normal 3 4 6 4 3" xfId="3243" xr:uid="{00000000-0005-0000-0000-0000CE0C0000}"/>
    <cellStyle name="Normal 3 4 6 4 4" xfId="3244" xr:uid="{00000000-0005-0000-0000-0000CF0C0000}"/>
    <cellStyle name="Normal 3 4 6 4 5" xfId="3245" xr:uid="{00000000-0005-0000-0000-0000D00C0000}"/>
    <cellStyle name="Normal 3 4 6 5" xfId="3246" xr:uid="{00000000-0005-0000-0000-0000D10C0000}"/>
    <cellStyle name="Normal 3 4 6 5 2" xfId="3247" xr:uid="{00000000-0005-0000-0000-0000D20C0000}"/>
    <cellStyle name="Normal 3 4 6 6" xfId="3248" xr:uid="{00000000-0005-0000-0000-0000D30C0000}"/>
    <cellStyle name="Normal 3 4 6 7" xfId="3249" xr:uid="{00000000-0005-0000-0000-0000D40C0000}"/>
    <cellStyle name="Normal 3 4 6 8" xfId="3250" xr:uid="{00000000-0005-0000-0000-0000D50C0000}"/>
    <cellStyle name="Normal 3 4 7" xfId="3251" xr:uid="{00000000-0005-0000-0000-0000D60C0000}"/>
    <cellStyle name="Normal 3 4 7 2" xfId="3252" xr:uid="{00000000-0005-0000-0000-0000D70C0000}"/>
    <cellStyle name="Normal 3 4 7 2 2" xfId="3253" xr:uid="{00000000-0005-0000-0000-0000D80C0000}"/>
    <cellStyle name="Normal 3 4 7 2 2 2" xfId="3254" xr:uid="{00000000-0005-0000-0000-0000D90C0000}"/>
    <cellStyle name="Normal 3 4 7 2 3" xfId="3255" xr:uid="{00000000-0005-0000-0000-0000DA0C0000}"/>
    <cellStyle name="Normal 3 4 7 2 4" xfId="3256" xr:uid="{00000000-0005-0000-0000-0000DB0C0000}"/>
    <cellStyle name="Normal 3 4 7 2 5" xfId="3257" xr:uid="{00000000-0005-0000-0000-0000DC0C0000}"/>
    <cellStyle name="Normal 3 4 7 3" xfId="3258" xr:uid="{00000000-0005-0000-0000-0000DD0C0000}"/>
    <cellStyle name="Normal 3 4 7 3 2" xfId="3259" xr:uid="{00000000-0005-0000-0000-0000DE0C0000}"/>
    <cellStyle name="Normal 3 4 7 4" xfId="3260" xr:uid="{00000000-0005-0000-0000-0000DF0C0000}"/>
    <cellStyle name="Normal 3 4 7 5" xfId="3261" xr:uid="{00000000-0005-0000-0000-0000E00C0000}"/>
    <cellStyle name="Normal 3 4 7 6" xfId="3262" xr:uid="{00000000-0005-0000-0000-0000E10C0000}"/>
    <cellStyle name="Normal 3 4 8" xfId="3263" xr:uid="{00000000-0005-0000-0000-0000E20C0000}"/>
    <cellStyle name="Normal 3 4 8 2" xfId="3264" xr:uid="{00000000-0005-0000-0000-0000E30C0000}"/>
    <cellStyle name="Normal 3 4 8 2 2" xfId="3265" xr:uid="{00000000-0005-0000-0000-0000E40C0000}"/>
    <cellStyle name="Normal 3 4 8 3" xfId="3266" xr:uid="{00000000-0005-0000-0000-0000E50C0000}"/>
    <cellStyle name="Normal 3 4 8 4" xfId="3267" xr:uid="{00000000-0005-0000-0000-0000E60C0000}"/>
    <cellStyle name="Normal 3 4 8 5" xfId="3268" xr:uid="{00000000-0005-0000-0000-0000E70C0000}"/>
    <cellStyle name="Normal 3 4 9" xfId="3269" xr:uid="{00000000-0005-0000-0000-0000E80C0000}"/>
    <cellStyle name="Normal 3 4 9 2" xfId="3270" xr:uid="{00000000-0005-0000-0000-0000E90C0000}"/>
    <cellStyle name="Normal 3 5" xfId="3271" xr:uid="{00000000-0005-0000-0000-0000EA0C0000}"/>
    <cellStyle name="Normal 3 5 10" xfId="3272" xr:uid="{00000000-0005-0000-0000-0000EB0C0000}"/>
    <cellStyle name="Normal 3 5 10 2" xfId="3273" xr:uid="{00000000-0005-0000-0000-0000EC0C0000}"/>
    <cellStyle name="Normal 3 5 10 2 2" xfId="3274" xr:uid="{00000000-0005-0000-0000-0000ED0C0000}"/>
    <cellStyle name="Normal 3 5 10 3" xfId="3275" xr:uid="{00000000-0005-0000-0000-0000EE0C0000}"/>
    <cellStyle name="Normal 3 5 10 4" xfId="3276" xr:uid="{00000000-0005-0000-0000-0000EF0C0000}"/>
    <cellStyle name="Normal 3 5 10 5" xfId="3277" xr:uid="{00000000-0005-0000-0000-0000F00C0000}"/>
    <cellStyle name="Normal 3 5 11" xfId="3278" xr:uid="{00000000-0005-0000-0000-0000F10C0000}"/>
    <cellStyle name="Normal 3 5 11 2" xfId="3279" xr:uid="{00000000-0005-0000-0000-0000F20C0000}"/>
    <cellStyle name="Normal 3 5 12" xfId="3280" xr:uid="{00000000-0005-0000-0000-0000F30C0000}"/>
    <cellStyle name="Normal 3 5 13" xfId="3281" xr:uid="{00000000-0005-0000-0000-0000F40C0000}"/>
    <cellStyle name="Normal 3 5 14" xfId="3282" xr:uid="{00000000-0005-0000-0000-0000F50C0000}"/>
    <cellStyle name="Normal 3 5 2" xfId="3283" xr:uid="{00000000-0005-0000-0000-0000F60C0000}"/>
    <cellStyle name="Normal 3 5 2 10" xfId="3284" xr:uid="{00000000-0005-0000-0000-0000F70C0000}"/>
    <cellStyle name="Normal 3 5 2 2" xfId="3285" xr:uid="{00000000-0005-0000-0000-0000F80C0000}"/>
    <cellStyle name="Normal 3 5 2 2 2" xfId="3286" xr:uid="{00000000-0005-0000-0000-0000F90C0000}"/>
    <cellStyle name="Normal 3 5 2 2 2 2" xfId="3287" xr:uid="{00000000-0005-0000-0000-0000FA0C0000}"/>
    <cellStyle name="Normal 3 5 2 2 2 2 2" xfId="3288" xr:uid="{00000000-0005-0000-0000-0000FB0C0000}"/>
    <cellStyle name="Normal 3 5 2 2 2 2 2 2" xfId="3289" xr:uid="{00000000-0005-0000-0000-0000FC0C0000}"/>
    <cellStyle name="Normal 3 5 2 2 2 2 3" xfId="3290" xr:uid="{00000000-0005-0000-0000-0000FD0C0000}"/>
    <cellStyle name="Normal 3 5 2 2 2 2 4" xfId="3291" xr:uid="{00000000-0005-0000-0000-0000FE0C0000}"/>
    <cellStyle name="Normal 3 5 2 2 2 2 5" xfId="3292" xr:uid="{00000000-0005-0000-0000-0000FF0C0000}"/>
    <cellStyle name="Normal 3 5 2 2 2 3" xfId="3293" xr:uid="{00000000-0005-0000-0000-0000000D0000}"/>
    <cellStyle name="Normal 3 5 2 2 2 3 2" xfId="3294" xr:uid="{00000000-0005-0000-0000-0000010D0000}"/>
    <cellStyle name="Normal 3 5 2 2 2 4" xfId="3295" xr:uid="{00000000-0005-0000-0000-0000020D0000}"/>
    <cellStyle name="Normal 3 5 2 2 2 5" xfId="3296" xr:uid="{00000000-0005-0000-0000-0000030D0000}"/>
    <cellStyle name="Normal 3 5 2 2 2 6" xfId="3297" xr:uid="{00000000-0005-0000-0000-0000040D0000}"/>
    <cellStyle name="Normal 3 5 2 2 3" xfId="3298" xr:uid="{00000000-0005-0000-0000-0000050D0000}"/>
    <cellStyle name="Normal 3 5 2 2 3 2" xfId="3299" xr:uid="{00000000-0005-0000-0000-0000060D0000}"/>
    <cellStyle name="Normal 3 5 2 2 3 2 2" xfId="3300" xr:uid="{00000000-0005-0000-0000-0000070D0000}"/>
    <cellStyle name="Normal 3 5 2 2 3 3" xfId="3301" xr:uid="{00000000-0005-0000-0000-0000080D0000}"/>
    <cellStyle name="Normal 3 5 2 2 3 4" xfId="3302" xr:uid="{00000000-0005-0000-0000-0000090D0000}"/>
    <cellStyle name="Normal 3 5 2 2 3 5" xfId="3303" xr:uid="{00000000-0005-0000-0000-00000A0D0000}"/>
    <cellStyle name="Normal 3 5 2 2 4" xfId="3304" xr:uid="{00000000-0005-0000-0000-00000B0D0000}"/>
    <cellStyle name="Normal 3 5 2 2 4 2" xfId="3305" xr:uid="{00000000-0005-0000-0000-00000C0D0000}"/>
    <cellStyle name="Normal 3 5 2 2 4 2 2" xfId="3306" xr:uid="{00000000-0005-0000-0000-00000D0D0000}"/>
    <cellStyle name="Normal 3 5 2 2 4 3" xfId="3307" xr:uid="{00000000-0005-0000-0000-00000E0D0000}"/>
    <cellStyle name="Normal 3 5 2 2 4 4" xfId="3308" xr:uid="{00000000-0005-0000-0000-00000F0D0000}"/>
    <cellStyle name="Normal 3 5 2 2 4 5" xfId="3309" xr:uid="{00000000-0005-0000-0000-0000100D0000}"/>
    <cellStyle name="Normal 3 5 2 2 5" xfId="3310" xr:uid="{00000000-0005-0000-0000-0000110D0000}"/>
    <cellStyle name="Normal 3 5 2 2 5 2" xfId="3311" xr:uid="{00000000-0005-0000-0000-0000120D0000}"/>
    <cellStyle name="Normal 3 5 2 2 6" xfId="3312" xr:uid="{00000000-0005-0000-0000-0000130D0000}"/>
    <cellStyle name="Normal 3 5 2 2 7" xfId="3313" xr:uid="{00000000-0005-0000-0000-0000140D0000}"/>
    <cellStyle name="Normal 3 5 2 2 8" xfId="3314" xr:uid="{00000000-0005-0000-0000-0000150D0000}"/>
    <cellStyle name="Normal 3 5 2 3" xfId="3315" xr:uid="{00000000-0005-0000-0000-0000160D0000}"/>
    <cellStyle name="Normal 3 5 2 3 2" xfId="3316" xr:uid="{00000000-0005-0000-0000-0000170D0000}"/>
    <cellStyle name="Normal 3 5 2 3 2 2" xfId="3317" xr:uid="{00000000-0005-0000-0000-0000180D0000}"/>
    <cellStyle name="Normal 3 5 2 3 2 2 2" xfId="3318" xr:uid="{00000000-0005-0000-0000-0000190D0000}"/>
    <cellStyle name="Normal 3 5 2 3 2 2 2 2" xfId="3319" xr:uid="{00000000-0005-0000-0000-00001A0D0000}"/>
    <cellStyle name="Normal 3 5 2 3 2 2 3" xfId="3320" xr:uid="{00000000-0005-0000-0000-00001B0D0000}"/>
    <cellStyle name="Normal 3 5 2 3 2 2 4" xfId="3321" xr:uid="{00000000-0005-0000-0000-00001C0D0000}"/>
    <cellStyle name="Normal 3 5 2 3 2 2 5" xfId="3322" xr:uid="{00000000-0005-0000-0000-00001D0D0000}"/>
    <cellStyle name="Normal 3 5 2 3 2 3" xfId="3323" xr:uid="{00000000-0005-0000-0000-00001E0D0000}"/>
    <cellStyle name="Normal 3 5 2 3 2 3 2" xfId="3324" xr:uid="{00000000-0005-0000-0000-00001F0D0000}"/>
    <cellStyle name="Normal 3 5 2 3 2 4" xfId="3325" xr:uid="{00000000-0005-0000-0000-0000200D0000}"/>
    <cellStyle name="Normal 3 5 2 3 2 5" xfId="3326" xr:uid="{00000000-0005-0000-0000-0000210D0000}"/>
    <cellStyle name="Normal 3 5 2 3 2 6" xfId="3327" xr:uid="{00000000-0005-0000-0000-0000220D0000}"/>
    <cellStyle name="Normal 3 5 2 3 3" xfId="3328" xr:uid="{00000000-0005-0000-0000-0000230D0000}"/>
    <cellStyle name="Normal 3 5 2 3 3 2" xfId="3329" xr:uid="{00000000-0005-0000-0000-0000240D0000}"/>
    <cellStyle name="Normal 3 5 2 3 3 2 2" xfId="3330" xr:uid="{00000000-0005-0000-0000-0000250D0000}"/>
    <cellStyle name="Normal 3 5 2 3 3 3" xfId="3331" xr:uid="{00000000-0005-0000-0000-0000260D0000}"/>
    <cellStyle name="Normal 3 5 2 3 3 4" xfId="3332" xr:uid="{00000000-0005-0000-0000-0000270D0000}"/>
    <cellStyle name="Normal 3 5 2 3 3 5" xfId="3333" xr:uid="{00000000-0005-0000-0000-0000280D0000}"/>
    <cellStyle name="Normal 3 5 2 3 4" xfId="3334" xr:uid="{00000000-0005-0000-0000-0000290D0000}"/>
    <cellStyle name="Normal 3 5 2 3 4 2" xfId="3335" xr:uid="{00000000-0005-0000-0000-00002A0D0000}"/>
    <cellStyle name="Normal 3 5 2 3 4 2 2" xfId="3336" xr:uid="{00000000-0005-0000-0000-00002B0D0000}"/>
    <cellStyle name="Normal 3 5 2 3 4 3" xfId="3337" xr:uid="{00000000-0005-0000-0000-00002C0D0000}"/>
    <cellStyle name="Normal 3 5 2 3 4 4" xfId="3338" xr:uid="{00000000-0005-0000-0000-00002D0D0000}"/>
    <cellStyle name="Normal 3 5 2 3 4 5" xfId="3339" xr:uid="{00000000-0005-0000-0000-00002E0D0000}"/>
    <cellStyle name="Normal 3 5 2 3 5" xfId="3340" xr:uid="{00000000-0005-0000-0000-00002F0D0000}"/>
    <cellStyle name="Normal 3 5 2 3 5 2" xfId="3341" xr:uid="{00000000-0005-0000-0000-0000300D0000}"/>
    <cellStyle name="Normal 3 5 2 3 6" xfId="3342" xr:uid="{00000000-0005-0000-0000-0000310D0000}"/>
    <cellStyle name="Normal 3 5 2 3 7" xfId="3343" xr:uid="{00000000-0005-0000-0000-0000320D0000}"/>
    <cellStyle name="Normal 3 5 2 3 8" xfId="3344" xr:uid="{00000000-0005-0000-0000-0000330D0000}"/>
    <cellStyle name="Normal 3 5 2 4" xfId="3345" xr:uid="{00000000-0005-0000-0000-0000340D0000}"/>
    <cellStyle name="Normal 3 5 2 4 2" xfId="3346" xr:uid="{00000000-0005-0000-0000-0000350D0000}"/>
    <cellStyle name="Normal 3 5 2 4 2 2" xfId="3347" xr:uid="{00000000-0005-0000-0000-0000360D0000}"/>
    <cellStyle name="Normal 3 5 2 4 2 2 2" xfId="3348" xr:uid="{00000000-0005-0000-0000-0000370D0000}"/>
    <cellStyle name="Normal 3 5 2 4 2 3" xfId="3349" xr:uid="{00000000-0005-0000-0000-0000380D0000}"/>
    <cellStyle name="Normal 3 5 2 4 2 4" xfId="3350" xr:uid="{00000000-0005-0000-0000-0000390D0000}"/>
    <cellStyle name="Normal 3 5 2 4 2 5" xfId="3351" xr:uid="{00000000-0005-0000-0000-00003A0D0000}"/>
    <cellStyle name="Normal 3 5 2 4 3" xfId="3352" xr:uid="{00000000-0005-0000-0000-00003B0D0000}"/>
    <cellStyle name="Normal 3 5 2 4 3 2" xfId="3353" xr:uid="{00000000-0005-0000-0000-00003C0D0000}"/>
    <cellStyle name="Normal 3 5 2 4 4" xfId="3354" xr:uid="{00000000-0005-0000-0000-00003D0D0000}"/>
    <cellStyle name="Normal 3 5 2 4 5" xfId="3355" xr:uid="{00000000-0005-0000-0000-00003E0D0000}"/>
    <cellStyle name="Normal 3 5 2 4 6" xfId="3356" xr:uid="{00000000-0005-0000-0000-00003F0D0000}"/>
    <cellStyle name="Normal 3 5 2 5" xfId="3357" xr:uid="{00000000-0005-0000-0000-0000400D0000}"/>
    <cellStyle name="Normal 3 5 2 5 2" xfId="3358" xr:uid="{00000000-0005-0000-0000-0000410D0000}"/>
    <cellStyle name="Normal 3 5 2 5 2 2" xfId="3359" xr:uid="{00000000-0005-0000-0000-0000420D0000}"/>
    <cellStyle name="Normal 3 5 2 5 3" xfId="3360" xr:uid="{00000000-0005-0000-0000-0000430D0000}"/>
    <cellStyle name="Normal 3 5 2 5 4" xfId="3361" xr:uid="{00000000-0005-0000-0000-0000440D0000}"/>
    <cellStyle name="Normal 3 5 2 5 5" xfId="3362" xr:uid="{00000000-0005-0000-0000-0000450D0000}"/>
    <cellStyle name="Normal 3 5 2 6" xfId="3363" xr:uid="{00000000-0005-0000-0000-0000460D0000}"/>
    <cellStyle name="Normal 3 5 2 6 2" xfId="3364" xr:uid="{00000000-0005-0000-0000-0000470D0000}"/>
    <cellStyle name="Normal 3 5 2 6 2 2" xfId="3365" xr:uid="{00000000-0005-0000-0000-0000480D0000}"/>
    <cellStyle name="Normal 3 5 2 6 3" xfId="3366" xr:uid="{00000000-0005-0000-0000-0000490D0000}"/>
    <cellStyle name="Normal 3 5 2 6 4" xfId="3367" xr:uid="{00000000-0005-0000-0000-00004A0D0000}"/>
    <cellStyle name="Normal 3 5 2 6 5" xfId="3368" xr:uid="{00000000-0005-0000-0000-00004B0D0000}"/>
    <cellStyle name="Normal 3 5 2 7" xfId="3369" xr:uid="{00000000-0005-0000-0000-00004C0D0000}"/>
    <cellStyle name="Normal 3 5 2 7 2" xfId="3370" xr:uid="{00000000-0005-0000-0000-00004D0D0000}"/>
    <cellStyle name="Normal 3 5 2 8" xfId="3371" xr:uid="{00000000-0005-0000-0000-00004E0D0000}"/>
    <cellStyle name="Normal 3 5 2 9" xfId="3372" xr:uid="{00000000-0005-0000-0000-00004F0D0000}"/>
    <cellStyle name="Normal 3 5 3" xfId="3373" xr:uid="{00000000-0005-0000-0000-0000500D0000}"/>
    <cellStyle name="Normal 3 5 3 10" xfId="3374" xr:uid="{00000000-0005-0000-0000-0000510D0000}"/>
    <cellStyle name="Normal 3 5 3 2" xfId="3375" xr:uid="{00000000-0005-0000-0000-0000520D0000}"/>
    <cellStyle name="Normal 3 5 3 2 2" xfId="3376" xr:uid="{00000000-0005-0000-0000-0000530D0000}"/>
    <cellStyle name="Normal 3 5 3 2 2 2" xfId="3377" xr:uid="{00000000-0005-0000-0000-0000540D0000}"/>
    <cellStyle name="Normal 3 5 3 2 2 2 2" xfId="3378" xr:uid="{00000000-0005-0000-0000-0000550D0000}"/>
    <cellStyle name="Normal 3 5 3 2 2 2 2 2" xfId="3379" xr:uid="{00000000-0005-0000-0000-0000560D0000}"/>
    <cellStyle name="Normal 3 5 3 2 2 2 3" xfId="3380" xr:uid="{00000000-0005-0000-0000-0000570D0000}"/>
    <cellStyle name="Normal 3 5 3 2 2 2 4" xfId="3381" xr:uid="{00000000-0005-0000-0000-0000580D0000}"/>
    <cellStyle name="Normal 3 5 3 2 2 2 5" xfId="3382" xr:uid="{00000000-0005-0000-0000-0000590D0000}"/>
    <cellStyle name="Normal 3 5 3 2 2 3" xfId="3383" xr:uid="{00000000-0005-0000-0000-00005A0D0000}"/>
    <cellStyle name="Normal 3 5 3 2 2 3 2" xfId="3384" xr:uid="{00000000-0005-0000-0000-00005B0D0000}"/>
    <cellStyle name="Normal 3 5 3 2 2 4" xfId="3385" xr:uid="{00000000-0005-0000-0000-00005C0D0000}"/>
    <cellStyle name="Normal 3 5 3 2 2 5" xfId="3386" xr:uid="{00000000-0005-0000-0000-00005D0D0000}"/>
    <cellStyle name="Normal 3 5 3 2 2 6" xfId="3387" xr:uid="{00000000-0005-0000-0000-00005E0D0000}"/>
    <cellStyle name="Normal 3 5 3 2 3" xfId="3388" xr:uid="{00000000-0005-0000-0000-00005F0D0000}"/>
    <cellStyle name="Normal 3 5 3 2 3 2" xfId="3389" xr:uid="{00000000-0005-0000-0000-0000600D0000}"/>
    <cellStyle name="Normal 3 5 3 2 3 2 2" xfId="3390" xr:uid="{00000000-0005-0000-0000-0000610D0000}"/>
    <cellStyle name="Normal 3 5 3 2 3 3" xfId="3391" xr:uid="{00000000-0005-0000-0000-0000620D0000}"/>
    <cellStyle name="Normal 3 5 3 2 3 4" xfId="3392" xr:uid="{00000000-0005-0000-0000-0000630D0000}"/>
    <cellStyle name="Normal 3 5 3 2 3 5" xfId="3393" xr:uid="{00000000-0005-0000-0000-0000640D0000}"/>
    <cellStyle name="Normal 3 5 3 2 4" xfId="3394" xr:uid="{00000000-0005-0000-0000-0000650D0000}"/>
    <cellStyle name="Normal 3 5 3 2 4 2" xfId="3395" xr:uid="{00000000-0005-0000-0000-0000660D0000}"/>
    <cellStyle name="Normal 3 5 3 2 4 2 2" xfId="3396" xr:uid="{00000000-0005-0000-0000-0000670D0000}"/>
    <cellStyle name="Normal 3 5 3 2 4 3" xfId="3397" xr:uid="{00000000-0005-0000-0000-0000680D0000}"/>
    <cellStyle name="Normal 3 5 3 2 4 4" xfId="3398" xr:uid="{00000000-0005-0000-0000-0000690D0000}"/>
    <cellStyle name="Normal 3 5 3 2 4 5" xfId="3399" xr:uid="{00000000-0005-0000-0000-00006A0D0000}"/>
    <cellStyle name="Normal 3 5 3 2 5" xfId="3400" xr:uid="{00000000-0005-0000-0000-00006B0D0000}"/>
    <cellStyle name="Normal 3 5 3 2 5 2" xfId="3401" xr:uid="{00000000-0005-0000-0000-00006C0D0000}"/>
    <cellStyle name="Normal 3 5 3 2 6" xfId="3402" xr:uid="{00000000-0005-0000-0000-00006D0D0000}"/>
    <cellStyle name="Normal 3 5 3 2 7" xfId="3403" xr:uid="{00000000-0005-0000-0000-00006E0D0000}"/>
    <cellStyle name="Normal 3 5 3 2 8" xfId="3404" xr:uid="{00000000-0005-0000-0000-00006F0D0000}"/>
    <cellStyle name="Normal 3 5 3 3" xfId="3405" xr:uid="{00000000-0005-0000-0000-0000700D0000}"/>
    <cellStyle name="Normal 3 5 3 3 2" xfId="3406" xr:uid="{00000000-0005-0000-0000-0000710D0000}"/>
    <cellStyle name="Normal 3 5 3 3 2 2" xfId="3407" xr:uid="{00000000-0005-0000-0000-0000720D0000}"/>
    <cellStyle name="Normal 3 5 3 3 2 2 2" xfId="3408" xr:uid="{00000000-0005-0000-0000-0000730D0000}"/>
    <cellStyle name="Normal 3 5 3 3 2 2 2 2" xfId="3409" xr:uid="{00000000-0005-0000-0000-0000740D0000}"/>
    <cellStyle name="Normal 3 5 3 3 2 2 3" xfId="3410" xr:uid="{00000000-0005-0000-0000-0000750D0000}"/>
    <cellStyle name="Normal 3 5 3 3 2 2 4" xfId="3411" xr:uid="{00000000-0005-0000-0000-0000760D0000}"/>
    <cellStyle name="Normal 3 5 3 3 2 2 5" xfId="3412" xr:uid="{00000000-0005-0000-0000-0000770D0000}"/>
    <cellStyle name="Normal 3 5 3 3 2 3" xfId="3413" xr:uid="{00000000-0005-0000-0000-0000780D0000}"/>
    <cellStyle name="Normal 3 5 3 3 2 3 2" xfId="3414" xr:uid="{00000000-0005-0000-0000-0000790D0000}"/>
    <cellStyle name="Normal 3 5 3 3 2 4" xfId="3415" xr:uid="{00000000-0005-0000-0000-00007A0D0000}"/>
    <cellStyle name="Normal 3 5 3 3 2 5" xfId="3416" xr:uid="{00000000-0005-0000-0000-00007B0D0000}"/>
    <cellStyle name="Normal 3 5 3 3 2 6" xfId="3417" xr:uid="{00000000-0005-0000-0000-00007C0D0000}"/>
    <cellStyle name="Normal 3 5 3 3 3" xfId="3418" xr:uid="{00000000-0005-0000-0000-00007D0D0000}"/>
    <cellStyle name="Normal 3 5 3 3 3 2" xfId="3419" xr:uid="{00000000-0005-0000-0000-00007E0D0000}"/>
    <cellStyle name="Normal 3 5 3 3 3 2 2" xfId="3420" xr:uid="{00000000-0005-0000-0000-00007F0D0000}"/>
    <cellStyle name="Normal 3 5 3 3 3 3" xfId="3421" xr:uid="{00000000-0005-0000-0000-0000800D0000}"/>
    <cellStyle name="Normal 3 5 3 3 3 4" xfId="3422" xr:uid="{00000000-0005-0000-0000-0000810D0000}"/>
    <cellStyle name="Normal 3 5 3 3 3 5" xfId="3423" xr:uid="{00000000-0005-0000-0000-0000820D0000}"/>
    <cellStyle name="Normal 3 5 3 3 4" xfId="3424" xr:uid="{00000000-0005-0000-0000-0000830D0000}"/>
    <cellStyle name="Normal 3 5 3 3 4 2" xfId="3425" xr:uid="{00000000-0005-0000-0000-0000840D0000}"/>
    <cellStyle name="Normal 3 5 3 3 4 2 2" xfId="3426" xr:uid="{00000000-0005-0000-0000-0000850D0000}"/>
    <cellStyle name="Normal 3 5 3 3 4 3" xfId="3427" xr:uid="{00000000-0005-0000-0000-0000860D0000}"/>
    <cellStyle name="Normal 3 5 3 3 4 4" xfId="3428" xr:uid="{00000000-0005-0000-0000-0000870D0000}"/>
    <cellStyle name="Normal 3 5 3 3 4 5" xfId="3429" xr:uid="{00000000-0005-0000-0000-0000880D0000}"/>
    <cellStyle name="Normal 3 5 3 3 5" xfId="3430" xr:uid="{00000000-0005-0000-0000-0000890D0000}"/>
    <cellStyle name="Normal 3 5 3 3 5 2" xfId="3431" xr:uid="{00000000-0005-0000-0000-00008A0D0000}"/>
    <cellStyle name="Normal 3 5 3 3 6" xfId="3432" xr:uid="{00000000-0005-0000-0000-00008B0D0000}"/>
    <cellStyle name="Normal 3 5 3 3 7" xfId="3433" xr:uid="{00000000-0005-0000-0000-00008C0D0000}"/>
    <cellStyle name="Normal 3 5 3 3 8" xfId="3434" xr:uid="{00000000-0005-0000-0000-00008D0D0000}"/>
    <cellStyle name="Normal 3 5 3 4" xfId="3435" xr:uid="{00000000-0005-0000-0000-00008E0D0000}"/>
    <cellStyle name="Normal 3 5 3 4 2" xfId="3436" xr:uid="{00000000-0005-0000-0000-00008F0D0000}"/>
    <cellStyle name="Normal 3 5 3 4 2 2" xfId="3437" xr:uid="{00000000-0005-0000-0000-0000900D0000}"/>
    <cellStyle name="Normal 3 5 3 4 2 2 2" xfId="3438" xr:uid="{00000000-0005-0000-0000-0000910D0000}"/>
    <cellStyle name="Normal 3 5 3 4 2 3" xfId="3439" xr:uid="{00000000-0005-0000-0000-0000920D0000}"/>
    <cellStyle name="Normal 3 5 3 4 2 4" xfId="3440" xr:uid="{00000000-0005-0000-0000-0000930D0000}"/>
    <cellStyle name="Normal 3 5 3 4 2 5" xfId="3441" xr:uid="{00000000-0005-0000-0000-0000940D0000}"/>
    <cellStyle name="Normal 3 5 3 4 3" xfId="3442" xr:uid="{00000000-0005-0000-0000-0000950D0000}"/>
    <cellStyle name="Normal 3 5 3 4 3 2" xfId="3443" xr:uid="{00000000-0005-0000-0000-0000960D0000}"/>
    <cellStyle name="Normal 3 5 3 4 4" xfId="3444" xr:uid="{00000000-0005-0000-0000-0000970D0000}"/>
    <cellStyle name="Normal 3 5 3 4 5" xfId="3445" xr:uid="{00000000-0005-0000-0000-0000980D0000}"/>
    <cellStyle name="Normal 3 5 3 4 6" xfId="3446" xr:uid="{00000000-0005-0000-0000-0000990D0000}"/>
    <cellStyle name="Normal 3 5 3 5" xfId="3447" xr:uid="{00000000-0005-0000-0000-00009A0D0000}"/>
    <cellStyle name="Normal 3 5 3 5 2" xfId="3448" xr:uid="{00000000-0005-0000-0000-00009B0D0000}"/>
    <cellStyle name="Normal 3 5 3 5 2 2" xfId="3449" xr:uid="{00000000-0005-0000-0000-00009C0D0000}"/>
    <cellStyle name="Normal 3 5 3 5 3" xfId="3450" xr:uid="{00000000-0005-0000-0000-00009D0D0000}"/>
    <cellStyle name="Normal 3 5 3 5 4" xfId="3451" xr:uid="{00000000-0005-0000-0000-00009E0D0000}"/>
    <cellStyle name="Normal 3 5 3 5 5" xfId="3452" xr:uid="{00000000-0005-0000-0000-00009F0D0000}"/>
    <cellStyle name="Normal 3 5 3 6" xfId="3453" xr:uid="{00000000-0005-0000-0000-0000A00D0000}"/>
    <cellStyle name="Normal 3 5 3 6 2" xfId="3454" xr:uid="{00000000-0005-0000-0000-0000A10D0000}"/>
    <cellStyle name="Normal 3 5 3 6 2 2" xfId="3455" xr:uid="{00000000-0005-0000-0000-0000A20D0000}"/>
    <cellStyle name="Normal 3 5 3 6 3" xfId="3456" xr:uid="{00000000-0005-0000-0000-0000A30D0000}"/>
    <cellStyle name="Normal 3 5 3 6 4" xfId="3457" xr:uid="{00000000-0005-0000-0000-0000A40D0000}"/>
    <cellStyle name="Normal 3 5 3 6 5" xfId="3458" xr:uid="{00000000-0005-0000-0000-0000A50D0000}"/>
    <cellStyle name="Normal 3 5 3 7" xfId="3459" xr:uid="{00000000-0005-0000-0000-0000A60D0000}"/>
    <cellStyle name="Normal 3 5 3 7 2" xfId="3460" xr:uid="{00000000-0005-0000-0000-0000A70D0000}"/>
    <cellStyle name="Normal 3 5 3 8" xfId="3461" xr:uid="{00000000-0005-0000-0000-0000A80D0000}"/>
    <cellStyle name="Normal 3 5 3 9" xfId="3462" xr:uid="{00000000-0005-0000-0000-0000A90D0000}"/>
    <cellStyle name="Normal 3 5 4" xfId="3463" xr:uid="{00000000-0005-0000-0000-0000AA0D0000}"/>
    <cellStyle name="Normal 3 5 4 10" xfId="3464" xr:uid="{00000000-0005-0000-0000-0000AB0D0000}"/>
    <cellStyle name="Normal 3 5 4 2" xfId="3465" xr:uid="{00000000-0005-0000-0000-0000AC0D0000}"/>
    <cellStyle name="Normal 3 5 4 2 2" xfId="3466" xr:uid="{00000000-0005-0000-0000-0000AD0D0000}"/>
    <cellStyle name="Normal 3 5 4 2 2 2" xfId="3467" xr:uid="{00000000-0005-0000-0000-0000AE0D0000}"/>
    <cellStyle name="Normal 3 5 4 2 2 2 2" xfId="3468" xr:uid="{00000000-0005-0000-0000-0000AF0D0000}"/>
    <cellStyle name="Normal 3 5 4 2 2 2 2 2" xfId="3469" xr:uid="{00000000-0005-0000-0000-0000B00D0000}"/>
    <cellStyle name="Normal 3 5 4 2 2 2 3" xfId="3470" xr:uid="{00000000-0005-0000-0000-0000B10D0000}"/>
    <cellStyle name="Normal 3 5 4 2 2 2 4" xfId="3471" xr:uid="{00000000-0005-0000-0000-0000B20D0000}"/>
    <cellStyle name="Normal 3 5 4 2 2 2 5" xfId="3472" xr:uid="{00000000-0005-0000-0000-0000B30D0000}"/>
    <cellStyle name="Normal 3 5 4 2 2 3" xfId="3473" xr:uid="{00000000-0005-0000-0000-0000B40D0000}"/>
    <cellStyle name="Normal 3 5 4 2 2 3 2" xfId="3474" xr:uid="{00000000-0005-0000-0000-0000B50D0000}"/>
    <cellStyle name="Normal 3 5 4 2 2 4" xfId="3475" xr:uid="{00000000-0005-0000-0000-0000B60D0000}"/>
    <cellStyle name="Normal 3 5 4 2 2 5" xfId="3476" xr:uid="{00000000-0005-0000-0000-0000B70D0000}"/>
    <cellStyle name="Normal 3 5 4 2 2 6" xfId="3477" xr:uid="{00000000-0005-0000-0000-0000B80D0000}"/>
    <cellStyle name="Normal 3 5 4 2 3" xfId="3478" xr:uid="{00000000-0005-0000-0000-0000B90D0000}"/>
    <cellStyle name="Normal 3 5 4 2 3 2" xfId="3479" xr:uid="{00000000-0005-0000-0000-0000BA0D0000}"/>
    <cellStyle name="Normal 3 5 4 2 3 2 2" xfId="3480" xr:uid="{00000000-0005-0000-0000-0000BB0D0000}"/>
    <cellStyle name="Normal 3 5 4 2 3 3" xfId="3481" xr:uid="{00000000-0005-0000-0000-0000BC0D0000}"/>
    <cellStyle name="Normal 3 5 4 2 3 4" xfId="3482" xr:uid="{00000000-0005-0000-0000-0000BD0D0000}"/>
    <cellStyle name="Normal 3 5 4 2 3 5" xfId="3483" xr:uid="{00000000-0005-0000-0000-0000BE0D0000}"/>
    <cellStyle name="Normal 3 5 4 2 4" xfId="3484" xr:uid="{00000000-0005-0000-0000-0000BF0D0000}"/>
    <cellStyle name="Normal 3 5 4 2 4 2" xfId="3485" xr:uid="{00000000-0005-0000-0000-0000C00D0000}"/>
    <cellStyle name="Normal 3 5 4 2 4 2 2" xfId="3486" xr:uid="{00000000-0005-0000-0000-0000C10D0000}"/>
    <cellStyle name="Normal 3 5 4 2 4 3" xfId="3487" xr:uid="{00000000-0005-0000-0000-0000C20D0000}"/>
    <cellStyle name="Normal 3 5 4 2 4 4" xfId="3488" xr:uid="{00000000-0005-0000-0000-0000C30D0000}"/>
    <cellStyle name="Normal 3 5 4 2 4 5" xfId="3489" xr:uid="{00000000-0005-0000-0000-0000C40D0000}"/>
    <cellStyle name="Normal 3 5 4 2 5" xfId="3490" xr:uid="{00000000-0005-0000-0000-0000C50D0000}"/>
    <cellStyle name="Normal 3 5 4 2 5 2" xfId="3491" xr:uid="{00000000-0005-0000-0000-0000C60D0000}"/>
    <cellStyle name="Normal 3 5 4 2 6" xfId="3492" xr:uid="{00000000-0005-0000-0000-0000C70D0000}"/>
    <cellStyle name="Normal 3 5 4 2 7" xfId="3493" xr:uid="{00000000-0005-0000-0000-0000C80D0000}"/>
    <cellStyle name="Normal 3 5 4 2 8" xfId="3494" xr:uid="{00000000-0005-0000-0000-0000C90D0000}"/>
    <cellStyle name="Normal 3 5 4 3" xfId="3495" xr:uid="{00000000-0005-0000-0000-0000CA0D0000}"/>
    <cellStyle name="Normal 3 5 4 3 2" xfId="3496" xr:uid="{00000000-0005-0000-0000-0000CB0D0000}"/>
    <cellStyle name="Normal 3 5 4 3 2 2" xfId="3497" xr:uid="{00000000-0005-0000-0000-0000CC0D0000}"/>
    <cellStyle name="Normal 3 5 4 3 2 2 2" xfId="3498" xr:uid="{00000000-0005-0000-0000-0000CD0D0000}"/>
    <cellStyle name="Normal 3 5 4 3 2 2 2 2" xfId="3499" xr:uid="{00000000-0005-0000-0000-0000CE0D0000}"/>
    <cellStyle name="Normal 3 5 4 3 2 2 3" xfId="3500" xr:uid="{00000000-0005-0000-0000-0000CF0D0000}"/>
    <cellStyle name="Normal 3 5 4 3 2 2 4" xfId="3501" xr:uid="{00000000-0005-0000-0000-0000D00D0000}"/>
    <cellStyle name="Normal 3 5 4 3 2 2 5" xfId="3502" xr:uid="{00000000-0005-0000-0000-0000D10D0000}"/>
    <cellStyle name="Normal 3 5 4 3 2 3" xfId="3503" xr:uid="{00000000-0005-0000-0000-0000D20D0000}"/>
    <cellStyle name="Normal 3 5 4 3 2 3 2" xfId="3504" xr:uid="{00000000-0005-0000-0000-0000D30D0000}"/>
    <cellStyle name="Normal 3 5 4 3 2 4" xfId="3505" xr:uid="{00000000-0005-0000-0000-0000D40D0000}"/>
    <cellStyle name="Normal 3 5 4 3 2 5" xfId="3506" xr:uid="{00000000-0005-0000-0000-0000D50D0000}"/>
    <cellStyle name="Normal 3 5 4 3 2 6" xfId="3507" xr:uid="{00000000-0005-0000-0000-0000D60D0000}"/>
    <cellStyle name="Normal 3 5 4 3 3" xfId="3508" xr:uid="{00000000-0005-0000-0000-0000D70D0000}"/>
    <cellStyle name="Normal 3 5 4 3 3 2" xfId="3509" xr:uid="{00000000-0005-0000-0000-0000D80D0000}"/>
    <cellStyle name="Normal 3 5 4 3 3 2 2" xfId="3510" xr:uid="{00000000-0005-0000-0000-0000D90D0000}"/>
    <cellStyle name="Normal 3 5 4 3 3 3" xfId="3511" xr:uid="{00000000-0005-0000-0000-0000DA0D0000}"/>
    <cellStyle name="Normal 3 5 4 3 3 4" xfId="3512" xr:uid="{00000000-0005-0000-0000-0000DB0D0000}"/>
    <cellStyle name="Normal 3 5 4 3 3 5" xfId="3513" xr:uid="{00000000-0005-0000-0000-0000DC0D0000}"/>
    <cellStyle name="Normal 3 5 4 3 4" xfId="3514" xr:uid="{00000000-0005-0000-0000-0000DD0D0000}"/>
    <cellStyle name="Normal 3 5 4 3 4 2" xfId="3515" xr:uid="{00000000-0005-0000-0000-0000DE0D0000}"/>
    <cellStyle name="Normal 3 5 4 3 4 2 2" xfId="3516" xr:uid="{00000000-0005-0000-0000-0000DF0D0000}"/>
    <cellStyle name="Normal 3 5 4 3 4 3" xfId="3517" xr:uid="{00000000-0005-0000-0000-0000E00D0000}"/>
    <cellStyle name="Normal 3 5 4 3 4 4" xfId="3518" xr:uid="{00000000-0005-0000-0000-0000E10D0000}"/>
    <cellStyle name="Normal 3 5 4 3 4 5" xfId="3519" xr:uid="{00000000-0005-0000-0000-0000E20D0000}"/>
    <cellStyle name="Normal 3 5 4 3 5" xfId="3520" xr:uid="{00000000-0005-0000-0000-0000E30D0000}"/>
    <cellStyle name="Normal 3 5 4 3 5 2" xfId="3521" xr:uid="{00000000-0005-0000-0000-0000E40D0000}"/>
    <cellStyle name="Normal 3 5 4 3 6" xfId="3522" xr:uid="{00000000-0005-0000-0000-0000E50D0000}"/>
    <cellStyle name="Normal 3 5 4 3 7" xfId="3523" xr:uid="{00000000-0005-0000-0000-0000E60D0000}"/>
    <cellStyle name="Normal 3 5 4 3 8" xfId="3524" xr:uid="{00000000-0005-0000-0000-0000E70D0000}"/>
    <cellStyle name="Normal 3 5 4 4" xfId="3525" xr:uid="{00000000-0005-0000-0000-0000E80D0000}"/>
    <cellStyle name="Normal 3 5 4 4 2" xfId="3526" xr:uid="{00000000-0005-0000-0000-0000E90D0000}"/>
    <cellStyle name="Normal 3 5 4 4 2 2" xfId="3527" xr:uid="{00000000-0005-0000-0000-0000EA0D0000}"/>
    <cellStyle name="Normal 3 5 4 4 2 2 2" xfId="3528" xr:uid="{00000000-0005-0000-0000-0000EB0D0000}"/>
    <cellStyle name="Normal 3 5 4 4 2 3" xfId="3529" xr:uid="{00000000-0005-0000-0000-0000EC0D0000}"/>
    <cellStyle name="Normal 3 5 4 4 2 4" xfId="3530" xr:uid="{00000000-0005-0000-0000-0000ED0D0000}"/>
    <cellStyle name="Normal 3 5 4 4 2 5" xfId="3531" xr:uid="{00000000-0005-0000-0000-0000EE0D0000}"/>
    <cellStyle name="Normal 3 5 4 4 3" xfId="3532" xr:uid="{00000000-0005-0000-0000-0000EF0D0000}"/>
    <cellStyle name="Normal 3 5 4 4 3 2" xfId="3533" xr:uid="{00000000-0005-0000-0000-0000F00D0000}"/>
    <cellStyle name="Normal 3 5 4 4 4" xfId="3534" xr:uid="{00000000-0005-0000-0000-0000F10D0000}"/>
    <cellStyle name="Normal 3 5 4 4 5" xfId="3535" xr:uid="{00000000-0005-0000-0000-0000F20D0000}"/>
    <cellStyle name="Normal 3 5 4 4 6" xfId="3536" xr:uid="{00000000-0005-0000-0000-0000F30D0000}"/>
    <cellStyle name="Normal 3 5 4 5" xfId="3537" xr:uid="{00000000-0005-0000-0000-0000F40D0000}"/>
    <cellStyle name="Normal 3 5 4 5 2" xfId="3538" xr:uid="{00000000-0005-0000-0000-0000F50D0000}"/>
    <cellStyle name="Normal 3 5 4 5 2 2" xfId="3539" xr:uid="{00000000-0005-0000-0000-0000F60D0000}"/>
    <cellStyle name="Normal 3 5 4 5 3" xfId="3540" xr:uid="{00000000-0005-0000-0000-0000F70D0000}"/>
    <cellStyle name="Normal 3 5 4 5 4" xfId="3541" xr:uid="{00000000-0005-0000-0000-0000F80D0000}"/>
    <cellStyle name="Normal 3 5 4 5 5" xfId="3542" xr:uid="{00000000-0005-0000-0000-0000F90D0000}"/>
    <cellStyle name="Normal 3 5 4 6" xfId="3543" xr:uid="{00000000-0005-0000-0000-0000FA0D0000}"/>
    <cellStyle name="Normal 3 5 4 6 2" xfId="3544" xr:uid="{00000000-0005-0000-0000-0000FB0D0000}"/>
    <cellStyle name="Normal 3 5 4 6 2 2" xfId="3545" xr:uid="{00000000-0005-0000-0000-0000FC0D0000}"/>
    <cellStyle name="Normal 3 5 4 6 3" xfId="3546" xr:uid="{00000000-0005-0000-0000-0000FD0D0000}"/>
    <cellStyle name="Normal 3 5 4 6 4" xfId="3547" xr:uid="{00000000-0005-0000-0000-0000FE0D0000}"/>
    <cellStyle name="Normal 3 5 4 6 5" xfId="3548" xr:uid="{00000000-0005-0000-0000-0000FF0D0000}"/>
    <cellStyle name="Normal 3 5 4 7" xfId="3549" xr:uid="{00000000-0005-0000-0000-0000000E0000}"/>
    <cellStyle name="Normal 3 5 4 7 2" xfId="3550" xr:uid="{00000000-0005-0000-0000-0000010E0000}"/>
    <cellStyle name="Normal 3 5 4 8" xfId="3551" xr:uid="{00000000-0005-0000-0000-0000020E0000}"/>
    <cellStyle name="Normal 3 5 4 9" xfId="3552" xr:uid="{00000000-0005-0000-0000-0000030E0000}"/>
    <cellStyle name="Normal 3 5 5" xfId="3553" xr:uid="{00000000-0005-0000-0000-0000040E0000}"/>
    <cellStyle name="Normal 3 5 5 2" xfId="3554" xr:uid="{00000000-0005-0000-0000-0000050E0000}"/>
    <cellStyle name="Normal 3 5 5 2 2" xfId="3555" xr:uid="{00000000-0005-0000-0000-0000060E0000}"/>
    <cellStyle name="Normal 3 5 5 2 2 2" xfId="3556" xr:uid="{00000000-0005-0000-0000-0000070E0000}"/>
    <cellStyle name="Normal 3 5 5 2 2 2 2" xfId="3557" xr:uid="{00000000-0005-0000-0000-0000080E0000}"/>
    <cellStyle name="Normal 3 5 5 2 2 3" xfId="3558" xr:uid="{00000000-0005-0000-0000-0000090E0000}"/>
    <cellStyle name="Normal 3 5 5 2 2 4" xfId="3559" xr:uid="{00000000-0005-0000-0000-00000A0E0000}"/>
    <cellStyle name="Normal 3 5 5 2 2 5" xfId="3560" xr:uid="{00000000-0005-0000-0000-00000B0E0000}"/>
    <cellStyle name="Normal 3 5 5 2 3" xfId="3561" xr:uid="{00000000-0005-0000-0000-00000C0E0000}"/>
    <cellStyle name="Normal 3 5 5 2 3 2" xfId="3562" xr:uid="{00000000-0005-0000-0000-00000D0E0000}"/>
    <cellStyle name="Normal 3 5 5 2 4" xfId="3563" xr:uid="{00000000-0005-0000-0000-00000E0E0000}"/>
    <cellStyle name="Normal 3 5 5 2 5" xfId="3564" xr:uid="{00000000-0005-0000-0000-00000F0E0000}"/>
    <cellStyle name="Normal 3 5 5 2 6" xfId="3565" xr:uid="{00000000-0005-0000-0000-0000100E0000}"/>
    <cellStyle name="Normal 3 5 5 3" xfId="3566" xr:uid="{00000000-0005-0000-0000-0000110E0000}"/>
    <cellStyle name="Normal 3 5 5 3 2" xfId="3567" xr:uid="{00000000-0005-0000-0000-0000120E0000}"/>
    <cellStyle name="Normal 3 5 5 3 2 2" xfId="3568" xr:uid="{00000000-0005-0000-0000-0000130E0000}"/>
    <cellStyle name="Normal 3 5 5 3 3" xfId="3569" xr:uid="{00000000-0005-0000-0000-0000140E0000}"/>
    <cellStyle name="Normal 3 5 5 3 4" xfId="3570" xr:uid="{00000000-0005-0000-0000-0000150E0000}"/>
    <cellStyle name="Normal 3 5 5 3 5" xfId="3571" xr:uid="{00000000-0005-0000-0000-0000160E0000}"/>
    <cellStyle name="Normal 3 5 5 4" xfId="3572" xr:uid="{00000000-0005-0000-0000-0000170E0000}"/>
    <cellStyle name="Normal 3 5 5 4 2" xfId="3573" xr:uid="{00000000-0005-0000-0000-0000180E0000}"/>
    <cellStyle name="Normal 3 5 5 4 2 2" xfId="3574" xr:uid="{00000000-0005-0000-0000-0000190E0000}"/>
    <cellStyle name="Normal 3 5 5 4 3" xfId="3575" xr:uid="{00000000-0005-0000-0000-00001A0E0000}"/>
    <cellStyle name="Normal 3 5 5 4 4" xfId="3576" xr:uid="{00000000-0005-0000-0000-00001B0E0000}"/>
    <cellStyle name="Normal 3 5 5 4 5" xfId="3577" xr:uid="{00000000-0005-0000-0000-00001C0E0000}"/>
    <cellStyle name="Normal 3 5 5 5" xfId="3578" xr:uid="{00000000-0005-0000-0000-00001D0E0000}"/>
    <cellStyle name="Normal 3 5 5 5 2" xfId="3579" xr:uid="{00000000-0005-0000-0000-00001E0E0000}"/>
    <cellStyle name="Normal 3 5 5 6" xfId="3580" xr:uid="{00000000-0005-0000-0000-00001F0E0000}"/>
    <cellStyle name="Normal 3 5 5 7" xfId="3581" xr:uid="{00000000-0005-0000-0000-0000200E0000}"/>
    <cellStyle name="Normal 3 5 5 8" xfId="3582" xr:uid="{00000000-0005-0000-0000-0000210E0000}"/>
    <cellStyle name="Normal 3 5 6" xfId="3583" xr:uid="{00000000-0005-0000-0000-0000220E0000}"/>
    <cellStyle name="Normal 3 5 6 2" xfId="3584" xr:uid="{00000000-0005-0000-0000-0000230E0000}"/>
    <cellStyle name="Normal 3 5 6 2 2" xfId="3585" xr:uid="{00000000-0005-0000-0000-0000240E0000}"/>
    <cellStyle name="Normal 3 5 6 2 2 2" xfId="3586" xr:uid="{00000000-0005-0000-0000-0000250E0000}"/>
    <cellStyle name="Normal 3 5 6 2 2 2 2" xfId="3587" xr:uid="{00000000-0005-0000-0000-0000260E0000}"/>
    <cellStyle name="Normal 3 5 6 2 2 3" xfId="3588" xr:uid="{00000000-0005-0000-0000-0000270E0000}"/>
    <cellStyle name="Normal 3 5 6 2 2 4" xfId="3589" xr:uid="{00000000-0005-0000-0000-0000280E0000}"/>
    <cellStyle name="Normal 3 5 6 2 2 5" xfId="3590" xr:uid="{00000000-0005-0000-0000-0000290E0000}"/>
    <cellStyle name="Normal 3 5 6 2 3" xfId="3591" xr:uid="{00000000-0005-0000-0000-00002A0E0000}"/>
    <cellStyle name="Normal 3 5 6 2 3 2" xfId="3592" xr:uid="{00000000-0005-0000-0000-00002B0E0000}"/>
    <cellStyle name="Normal 3 5 6 2 4" xfId="3593" xr:uid="{00000000-0005-0000-0000-00002C0E0000}"/>
    <cellStyle name="Normal 3 5 6 2 5" xfId="3594" xr:uid="{00000000-0005-0000-0000-00002D0E0000}"/>
    <cellStyle name="Normal 3 5 6 2 6" xfId="3595" xr:uid="{00000000-0005-0000-0000-00002E0E0000}"/>
    <cellStyle name="Normal 3 5 6 3" xfId="3596" xr:uid="{00000000-0005-0000-0000-00002F0E0000}"/>
    <cellStyle name="Normal 3 5 6 3 2" xfId="3597" xr:uid="{00000000-0005-0000-0000-0000300E0000}"/>
    <cellStyle name="Normal 3 5 6 3 2 2" xfId="3598" xr:uid="{00000000-0005-0000-0000-0000310E0000}"/>
    <cellStyle name="Normal 3 5 6 3 3" xfId="3599" xr:uid="{00000000-0005-0000-0000-0000320E0000}"/>
    <cellStyle name="Normal 3 5 6 3 4" xfId="3600" xr:uid="{00000000-0005-0000-0000-0000330E0000}"/>
    <cellStyle name="Normal 3 5 6 3 5" xfId="3601" xr:uid="{00000000-0005-0000-0000-0000340E0000}"/>
    <cellStyle name="Normal 3 5 6 4" xfId="3602" xr:uid="{00000000-0005-0000-0000-0000350E0000}"/>
    <cellStyle name="Normal 3 5 6 4 2" xfId="3603" xr:uid="{00000000-0005-0000-0000-0000360E0000}"/>
    <cellStyle name="Normal 3 5 6 4 2 2" xfId="3604" xr:uid="{00000000-0005-0000-0000-0000370E0000}"/>
    <cellStyle name="Normal 3 5 6 4 3" xfId="3605" xr:uid="{00000000-0005-0000-0000-0000380E0000}"/>
    <cellStyle name="Normal 3 5 6 4 4" xfId="3606" xr:uid="{00000000-0005-0000-0000-0000390E0000}"/>
    <cellStyle name="Normal 3 5 6 4 5" xfId="3607" xr:uid="{00000000-0005-0000-0000-00003A0E0000}"/>
    <cellStyle name="Normal 3 5 6 5" xfId="3608" xr:uid="{00000000-0005-0000-0000-00003B0E0000}"/>
    <cellStyle name="Normal 3 5 6 5 2" xfId="3609" xr:uid="{00000000-0005-0000-0000-00003C0E0000}"/>
    <cellStyle name="Normal 3 5 6 6" xfId="3610" xr:uid="{00000000-0005-0000-0000-00003D0E0000}"/>
    <cellStyle name="Normal 3 5 6 7" xfId="3611" xr:uid="{00000000-0005-0000-0000-00003E0E0000}"/>
    <cellStyle name="Normal 3 5 6 8" xfId="3612" xr:uid="{00000000-0005-0000-0000-00003F0E0000}"/>
    <cellStyle name="Normal 3 5 7" xfId="3613" xr:uid="{00000000-0005-0000-0000-0000400E0000}"/>
    <cellStyle name="Normal 3 5 7 2" xfId="3614" xr:uid="{00000000-0005-0000-0000-0000410E0000}"/>
    <cellStyle name="Normal 3 5 7 2 2" xfId="3615" xr:uid="{00000000-0005-0000-0000-0000420E0000}"/>
    <cellStyle name="Normal 3 5 7 2 2 2" xfId="3616" xr:uid="{00000000-0005-0000-0000-0000430E0000}"/>
    <cellStyle name="Normal 3 5 7 2 3" xfId="3617" xr:uid="{00000000-0005-0000-0000-0000440E0000}"/>
    <cellStyle name="Normal 3 5 7 2 4" xfId="3618" xr:uid="{00000000-0005-0000-0000-0000450E0000}"/>
    <cellStyle name="Normal 3 5 7 2 5" xfId="3619" xr:uid="{00000000-0005-0000-0000-0000460E0000}"/>
    <cellStyle name="Normal 3 5 7 3" xfId="3620" xr:uid="{00000000-0005-0000-0000-0000470E0000}"/>
    <cellStyle name="Normal 3 5 7 3 2" xfId="3621" xr:uid="{00000000-0005-0000-0000-0000480E0000}"/>
    <cellStyle name="Normal 3 5 7 4" xfId="3622" xr:uid="{00000000-0005-0000-0000-0000490E0000}"/>
    <cellStyle name="Normal 3 5 7 5" xfId="3623" xr:uid="{00000000-0005-0000-0000-00004A0E0000}"/>
    <cellStyle name="Normal 3 5 7 6" xfId="3624" xr:uid="{00000000-0005-0000-0000-00004B0E0000}"/>
    <cellStyle name="Normal 3 5 8" xfId="3625" xr:uid="{00000000-0005-0000-0000-00004C0E0000}"/>
    <cellStyle name="Normal 3 5 8 2" xfId="3626" xr:uid="{00000000-0005-0000-0000-00004D0E0000}"/>
    <cellStyle name="Normal 3 5 8 2 2" xfId="3627" xr:uid="{00000000-0005-0000-0000-00004E0E0000}"/>
    <cellStyle name="Normal 3 5 8 3" xfId="3628" xr:uid="{00000000-0005-0000-0000-00004F0E0000}"/>
    <cellStyle name="Normal 3 5 8 4" xfId="3629" xr:uid="{00000000-0005-0000-0000-0000500E0000}"/>
    <cellStyle name="Normal 3 5 8 5" xfId="3630" xr:uid="{00000000-0005-0000-0000-0000510E0000}"/>
    <cellStyle name="Normal 3 5 9" xfId="3631" xr:uid="{00000000-0005-0000-0000-0000520E0000}"/>
    <cellStyle name="Normal 3 5 9 2" xfId="3632" xr:uid="{00000000-0005-0000-0000-0000530E0000}"/>
    <cellStyle name="Normal 3 6" xfId="3633" xr:uid="{00000000-0005-0000-0000-0000540E0000}"/>
    <cellStyle name="Normal 3 6 10" xfId="3634" xr:uid="{00000000-0005-0000-0000-0000550E0000}"/>
    <cellStyle name="Normal 3 6 10 2" xfId="3635" xr:uid="{00000000-0005-0000-0000-0000560E0000}"/>
    <cellStyle name="Normal 3 6 10 2 2" xfId="3636" xr:uid="{00000000-0005-0000-0000-0000570E0000}"/>
    <cellStyle name="Normal 3 6 10 3" xfId="3637" xr:uid="{00000000-0005-0000-0000-0000580E0000}"/>
    <cellStyle name="Normal 3 6 10 4" xfId="3638" xr:uid="{00000000-0005-0000-0000-0000590E0000}"/>
    <cellStyle name="Normal 3 6 10 5" xfId="3639" xr:uid="{00000000-0005-0000-0000-00005A0E0000}"/>
    <cellStyle name="Normal 3 6 11" xfId="3640" xr:uid="{00000000-0005-0000-0000-00005B0E0000}"/>
    <cellStyle name="Normal 3 6 11 2" xfId="3641" xr:uid="{00000000-0005-0000-0000-00005C0E0000}"/>
    <cellStyle name="Normal 3 6 12" xfId="3642" xr:uid="{00000000-0005-0000-0000-00005D0E0000}"/>
    <cellStyle name="Normal 3 6 13" xfId="3643" xr:uid="{00000000-0005-0000-0000-00005E0E0000}"/>
    <cellStyle name="Normal 3 6 14" xfId="3644" xr:uid="{00000000-0005-0000-0000-00005F0E0000}"/>
    <cellStyle name="Normal 3 6 2" xfId="3645" xr:uid="{00000000-0005-0000-0000-0000600E0000}"/>
    <cellStyle name="Normal 3 6 2 10" xfId="3646" xr:uid="{00000000-0005-0000-0000-0000610E0000}"/>
    <cellStyle name="Normal 3 6 2 2" xfId="3647" xr:uid="{00000000-0005-0000-0000-0000620E0000}"/>
    <cellStyle name="Normal 3 6 2 2 2" xfId="3648" xr:uid="{00000000-0005-0000-0000-0000630E0000}"/>
    <cellStyle name="Normal 3 6 2 2 2 2" xfId="3649" xr:uid="{00000000-0005-0000-0000-0000640E0000}"/>
    <cellStyle name="Normal 3 6 2 2 2 2 2" xfId="3650" xr:uid="{00000000-0005-0000-0000-0000650E0000}"/>
    <cellStyle name="Normal 3 6 2 2 2 2 2 2" xfId="3651" xr:uid="{00000000-0005-0000-0000-0000660E0000}"/>
    <cellStyle name="Normal 3 6 2 2 2 2 3" xfId="3652" xr:uid="{00000000-0005-0000-0000-0000670E0000}"/>
    <cellStyle name="Normal 3 6 2 2 2 2 4" xfId="3653" xr:uid="{00000000-0005-0000-0000-0000680E0000}"/>
    <cellStyle name="Normal 3 6 2 2 2 2 5" xfId="3654" xr:uid="{00000000-0005-0000-0000-0000690E0000}"/>
    <cellStyle name="Normal 3 6 2 2 2 3" xfId="3655" xr:uid="{00000000-0005-0000-0000-00006A0E0000}"/>
    <cellStyle name="Normal 3 6 2 2 2 3 2" xfId="3656" xr:uid="{00000000-0005-0000-0000-00006B0E0000}"/>
    <cellStyle name="Normal 3 6 2 2 2 4" xfId="3657" xr:uid="{00000000-0005-0000-0000-00006C0E0000}"/>
    <cellStyle name="Normal 3 6 2 2 2 5" xfId="3658" xr:uid="{00000000-0005-0000-0000-00006D0E0000}"/>
    <cellStyle name="Normal 3 6 2 2 2 6" xfId="3659" xr:uid="{00000000-0005-0000-0000-00006E0E0000}"/>
    <cellStyle name="Normal 3 6 2 2 3" xfId="3660" xr:uid="{00000000-0005-0000-0000-00006F0E0000}"/>
    <cellStyle name="Normal 3 6 2 2 3 2" xfId="3661" xr:uid="{00000000-0005-0000-0000-0000700E0000}"/>
    <cellStyle name="Normal 3 6 2 2 3 2 2" xfId="3662" xr:uid="{00000000-0005-0000-0000-0000710E0000}"/>
    <cellStyle name="Normal 3 6 2 2 3 3" xfId="3663" xr:uid="{00000000-0005-0000-0000-0000720E0000}"/>
    <cellStyle name="Normal 3 6 2 2 3 4" xfId="3664" xr:uid="{00000000-0005-0000-0000-0000730E0000}"/>
    <cellStyle name="Normal 3 6 2 2 3 5" xfId="3665" xr:uid="{00000000-0005-0000-0000-0000740E0000}"/>
    <cellStyle name="Normal 3 6 2 2 4" xfId="3666" xr:uid="{00000000-0005-0000-0000-0000750E0000}"/>
    <cellStyle name="Normal 3 6 2 2 4 2" xfId="3667" xr:uid="{00000000-0005-0000-0000-0000760E0000}"/>
    <cellStyle name="Normal 3 6 2 2 4 2 2" xfId="3668" xr:uid="{00000000-0005-0000-0000-0000770E0000}"/>
    <cellStyle name="Normal 3 6 2 2 4 3" xfId="3669" xr:uid="{00000000-0005-0000-0000-0000780E0000}"/>
    <cellStyle name="Normal 3 6 2 2 4 4" xfId="3670" xr:uid="{00000000-0005-0000-0000-0000790E0000}"/>
    <cellStyle name="Normal 3 6 2 2 4 5" xfId="3671" xr:uid="{00000000-0005-0000-0000-00007A0E0000}"/>
    <cellStyle name="Normal 3 6 2 2 5" xfId="3672" xr:uid="{00000000-0005-0000-0000-00007B0E0000}"/>
    <cellStyle name="Normal 3 6 2 2 5 2" xfId="3673" xr:uid="{00000000-0005-0000-0000-00007C0E0000}"/>
    <cellStyle name="Normal 3 6 2 2 6" xfId="3674" xr:uid="{00000000-0005-0000-0000-00007D0E0000}"/>
    <cellStyle name="Normal 3 6 2 2 7" xfId="3675" xr:uid="{00000000-0005-0000-0000-00007E0E0000}"/>
    <cellStyle name="Normal 3 6 2 2 8" xfId="3676" xr:uid="{00000000-0005-0000-0000-00007F0E0000}"/>
    <cellStyle name="Normal 3 6 2 3" xfId="3677" xr:uid="{00000000-0005-0000-0000-0000800E0000}"/>
    <cellStyle name="Normal 3 6 2 3 2" xfId="3678" xr:uid="{00000000-0005-0000-0000-0000810E0000}"/>
    <cellStyle name="Normal 3 6 2 3 2 2" xfId="3679" xr:uid="{00000000-0005-0000-0000-0000820E0000}"/>
    <cellStyle name="Normal 3 6 2 3 2 2 2" xfId="3680" xr:uid="{00000000-0005-0000-0000-0000830E0000}"/>
    <cellStyle name="Normal 3 6 2 3 2 2 2 2" xfId="3681" xr:uid="{00000000-0005-0000-0000-0000840E0000}"/>
    <cellStyle name="Normal 3 6 2 3 2 2 3" xfId="3682" xr:uid="{00000000-0005-0000-0000-0000850E0000}"/>
    <cellStyle name="Normal 3 6 2 3 2 2 4" xfId="3683" xr:uid="{00000000-0005-0000-0000-0000860E0000}"/>
    <cellStyle name="Normal 3 6 2 3 2 2 5" xfId="3684" xr:uid="{00000000-0005-0000-0000-0000870E0000}"/>
    <cellStyle name="Normal 3 6 2 3 2 3" xfId="3685" xr:uid="{00000000-0005-0000-0000-0000880E0000}"/>
    <cellStyle name="Normal 3 6 2 3 2 3 2" xfId="3686" xr:uid="{00000000-0005-0000-0000-0000890E0000}"/>
    <cellStyle name="Normal 3 6 2 3 2 4" xfId="3687" xr:uid="{00000000-0005-0000-0000-00008A0E0000}"/>
    <cellStyle name="Normal 3 6 2 3 2 5" xfId="3688" xr:uid="{00000000-0005-0000-0000-00008B0E0000}"/>
    <cellStyle name="Normal 3 6 2 3 2 6" xfId="3689" xr:uid="{00000000-0005-0000-0000-00008C0E0000}"/>
    <cellStyle name="Normal 3 6 2 3 3" xfId="3690" xr:uid="{00000000-0005-0000-0000-00008D0E0000}"/>
    <cellStyle name="Normal 3 6 2 3 3 2" xfId="3691" xr:uid="{00000000-0005-0000-0000-00008E0E0000}"/>
    <cellStyle name="Normal 3 6 2 3 3 2 2" xfId="3692" xr:uid="{00000000-0005-0000-0000-00008F0E0000}"/>
    <cellStyle name="Normal 3 6 2 3 3 3" xfId="3693" xr:uid="{00000000-0005-0000-0000-0000900E0000}"/>
    <cellStyle name="Normal 3 6 2 3 3 4" xfId="3694" xr:uid="{00000000-0005-0000-0000-0000910E0000}"/>
    <cellStyle name="Normal 3 6 2 3 3 5" xfId="3695" xr:uid="{00000000-0005-0000-0000-0000920E0000}"/>
    <cellStyle name="Normal 3 6 2 3 4" xfId="3696" xr:uid="{00000000-0005-0000-0000-0000930E0000}"/>
    <cellStyle name="Normal 3 6 2 3 4 2" xfId="3697" xr:uid="{00000000-0005-0000-0000-0000940E0000}"/>
    <cellStyle name="Normal 3 6 2 3 4 2 2" xfId="3698" xr:uid="{00000000-0005-0000-0000-0000950E0000}"/>
    <cellStyle name="Normal 3 6 2 3 4 3" xfId="3699" xr:uid="{00000000-0005-0000-0000-0000960E0000}"/>
    <cellStyle name="Normal 3 6 2 3 4 4" xfId="3700" xr:uid="{00000000-0005-0000-0000-0000970E0000}"/>
    <cellStyle name="Normal 3 6 2 3 4 5" xfId="3701" xr:uid="{00000000-0005-0000-0000-0000980E0000}"/>
    <cellStyle name="Normal 3 6 2 3 5" xfId="3702" xr:uid="{00000000-0005-0000-0000-0000990E0000}"/>
    <cellStyle name="Normal 3 6 2 3 5 2" xfId="3703" xr:uid="{00000000-0005-0000-0000-00009A0E0000}"/>
    <cellStyle name="Normal 3 6 2 3 6" xfId="3704" xr:uid="{00000000-0005-0000-0000-00009B0E0000}"/>
    <cellStyle name="Normal 3 6 2 3 7" xfId="3705" xr:uid="{00000000-0005-0000-0000-00009C0E0000}"/>
    <cellStyle name="Normal 3 6 2 3 8" xfId="3706" xr:uid="{00000000-0005-0000-0000-00009D0E0000}"/>
    <cellStyle name="Normal 3 6 2 4" xfId="3707" xr:uid="{00000000-0005-0000-0000-00009E0E0000}"/>
    <cellStyle name="Normal 3 6 2 4 2" xfId="3708" xr:uid="{00000000-0005-0000-0000-00009F0E0000}"/>
    <cellStyle name="Normal 3 6 2 4 2 2" xfId="3709" xr:uid="{00000000-0005-0000-0000-0000A00E0000}"/>
    <cellStyle name="Normal 3 6 2 4 2 2 2" xfId="3710" xr:uid="{00000000-0005-0000-0000-0000A10E0000}"/>
    <cellStyle name="Normal 3 6 2 4 2 3" xfId="3711" xr:uid="{00000000-0005-0000-0000-0000A20E0000}"/>
    <cellStyle name="Normal 3 6 2 4 2 4" xfId="3712" xr:uid="{00000000-0005-0000-0000-0000A30E0000}"/>
    <cellStyle name="Normal 3 6 2 4 2 5" xfId="3713" xr:uid="{00000000-0005-0000-0000-0000A40E0000}"/>
    <cellStyle name="Normal 3 6 2 4 3" xfId="3714" xr:uid="{00000000-0005-0000-0000-0000A50E0000}"/>
    <cellStyle name="Normal 3 6 2 4 3 2" xfId="3715" xr:uid="{00000000-0005-0000-0000-0000A60E0000}"/>
    <cellStyle name="Normal 3 6 2 4 4" xfId="3716" xr:uid="{00000000-0005-0000-0000-0000A70E0000}"/>
    <cellStyle name="Normal 3 6 2 4 5" xfId="3717" xr:uid="{00000000-0005-0000-0000-0000A80E0000}"/>
    <cellStyle name="Normal 3 6 2 4 6" xfId="3718" xr:uid="{00000000-0005-0000-0000-0000A90E0000}"/>
    <cellStyle name="Normal 3 6 2 5" xfId="3719" xr:uid="{00000000-0005-0000-0000-0000AA0E0000}"/>
    <cellStyle name="Normal 3 6 2 5 2" xfId="3720" xr:uid="{00000000-0005-0000-0000-0000AB0E0000}"/>
    <cellStyle name="Normal 3 6 2 5 2 2" xfId="3721" xr:uid="{00000000-0005-0000-0000-0000AC0E0000}"/>
    <cellStyle name="Normal 3 6 2 5 3" xfId="3722" xr:uid="{00000000-0005-0000-0000-0000AD0E0000}"/>
    <cellStyle name="Normal 3 6 2 5 4" xfId="3723" xr:uid="{00000000-0005-0000-0000-0000AE0E0000}"/>
    <cellStyle name="Normal 3 6 2 5 5" xfId="3724" xr:uid="{00000000-0005-0000-0000-0000AF0E0000}"/>
    <cellStyle name="Normal 3 6 2 6" xfId="3725" xr:uid="{00000000-0005-0000-0000-0000B00E0000}"/>
    <cellStyle name="Normal 3 6 2 6 2" xfId="3726" xr:uid="{00000000-0005-0000-0000-0000B10E0000}"/>
    <cellStyle name="Normal 3 6 2 6 2 2" xfId="3727" xr:uid="{00000000-0005-0000-0000-0000B20E0000}"/>
    <cellStyle name="Normal 3 6 2 6 3" xfId="3728" xr:uid="{00000000-0005-0000-0000-0000B30E0000}"/>
    <cellStyle name="Normal 3 6 2 6 4" xfId="3729" xr:uid="{00000000-0005-0000-0000-0000B40E0000}"/>
    <cellStyle name="Normal 3 6 2 6 5" xfId="3730" xr:uid="{00000000-0005-0000-0000-0000B50E0000}"/>
    <cellStyle name="Normal 3 6 2 7" xfId="3731" xr:uid="{00000000-0005-0000-0000-0000B60E0000}"/>
    <cellStyle name="Normal 3 6 2 7 2" xfId="3732" xr:uid="{00000000-0005-0000-0000-0000B70E0000}"/>
    <cellStyle name="Normal 3 6 2 8" xfId="3733" xr:uid="{00000000-0005-0000-0000-0000B80E0000}"/>
    <cellStyle name="Normal 3 6 2 9" xfId="3734" xr:uid="{00000000-0005-0000-0000-0000B90E0000}"/>
    <cellStyle name="Normal 3 6 3" xfId="3735" xr:uid="{00000000-0005-0000-0000-0000BA0E0000}"/>
    <cellStyle name="Normal 3 6 3 10" xfId="3736" xr:uid="{00000000-0005-0000-0000-0000BB0E0000}"/>
    <cellStyle name="Normal 3 6 3 2" xfId="3737" xr:uid="{00000000-0005-0000-0000-0000BC0E0000}"/>
    <cellStyle name="Normal 3 6 3 2 2" xfId="3738" xr:uid="{00000000-0005-0000-0000-0000BD0E0000}"/>
    <cellStyle name="Normal 3 6 3 2 2 2" xfId="3739" xr:uid="{00000000-0005-0000-0000-0000BE0E0000}"/>
    <cellStyle name="Normal 3 6 3 2 2 2 2" xfId="3740" xr:uid="{00000000-0005-0000-0000-0000BF0E0000}"/>
    <cellStyle name="Normal 3 6 3 2 2 2 2 2" xfId="3741" xr:uid="{00000000-0005-0000-0000-0000C00E0000}"/>
    <cellStyle name="Normal 3 6 3 2 2 2 3" xfId="3742" xr:uid="{00000000-0005-0000-0000-0000C10E0000}"/>
    <cellStyle name="Normal 3 6 3 2 2 2 4" xfId="3743" xr:uid="{00000000-0005-0000-0000-0000C20E0000}"/>
    <cellStyle name="Normal 3 6 3 2 2 2 5" xfId="3744" xr:uid="{00000000-0005-0000-0000-0000C30E0000}"/>
    <cellStyle name="Normal 3 6 3 2 2 3" xfId="3745" xr:uid="{00000000-0005-0000-0000-0000C40E0000}"/>
    <cellStyle name="Normal 3 6 3 2 2 3 2" xfId="3746" xr:uid="{00000000-0005-0000-0000-0000C50E0000}"/>
    <cellStyle name="Normal 3 6 3 2 2 4" xfId="3747" xr:uid="{00000000-0005-0000-0000-0000C60E0000}"/>
    <cellStyle name="Normal 3 6 3 2 2 5" xfId="3748" xr:uid="{00000000-0005-0000-0000-0000C70E0000}"/>
    <cellStyle name="Normal 3 6 3 2 2 6" xfId="3749" xr:uid="{00000000-0005-0000-0000-0000C80E0000}"/>
    <cellStyle name="Normal 3 6 3 2 3" xfId="3750" xr:uid="{00000000-0005-0000-0000-0000C90E0000}"/>
    <cellStyle name="Normal 3 6 3 2 3 2" xfId="3751" xr:uid="{00000000-0005-0000-0000-0000CA0E0000}"/>
    <cellStyle name="Normal 3 6 3 2 3 2 2" xfId="3752" xr:uid="{00000000-0005-0000-0000-0000CB0E0000}"/>
    <cellStyle name="Normal 3 6 3 2 3 3" xfId="3753" xr:uid="{00000000-0005-0000-0000-0000CC0E0000}"/>
    <cellStyle name="Normal 3 6 3 2 3 4" xfId="3754" xr:uid="{00000000-0005-0000-0000-0000CD0E0000}"/>
    <cellStyle name="Normal 3 6 3 2 3 5" xfId="3755" xr:uid="{00000000-0005-0000-0000-0000CE0E0000}"/>
    <cellStyle name="Normal 3 6 3 2 4" xfId="3756" xr:uid="{00000000-0005-0000-0000-0000CF0E0000}"/>
    <cellStyle name="Normal 3 6 3 2 4 2" xfId="3757" xr:uid="{00000000-0005-0000-0000-0000D00E0000}"/>
    <cellStyle name="Normal 3 6 3 2 4 2 2" xfId="3758" xr:uid="{00000000-0005-0000-0000-0000D10E0000}"/>
    <cellStyle name="Normal 3 6 3 2 4 3" xfId="3759" xr:uid="{00000000-0005-0000-0000-0000D20E0000}"/>
    <cellStyle name="Normal 3 6 3 2 4 4" xfId="3760" xr:uid="{00000000-0005-0000-0000-0000D30E0000}"/>
    <cellStyle name="Normal 3 6 3 2 4 5" xfId="3761" xr:uid="{00000000-0005-0000-0000-0000D40E0000}"/>
    <cellStyle name="Normal 3 6 3 2 5" xfId="3762" xr:uid="{00000000-0005-0000-0000-0000D50E0000}"/>
    <cellStyle name="Normal 3 6 3 2 5 2" xfId="3763" xr:uid="{00000000-0005-0000-0000-0000D60E0000}"/>
    <cellStyle name="Normal 3 6 3 2 6" xfId="3764" xr:uid="{00000000-0005-0000-0000-0000D70E0000}"/>
    <cellStyle name="Normal 3 6 3 2 7" xfId="3765" xr:uid="{00000000-0005-0000-0000-0000D80E0000}"/>
    <cellStyle name="Normal 3 6 3 2 8" xfId="3766" xr:uid="{00000000-0005-0000-0000-0000D90E0000}"/>
    <cellStyle name="Normal 3 6 3 3" xfId="3767" xr:uid="{00000000-0005-0000-0000-0000DA0E0000}"/>
    <cellStyle name="Normal 3 6 3 3 2" xfId="3768" xr:uid="{00000000-0005-0000-0000-0000DB0E0000}"/>
    <cellStyle name="Normal 3 6 3 3 2 2" xfId="3769" xr:uid="{00000000-0005-0000-0000-0000DC0E0000}"/>
    <cellStyle name="Normal 3 6 3 3 2 2 2" xfId="3770" xr:uid="{00000000-0005-0000-0000-0000DD0E0000}"/>
    <cellStyle name="Normal 3 6 3 3 2 2 2 2" xfId="3771" xr:uid="{00000000-0005-0000-0000-0000DE0E0000}"/>
    <cellStyle name="Normal 3 6 3 3 2 2 3" xfId="3772" xr:uid="{00000000-0005-0000-0000-0000DF0E0000}"/>
    <cellStyle name="Normal 3 6 3 3 2 2 4" xfId="3773" xr:uid="{00000000-0005-0000-0000-0000E00E0000}"/>
    <cellStyle name="Normal 3 6 3 3 2 2 5" xfId="3774" xr:uid="{00000000-0005-0000-0000-0000E10E0000}"/>
    <cellStyle name="Normal 3 6 3 3 2 3" xfId="3775" xr:uid="{00000000-0005-0000-0000-0000E20E0000}"/>
    <cellStyle name="Normal 3 6 3 3 2 3 2" xfId="3776" xr:uid="{00000000-0005-0000-0000-0000E30E0000}"/>
    <cellStyle name="Normal 3 6 3 3 2 4" xfId="3777" xr:uid="{00000000-0005-0000-0000-0000E40E0000}"/>
    <cellStyle name="Normal 3 6 3 3 2 5" xfId="3778" xr:uid="{00000000-0005-0000-0000-0000E50E0000}"/>
    <cellStyle name="Normal 3 6 3 3 2 6" xfId="3779" xr:uid="{00000000-0005-0000-0000-0000E60E0000}"/>
    <cellStyle name="Normal 3 6 3 3 3" xfId="3780" xr:uid="{00000000-0005-0000-0000-0000E70E0000}"/>
    <cellStyle name="Normal 3 6 3 3 3 2" xfId="3781" xr:uid="{00000000-0005-0000-0000-0000E80E0000}"/>
    <cellStyle name="Normal 3 6 3 3 3 2 2" xfId="3782" xr:uid="{00000000-0005-0000-0000-0000E90E0000}"/>
    <cellStyle name="Normal 3 6 3 3 3 3" xfId="3783" xr:uid="{00000000-0005-0000-0000-0000EA0E0000}"/>
    <cellStyle name="Normal 3 6 3 3 3 4" xfId="3784" xr:uid="{00000000-0005-0000-0000-0000EB0E0000}"/>
    <cellStyle name="Normal 3 6 3 3 3 5" xfId="3785" xr:uid="{00000000-0005-0000-0000-0000EC0E0000}"/>
    <cellStyle name="Normal 3 6 3 3 4" xfId="3786" xr:uid="{00000000-0005-0000-0000-0000ED0E0000}"/>
    <cellStyle name="Normal 3 6 3 3 4 2" xfId="3787" xr:uid="{00000000-0005-0000-0000-0000EE0E0000}"/>
    <cellStyle name="Normal 3 6 3 3 4 2 2" xfId="3788" xr:uid="{00000000-0005-0000-0000-0000EF0E0000}"/>
    <cellStyle name="Normal 3 6 3 3 4 3" xfId="3789" xr:uid="{00000000-0005-0000-0000-0000F00E0000}"/>
    <cellStyle name="Normal 3 6 3 3 4 4" xfId="3790" xr:uid="{00000000-0005-0000-0000-0000F10E0000}"/>
    <cellStyle name="Normal 3 6 3 3 4 5" xfId="3791" xr:uid="{00000000-0005-0000-0000-0000F20E0000}"/>
    <cellStyle name="Normal 3 6 3 3 5" xfId="3792" xr:uid="{00000000-0005-0000-0000-0000F30E0000}"/>
    <cellStyle name="Normal 3 6 3 3 5 2" xfId="3793" xr:uid="{00000000-0005-0000-0000-0000F40E0000}"/>
    <cellStyle name="Normal 3 6 3 3 6" xfId="3794" xr:uid="{00000000-0005-0000-0000-0000F50E0000}"/>
    <cellStyle name="Normal 3 6 3 3 7" xfId="3795" xr:uid="{00000000-0005-0000-0000-0000F60E0000}"/>
    <cellStyle name="Normal 3 6 3 3 8" xfId="3796" xr:uid="{00000000-0005-0000-0000-0000F70E0000}"/>
    <cellStyle name="Normal 3 6 3 4" xfId="3797" xr:uid="{00000000-0005-0000-0000-0000F80E0000}"/>
    <cellStyle name="Normal 3 6 3 4 2" xfId="3798" xr:uid="{00000000-0005-0000-0000-0000F90E0000}"/>
    <cellStyle name="Normal 3 6 3 4 2 2" xfId="3799" xr:uid="{00000000-0005-0000-0000-0000FA0E0000}"/>
    <cellStyle name="Normal 3 6 3 4 2 2 2" xfId="3800" xr:uid="{00000000-0005-0000-0000-0000FB0E0000}"/>
    <cellStyle name="Normal 3 6 3 4 2 3" xfId="3801" xr:uid="{00000000-0005-0000-0000-0000FC0E0000}"/>
    <cellStyle name="Normal 3 6 3 4 2 4" xfId="3802" xr:uid="{00000000-0005-0000-0000-0000FD0E0000}"/>
    <cellStyle name="Normal 3 6 3 4 2 5" xfId="3803" xr:uid="{00000000-0005-0000-0000-0000FE0E0000}"/>
    <cellStyle name="Normal 3 6 3 4 3" xfId="3804" xr:uid="{00000000-0005-0000-0000-0000FF0E0000}"/>
    <cellStyle name="Normal 3 6 3 4 3 2" xfId="3805" xr:uid="{00000000-0005-0000-0000-0000000F0000}"/>
    <cellStyle name="Normal 3 6 3 4 4" xfId="3806" xr:uid="{00000000-0005-0000-0000-0000010F0000}"/>
    <cellStyle name="Normal 3 6 3 4 5" xfId="3807" xr:uid="{00000000-0005-0000-0000-0000020F0000}"/>
    <cellStyle name="Normal 3 6 3 4 6" xfId="3808" xr:uid="{00000000-0005-0000-0000-0000030F0000}"/>
    <cellStyle name="Normal 3 6 3 5" xfId="3809" xr:uid="{00000000-0005-0000-0000-0000040F0000}"/>
    <cellStyle name="Normal 3 6 3 5 2" xfId="3810" xr:uid="{00000000-0005-0000-0000-0000050F0000}"/>
    <cellStyle name="Normal 3 6 3 5 2 2" xfId="3811" xr:uid="{00000000-0005-0000-0000-0000060F0000}"/>
    <cellStyle name="Normal 3 6 3 5 3" xfId="3812" xr:uid="{00000000-0005-0000-0000-0000070F0000}"/>
    <cellStyle name="Normal 3 6 3 5 4" xfId="3813" xr:uid="{00000000-0005-0000-0000-0000080F0000}"/>
    <cellStyle name="Normal 3 6 3 5 5" xfId="3814" xr:uid="{00000000-0005-0000-0000-0000090F0000}"/>
    <cellStyle name="Normal 3 6 3 6" xfId="3815" xr:uid="{00000000-0005-0000-0000-00000A0F0000}"/>
    <cellStyle name="Normal 3 6 3 6 2" xfId="3816" xr:uid="{00000000-0005-0000-0000-00000B0F0000}"/>
    <cellStyle name="Normal 3 6 3 6 2 2" xfId="3817" xr:uid="{00000000-0005-0000-0000-00000C0F0000}"/>
    <cellStyle name="Normal 3 6 3 6 3" xfId="3818" xr:uid="{00000000-0005-0000-0000-00000D0F0000}"/>
    <cellStyle name="Normal 3 6 3 6 4" xfId="3819" xr:uid="{00000000-0005-0000-0000-00000E0F0000}"/>
    <cellStyle name="Normal 3 6 3 6 5" xfId="3820" xr:uid="{00000000-0005-0000-0000-00000F0F0000}"/>
    <cellStyle name="Normal 3 6 3 7" xfId="3821" xr:uid="{00000000-0005-0000-0000-0000100F0000}"/>
    <cellStyle name="Normal 3 6 3 7 2" xfId="3822" xr:uid="{00000000-0005-0000-0000-0000110F0000}"/>
    <cellStyle name="Normal 3 6 3 8" xfId="3823" xr:uid="{00000000-0005-0000-0000-0000120F0000}"/>
    <cellStyle name="Normal 3 6 3 9" xfId="3824" xr:uid="{00000000-0005-0000-0000-0000130F0000}"/>
    <cellStyle name="Normal 3 6 4" xfId="3825" xr:uid="{00000000-0005-0000-0000-0000140F0000}"/>
    <cellStyle name="Normal 3 6 4 10" xfId="3826" xr:uid="{00000000-0005-0000-0000-0000150F0000}"/>
    <cellStyle name="Normal 3 6 4 2" xfId="3827" xr:uid="{00000000-0005-0000-0000-0000160F0000}"/>
    <cellStyle name="Normal 3 6 4 2 2" xfId="3828" xr:uid="{00000000-0005-0000-0000-0000170F0000}"/>
    <cellStyle name="Normal 3 6 4 2 2 2" xfId="3829" xr:uid="{00000000-0005-0000-0000-0000180F0000}"/>
    <cellStyle name="Normal 3 6 4 2 2 2 2" xfId="3830" xr:uid="{00000000-0005-0000-0000-0000190F0000}"/>
    <cellStyle name="Normal 3 6 4 2 2 2 2 2" xfId="3831" xr:uid="{00000000-0005-0000-0000-00001A0F0000}"/>
    <cellStyle name="Normal 3 6 4 2 2 2 3" xfId="3832" xr:uid="{00000000-0005-0000-0000-00001B0F0000}"/>
    <cellStyle name="Normal 3 6 4 2 2 2 4" xfId="3833" xr:uid="{00000000-0005-0000-0000-00001C0F0000}"/>
    <cellStyle name="Normal 3 6 4 2 2 2 5" xfId="3834" xr:uid="{00000000-0005-0000-0000-00001D0F0000}"/>
    <cellStyle name="Normal 3 6 4 2 2 3" xfId="3835" xr:uid="{00000000-0005-0000-0000-00001E0F0000}"/>
    <cellStyle name="Normal 3 6 4 2 2 3 2" xfId="3836" xr:uid="{00000000-0005-0000-0000-00001F0F0000}"/>
    <cellStyle name="Normal 3 6 4 2 2 4" xfId="3837" xr:uid="{00000000-0005-0000-0000-0000200F0000}"/>
    <cellStyle name="Normal 3 6 4 2 2 5" xfId="3838" xr:uid="{00000000-0005-0000-0000-0000210F0000}"/>
    <cellStyle name="Normal 3 6 4 2 2 6" xfId="3839" xr:uid="{00000000-0005-0000-0000-0000220F0000}"/>
    <cellStyle name="Normal 3 6 4 2 3" xfId="3840" xr:uid="{00000000-0005-0000-0000-0000230F0000}"/>
    <cellStyle name="Normal 3 6 4 2 3 2" xfId="3841" xr:uid="{00000000-0005-0000-0000-0000240F0000}"/>
    <cellStyle name="Normal 3 6 4 2 3 2 2" xfId="3842" xr:uid="{00000000-0005-0000-0000-0000250F0000}"/>
    <cellStyle name="Normal 3 6 4 2 3 3" xfId="3843" xr:uid="{00000000-0005-0000-0000-0000260F0000}"/>
    <cellStyle name="Normal 3 6 4 2 3 4" xfId="3844" xr:uid="{00000000-0005-0000-0000-0000270F0000}"/>
    <cellStyle name="Normal 3 6 4 2 3 5" xfId="3845" xr:uid="{00000000-0005-0000-0000-0000280F0000}"/>
    <cellStyle name="Normal 3 6 4 2 4" xfId="3846" xr:uid="{00000000-0005-0000-0000-0000290F0000}"/>
    <cellStyle name="Normal 3 6 4 2 4 2" xfId="3847" xr:uid="{00000000-0005-0000-0000-00002A0F0000}"/>
    <cellStyle name="Normal 3 6 4 2 4 2 2" xfId="3848" xr:uid="{00000000-0005-0000-0000-00002B0F0000}"/>
    <cellStyle name="Normal 3 6 4 2 4 3" xfId="3849" xr:uid="{00000000-0005-0000-0000-00002C0F0000}"/>
    <cellStyle name="Normal 3 6 4 2 4 4" xfId="3850" xr:uid="{00000000-0005-0000-0000-00002D0F0000}"/>
    <cellStyle name="Normal 3 6 4 2 4 5" xfId="3851" xr:uid="{00000000-0005-0000-0000-00002E0F0000}"/>
    <cellStyle name="Normal 3 6 4 2 5" xfId="3852" xr:uid="{00000000-0005-0000-0000-00002F0F0000}"/>
    <cellStyle name="Normal 3 6 4 2 5 2" xfId="3853" xr:uid="{00000000-0005-0000-0000-0000300F0000}"/>
    <cellStyle name="Normal 3 6 4 2 6" xfId="3854" xr:uid="{00000000-0005-0000-0000-0000310F0000}"/>
    <cellStyle name="Normal 3 6 4 2 7" xfId="3855" xr:uid="{00000000-0005-0000-0000-0000320F0000}"/>
    <cellStyle name="Normal 3 6 4 2 8" xfId="3856" xr:uid="{00000000-0005-0000-0000-0000330F0000}"/>
    <cellStyle name="Normal 3 6 4 3" xfId="3857" xr:uid="{00000000-0005-0000-0000-0000340F0000}"/>
    <cellStyle name="Normal 3 6 4 3 2" xfId="3858" xr:uid="{00000000-0005-0000-0000-0000350F0000}"/>
    <cellStyle name="Normal 3 6 4 3 2 2" xfId="3859" xr:uid="{00000000-0005-0000-0000-0000360F0000}"/>
    <cellStyle name="Normal 3 6 4 3 2 2 2" xfId="3860" xr:uid="{00000000-0005-0000-0000-0000370F0000}"/>
    <cellStyle name="Normal 3 6 4 3 2 2 2 2" xfId="3861" xr:uid="{00000000-0005-0000-0000-0000380F0000}"/>
    <cellStyle name="Normal 3 6 4 3 2 2 3" xfId="3862" xr:uid="{00000000-0005-0000-0000-0000390F0000}"/>
    <cellStyle name="Normal 3 6 4 3 2 2 4" xfId="3863" xr:uid="{00000000-0005-0000-0000-00003A0F0000}"/>
    <cellStyle name="Normal 3 6 4 3 2 2 5" xfId="3864" xr:uid="{00000000-0005-0000-0000-00003B0F0000}"/>
    <cellStyle name="Normal 3 6 4 3 2 3" xfId="3865" xr:uid="{00000000-0005-0000-0000-00003C0F0000}"/>
    <cellStyle name="Normal 3 6 4 3 2 3 2" xfId="3866" xr:uid="{00000000-0005-0000-0000-00003D0F0000}"/>
    <cellStyle name="Normal 3 6 4 3 2 4" xfId="3867" xr:uid="{00000000-0005-0000-0000-00003E0F0000}"/>
    <cellStyle name="Normal 3 6 4 3 2 5" xfId="3868" xr:uid="{00000000-0005-0000-0000-00003F0F0000}"/>
    <cellStyle name="Normal 3 6 4 3 2 6" xfId="3869" xr:uid="{00000000-0005-0000-0000-0000400F0000}"/>
    <cellStyle name="Normal 3 6 4 3 3" xfId="3870" xr:uid="{00000000-0005-0000-0000-0000410F0000}"/>
    <cellStyle name="Normal 3 6 4 3 3 2" xfId="3871" xr:uid="{00000000-0005-0000-0000-0000420F0000}"/>
    <cellStyle name="Normal 3 6 4 3 3 2 2" xfId="3872" xr:uid="{00000000-0005-0000-0000-0000430F0000}"/>
    <cellStyle name="Normal 3 6 4 3 3 3" xfId="3873" xr:uid="{00000000-0005-0000-0000-0000440F0000}"/>
    <cellStyle name="Normal 3 6 4 3 3 4" xfId="3874" xr:uid="{00000000-0005-0000-0000-0000450F0000}"/>
    <cellStyle name="Normal 3 6 4 3 3 5" xfId="3875" xr:uid="{00000000-0005-0000-0000-0000460F0000}"/>
    <cellStyle name="Normal 3 6 4 3 4" xfId="3876" xr:uid="{00000000-0005-0000-0000-0000470F0000}"/>
    <cellStyle name="Normal 3 6 4 3 4 2" xfId="3877" xr:uid="{00000000-0005-0000-0000-0000480F0000}"/>
    <cellStyle name="Normal 3 6 4 3 4 2 2" xfId="3878" xr:uid="{00000000-0005-0000-0000-0000490F0000}"/>
    <cellStyle name="Normal 3 6 4 3 4 3" xfId="3879" xr:uid="{00000000-0005-0000-0000-00004A0F0000}"/>
    <cellStyle name="Normal 3 6 4 3 4 4" xfId="3880" xr:uid="{00000000-0005-0000-0000-00004B0F0000}"/>
    <cellStyle name="Normal 3 6 4 3 4 5" xfId="3881" xr:uid="{00000000-0005-0000-0000-00004C0F0000}"/>
    <cellStyle name="Normal 3 6 4 3 5" xfId="3882" xr:uid="{00000000-0005-0000-0000-00004D0F0000}"/>
    <cellStyle name="Normal 3 6 4 3 5 2" xfId="3883" xr:uid="{00000000-0005-0000-0000-00004E0F0000}"/>
    <cellStyle name="Normal 3 6 4 3 6" xfId="3884" xr:uid="{00000000-0005-0000-0000-00004F0F0000}"/>
    <cellStyle name="Normal 3 6 4 3 7" xfId="3885" xr:uid="{00000000-0005-0000-0000-0000500F0000}"/>
    <cellStyle name="Normal 3 6 4 3 8" xfId="3886" xr:uid="{00000000-0005-0000-0000-0000510F0000}"/>
    <cellStyle name="Normal 3 6 4 4" xfId="3887" xr:uid="{00000000-0005-0000-0000-0000520F0000}"/>
    <cellStyle name="Normal 3 6 4 4 2" xfId="3888" xr:uid="{00000000-0005-0000-0000-0000530F0000}"/>
    <cellStyle name="Normal 3 6 4 4 2 2" xfId="3889" xr:uid="{00000000-0005-0000-0000-0000540F0000}"/>
    <cellStyle name="Normal 3 6 4 4 2 2 2" xfId="3890" xr:uid="{00000000-0005-0000-0000-0000550F0000}"/>
    <cellStyle name="Normal 3 6 4 4 2 3" xfId="3891" xr:uid="{00000000-0005-0000-0000-0000560F0000}"/>
    <cellStyle name="Normal 3 6 4 4 2 4" xfId="3892" xr:uid="{00000000-0005-0000-0000-0000570F0000}"/>
    <cellStyle name="Normal 3 6 4 4 2 5" xfId="3893" xr:uid="{00000000-0005-0000-0000-0000580F0000}"/>
    <cellStyle name="Normal 3 6 4 4 3" xfId="3894" xr:uid="{00000000-0005-0000-0000-0000590F0000}"/>
    <cellStyle name="Normal 3 6 4 4 3 2" xfId="3895" xr:uid="{00000000-0005-0000-0000-00005A0F0000}"/>
    <cellStyle name="Normal 3 6 4 4 4" xfId="3896" xr:uid="{00000000-0005-0000-0000-00005B0F0000}"/>
    <cellStyle name="Normal 3 6 4 4 5" xfId="3897" xr:uid="{00000000-0005-0000-0000-00005C0F0000}"/>
    <cellStyle name="Normal 3 6 4 4 6" xfId="3898" xr:uid="{00000000-0005-0000-0000-00005D0F0000}"/>
    <cellStyle name="Normal 3 6 4 5" xfId="3899" xr:uid="{00000000-0005-0000-0000-00005E0F0000}"/>
    <cellStyle name="Normal 3 6 4 5 2" xfId="3900" xr:uid="{00000000-0005-0000-0000-00005F0F0000}"/>
    <cellStyle name="Normal 3 6 4 5 2 2" xfId="3901" xr:uid="{00000000-0005-0000-0000-0000600F0000}"/>
    <cellStyle name="Normal 3 6 4 5 3" xfId="3902" xr:uid="{00000000-0005-0000-0000-0000610F0000}"/>
    <cellStyle name="Normal 3 6 4 5 4" xfId="3903" xr:uid="{00000000-0005-0000-0000-0000620F0000}"/>
    <cellStyle name="Normal 3 6 4 5 5" xfId="3904" xr:uid="{00000000-0005-0000-0000-0000630F0000}"/>
    <cellStyle name="Normal 3 6 4 6" xfId="3905" xr:uid="{00000000-0005-0000-0000-0000640F0000}"/>
    <cellStyle name="Normal 3 6 4 6 2" xfId="3906" xr:uid="{00000000-0005-0000-0000-0000650F0000}"/>
    <cellStyle name="Normal 3 6 4 6 2 2" xfId="3907" xr:uid="{00000000-0005-0000-0000-0000660F0000}"/>
    <cellStyle name="Normal 3 6 4 6 3" xfId="3908" xr:uid="{00000000-0005-0000-0000-0000670F0000}"/>
    <cellStyle name="Normal 3 6 4 6 4" xfId="3909" xr:uid="{00000000-0005-0000-0000-0000680F0000}"/>
    <cellStyle name="Normal 3 6 4 6 5" xfId="3910" xr:uid="{00000000-0005-0000-0000-0000690F0000}"/>
    <cellStyle name="Normal 3 6 4 7" xfId="3911" xr:uid="{00000000-0005-0000-0000-00006A0F0000}"/>
    <cellStyle name="Normal 3 6 4 7 2" xfId="3912" xr:uid="{00000000-0005-0000-0000-00006B0F0000}"/>
    <cellStyle name="Normal 3 6 4 8" xfId="3913" xr:uid="{00000000-0005-0000-0000-00006C0F0000}"/>
    <cellStyle name="Normal 3 6 4 9" xfId="3914" xr:uid="{00000000-0005-0000-0000-00006D0F0000}"/>
    <cellStyle name="Normal 3 6 5" xfId="3915" xr:uid="{00000000-0005-0000-0000-00006E0F0000}"/>
    <cellStyle name="Normal 3 6 5 2" xfId="3916" xr:uid="{00000000-0005-0000-0000-00006F0F0000}"/>
    <cellStyle name="Normal 3 6 5 2 2" xfId="3917" xr:uid="{00000000-0005-0000-0000-0000700F0000}"/>
    <cellStyle name="Normal 3 6 5 2 2 2" xfId="3918" xr:uid="{00000000-0005-0000-0000-0000710F0000}"/>
    <cellStyle name="Normal 3 6 5 2 2 2 2" xfId="3919" xr:uid="{00000000-0005-0000-0000-0000720F0000}"/>
    <cellStyle name="Normal 3 6 5 2 2 3" xfId="3920" xr:uid="{00000000-0005-0000-0000-0000730F0000}"/>
    <cellStyle name="Normal 3 6 5 2 2 4" xfId="3921" xr:uid="{00000000-0005-0000-0000-0000740F0000}"/>
    <cellStyle name="Normal 3 6 5 2 2 5" xfId="3922" xr:uid="{00000000-0005-0000-0000-0000750F0000}"/>
    <cellStyle name="Normal 3 6 5 2 3" xfId="3923" xr:uid="{00000000-0005-0000-0000-0000760F0000}"/>
    <cellStyle name="Normal 3 6 5 2 3 2" xfId="3924" xr:uid="{00000000-0005-0000-0000-0000770F0000}"/>
    <cellStyle name="Normal 3 6 5 2 4" xfId="3925" xr:uid="{00000000-0005-0000-0000-0000780F0000}"/>
    <cellStyle name="Normal 3 6 5 2 5" xfId="3926" xr:uid="{00000000-0005-0000-0000-0000790F0000}"/>
    <cellStyle name="Normal 3 6 5 2 6" xfId="3927" xr:uid="{00000000-0005-0000-0000-00007A0F0000}"/>
    <cellStyle name="Normal 3 6 5 3" xfId="3928" xr:uid="{00000000-0005-0000-0000-00007B0F0000}"/>
    <cellStyle name="Normal 3 6 5 3 2" xfId="3929" xr:uid="{00000000-0005-0000-0000-00007C0F0000}"/>
    <cellStyle name="Normal 3 6 5 3 2 2" xfId="3930" xr:uid="{00000000-0005-0000-0000-00007D0F0000}"/>
    <cellStyle name="Normal 3 6 5 3 3" xfId="3931" xr:uid="{00000000-0005-0000-0000-00007E0F0000}"/>
    <cellStyle name="Normal 3 6 5 3 4" xfId="3932" xr:uid="{00000000-0005-0000-0000-00007F0F0000}"/>
    <cellStyle name="Normal 3 6 5 3 5" xfId="3933" xr:uid="{00000000-0005-0000-0000-0000800F0000}"/>
    <cellStyle name="Normal 3 6 5 4" xfId="3934" xr:uid="{00000000-0005-0000-0000-0000810F0000}"/>
    <cellStyle name="Normal 3 6 5 4 2" xfId="3935" xr:uid="{00000000-0005-0000-0000-0000820F0000}"/>
    <cellStyle name="Normal 3 6 5 4 2 2" xfId="3936" xr:uid="{00000000-0005-0000-0000-0000830F0000}"/>
    <cellStyle name="Normal 3 6 5 4 3" xfId="3937" xr:uid="{00000000-0005-0000-0000-0000840F0000}"/>
    <cellStyle name="Normal 3 6 5 4 4" xfId="3938" xr:uid="{00000000-0005-0000-0000-0000850F0000}"/>
    <cellStyle name="Normal 3 6 5 4 5" xfId="3939" xr:uid="{00000000-0005-0000-0000-0000860F0000}"/>
    <cellStyle name="Normal 3 6 5 5" xfId="3940" xr:uid="{00000000-0005-0000-0000-0000870F0000}"/>
    <cellStyle name="Normal 3 6 5 5 2" xfId="3941" xr:uid="{00000000-0005-0000-0000-0000880F0000}"/>
    <cellStyle name="Normal 3 6 5 6" xfId="3942" xr:uid="{00000000-0005-0000-0000-0000890F0000}"/>
    <cellStyle name="Normal 3 6 5 7" xfId="3943" xr:uid="{00000000-0005-0000-0000-00008A0F0000}"/>
    <cellStyle name="Normal 3 6 5 8" xfId="3944" xr:uid="{00000000-0005-0000-0000-00008B0F0000}"/>
    <cellStyle name="Normal 3 6 6" xfId="3945" xr:uid="{00000000-0005-0000-0000-00008C0F0000}"/>
    <cellStyle name="Normal 3 6 6 2" xfId="3946" xr:uid="{00000000-0005-0000-0000-00008D0F0000}"/>
    <cellStyle name="Normal 3 6 6 2 2" xfId="3947" xr:uid="{00000000-0005-0000-0000-00008E0F0000}"/>
    <cellStyle name="Normal 3 6 6 2 2 2" xfId="3948" xr:uid="{00000000-0005-0000-0000-00008F0F0000}"/>
    <cellStyle name="Normal 3 6 6 2 2 2 2" xfId="3949" xr:uid="{00000000-0005-0000-0000-0000900F0000}"/>
    <cellStyle name="Normal 3 6 6 2 2 3" xfId="3950" xr:uid="{00000000-0005-0000-0000-0000910F0000}"/>
    <cellStyle name="Normal 3 6 6 2 2 4" xfId="3951" xr:uid="{00000000-0005-0000-0000-0000920F0000}"/>
    <cellStyle name="Normal 3 6 6 2 2 5" xfId="3952" xr:uid="{00000000-0005-0000-0000-0000930F0000}"/>
    <cellStyle name="Normal 3 6 6 2 3" xfId="3953" xr:uid="{00000000-0005-0000-0000-0000940F0000}"/>
    <cellStyle name="Normal 3 6 6 2 3 2" xfId="3954" xr:uid="{00000000-0005-0000-0000-0000950F0000}"/>
    <cellStyle name="Normal 3 6 6 2 4" xfId="3955" xr:uid="{00000000-0005-0000-0000-0000960F0000}"/>
    <cellStyle name="Normal 3 6 6 2 5" xfId="3956" xr:uid="{00000000-0005-0000-0000-0000970F0000}"/>
    <cellStyle name="Normal 3 6 6 2 6" xfId="3957" xr:uid="{00000000-0005-0000-0000-0000980F0000}"/>
    <cellStyle name="Normal 3 6 6 3" xfId="3958" xr:uid="{00000000-0005-0000-0000-0000990F0000}"/>
    <cellStyle name="Normal 3 6 6 3 2" xfId="3959" xr:uid="{00000000-0005-0000-0000-00009A0F0000}"/>
    <cellStyle name="Normal 3 6 6 3 2 2" xfId="3960" xr:uid="{00000000-0005-0000-0000-00009B0F0000}"/>
    <cellStyle name="Normal 3 6 6 3 3" xfId="3961" xr:uid="{00000000-0005-0000-0000-00009C0F0000}"/>
    <cellStyle name="Normal 3 6 6 3 4" xfId="3962" xr:uid="{00000000-0005-0000-0000-00009D0F0000}"/>
    <cellStyle name="Normal 3 6 6 3 5" xfId="3963" xr:uid="{00000000-0005-0000-0000-00009E0F0000}"/>
    <cellStyle name="Normal 3 6 6 4" xfId="3964" xr:uid="{00000000-0005-0000-0000-00009F0F0000}"/>
    <cellStyle name="Normal 3 6 6 4 2" xfId="3965" xr:uid="{00000000-0005-0000-0000-0000A00F0000}"/>
    <cellStyle name="Normal 3 6 6 4 2 2" xfId="3966" xr:uid="{00000000-0005-0000-0000-0000A10F0000}"/>
    <cellStyle name="Normal 3 6 6 4 3" xfId="3967" xr:uid="{00000000-0005-0000-0000-0000A20F0000}"/>
    <cellStyle name="Normal 3 6 6 4 4" xfId="3968" xr:uid="{00000000-0005-0000-0000-0000A30F0000}"/>
    <cellStyle name="Normal 3 6 6 4 5" xfId="3969" xr:uid="{00000000-0005-0000-0000-0000A40F0000}"/>
    <cellStyle name="Normal 3 6 6 5" xfId="3970" xr:uid="{00000000-0005-0000-0000-0000A50F0000}"/>
    <cellStyle name="Normal 3 6 6 5 2" xfId="3971" xr:uid="{00000000-0005-0000-0000-0000A60F0000}"/>
    <cellStyle name="Normal 3 6 6 6" xfId="3972" xr:uid="{00000000-0005-0000-0000-0000A70F0000}"/>
    <cellStyle name="Normal 3 6 6 7" xfId="3973" xr:uid="{00000000-0005-0000-0000-0000A80F0000}"/>
    <cellStyle name="Normal 3 6 6 8" xfId="3974" xr:uid="{00000000-0005-0000-0000-0000A90F0000}"/>
    <cellStyle name="Normal 3 6 7" xfId="3975" xr:uid="{00000000-0005-0000-0000-0000AA0F0000}"/>
    <cellStyle name="Normal 3 6 7 2" xfId="3976" xr:uid="{00000000-0005-0000-0000-0000AB0F0000}"/>
    <cellStyle name="Normal 3 6 7 2 2" xfId="3977" xr:uid="{00000000-0005-0000-0000-0000AC0F0000}"/>
    <cellStyle name="Normal 3 6 7 2 2 2" xfId="3978" xr:uid="{00000000-0005-0000-0000-0000AD0F0000}"/>
    <cellStyle name="Normal 3 6 7 2 3" xfId="3979" xr:uid="{00000000-0005-0000-0000-0000AE0F0000}"/>
    <cellStyle name="Normal 3 6 7 2 4" xfId="3980" xr:uid="{00000000-0005-0000-0000-0000AF0F0000}"/>
    <cellStyle name="Normal 3 6 7 2 5" xfId="3981" xr:uid="{00000000-0005-0000-0000-0000B00F0000}"/>
    <cellStyle name="Normal 3 6 7 3" xfId="3982" xr:uid="{00000000-0005-0000-0000-0000B10F0000}"/>
    <cellStyle name="Normal 3 6 7 3 2" xfId="3983" xr:uid="{00000000-0005-0000-0000-0000B20F0000}"/>
    <cellStyle name="Normal 3 6 7 4" xfId="3984" xr:uid="{00000000-0005-0000-0000-0000B30F0000}"/>
    <cellStyle name="Normal 3 6 7 5" xfId="3985" xr:uid="{00000000-0005-0000-0000-0000B40F0000}"/>
    <cellStyle name="Normal 3 6 7 6" xfId="3986" xr:uid="{00000000-0005-0000-0000-0000B50F0000}"/>
    <cellStyle name="Normal 3 6 8" xfId="3987" xr:uid="{00000000-0005-0000-0000-0000B60F0000}"/>
    <cellStyle name="Normal 3 6 8 2" xfId="3988" xr:uid="{00000000-0005-0000-0000-0000B70F0000}"/>
    <cellStyle name="Normal 3 6 8 2 2" xfId="3989" xr:uid="{00000000-0005-0000-0000-0000B80F0000}"/>
    <cellStyle name="Normal 3 6 8 3" xfId="3990" xr:uid="{00000000-0005-0000-0000-0000B90F0000}"/>
    <cellStyle name="Normal 3 6 8 4" xfId="3991" xr:uid="{00000000-0005-0000-0000-0000BA0F0000}"/>
    <cellStyle name="Normal 3 6 8 5" xfId="3992" xr:uid="{00000000-0005-0000-0000-0000BB0F0000}"/>
    <cellStyle name="Normal 3 6 9" xfId="3993" xr:uid="{00000000-0005-0000-0000-0000BC0F0000}"/>
    <cellStyle name="Normal 3 6 9 2" xfId="3994" xr:uid="{00000000-0005-0000-0000-0000BD0F0000}"/>
    <cellStyle name="Normal 3 6 9 2 2" xfId="3995" xr:uid="{00000000-0005-0000-0000-0000BE0F0000}"/>
    <cellStyle name="Normal 3 6 9 3" xfId="3996" xr:uid="{00000000-0005-0000-0000-0000BF0F0000}"/>
    <cellStyle name="Normal 3 6 9 4" xfId="3997" xr:uid="{00000000-0005-0000-0000-0000C00F0000}"/>
    <cellStyle name="Normal 3 6 9 5" xfId="3998" xr:uid="{00000000-0005-0000-0000-0000C10F0000}"/>
    <cellStyle name="Normal 3 7" xfId="3999" xr:uid="{00000000-0005-0000-0000-0000C20F0000}"/>
    <cellStyle name="Normal 3 7 10" xfId="4000" xr:uid="{00000000-0005-0000-0000-0000C30F0000}"/>
    <cellStyle name="Normal 3 7 10 2" xfId="4001" xr:uid="{00000000-0005-0000-0000-0000C40F0000}"/>
    <cellStyle name="Normal 3 7 10 2 2" xfId="4002" xr:uid="{00000000-0005-0000-0000-0000C50F0000}"/>
    <cellStyle name="Normal 3 7 10 3" xfId="4003" xr:uid="{00000000-0005-0000-0000-0000C60F0000}"/>
    <cellStyle name="Normal 3 7 10 4" xfId="4004" xr:uid="{00000000-0005-0000-0000-0000C70F0000}"/>
    <cellStyle name="Normal 3 7 10 5" xfId="4005" xr:uid="{00000000-0005-0000-0000-0000C80F0000}"/>
    <cellStyle name="Normal 3 7 11" xfId="4006" xr:uid="{00000000-0005-0000-0000-0000C90F0000}"/>
    <cellStyle name="Normal 3 7 11 2" xfId="4007" xr:uid="{00000000-0005-0000-0000-0000CA0F0000}"/>
    <cellStyle name="Normal 3 7 12" xfId="4008" xr:uid="{00000000-0005-0000-0000-0000CB0F0000}"/>
    <cellStyle name="Normal 3 7 13" xfId="4009" xr:uid="{00000000-0005-0000-0000-0000CC0F0000}"/>
    <cellStyle name="Normal 3 7 14" xfId="4010" xr:uid="{00000000-0005-0000-0000-0000CD0F0000}"/>
    <cellStyle name="Normal 3 7 2" xfId="4011" xr:uid="{00000000-0005-0000-0000-0000CE0F0000}"/>
    <cellStyle name="Normal 3 7 2 10" xfId="4012" xr:uid="{00000000-0005-0000-0000-0000CF0F0000}"/>
    <cellStyle name="Normal 3 7 2 2" xfId="4013" xr:uid="{00000000-0005-0000-0000-0000D00F0000}"/>
    <cellStyle name="Normal 3 7 2 2 2" xfId="4014" xr:uid="{00000000-0005-0000-0000-0000D10F0000}"/>
    <cellStyle name="Normal 3 7 2 2 2 2" xfId="4015" xr:uid="{00000000-0005-0000-0000-0000D20F0000}"/>
    <cellStyle name="Normal 3 7 2 2 2 2 2" xfId="4016" xr:uid="{00000000-0005-0000-0000-0000D30F0000}"/>
    <cellStyle name="Normal 3 7 2 2 2 2 2 2" xfId="4017" xr:uid="{00000000-0005-0000-0000-0000D40F0000}"/>
    <cellStyle name="Normal 3 7 2 2 2 2 3" xfId="4018" xr:uid="{00000000-0005-0000-0000-0000D50F0000}"/>
    <cellStyle name="Normal 3 7 2 2 2 2 4" xfId="4019" xr:uid="{00000000-0005-0000-0000-0000D60F0000}"/>
    <cellStyle name="Normal 3 7 2 2 2 2 5" xfId="4020" xr:uid="{00000000-0005-0000-0000-0000D70F0000}"/>
    <cellStyle name="Normal 3 7 2 2 2 3" xfId="4021" xr:uid="{00000000-0005-0000-0000-0000D80F0000}"/>
    <cellStyle name="Normal 3 7 2 2 2 3 2" xfId="4022" xr:uid="{00000000-0005-0000-0000-0000D90F0000}"/>
    <cellStyle name="Normal 3 7 2 2 2 4" xfId="4023" xr:uid="{00000000-0005-0000-0000-0000DA0F0000}"/>
    <cellStyle name="Normal 3 7 2 2 2 5" xfId="4024" xr:uid="{00000000-0005-0000-0000-0000DB0F0000}"/>
    <cellStyle name="Normal 3 7 2 2 2 6" xfId="4025" xr:uid="{00000000-0005-0000-0000-0000DC0F0000}"/>
    <cellStyle name="Normal 3 7 2 2 3" xfId="4026" xr:uid="{00000000-0005-0000-0000-0000DD0F0000}"/>
    <cellStyle name="Normal 3 7 2 2 3 2" xfId="4027" xr:uid="{00000000-0005-0000-0000-0000DE0F0000}"/>
    <cellStyle name="Normal 3 7 2 2 3 2 2" xfId="4028" xr:uid="{00000000-0005-0000-0000-0000DF0F0000}"/>
    <cellStyle name="Normal 3 7 2 2 3 3" xfId="4029" xr:uid="{00000000-0005-0000-0000-0000E00F0000}"/>
    <cellStyle name="Normal 3 7 2 2 3 4" xfId="4030" xr:uid="{00000000-0005-0000-0000-0000E10F0000}"/>
    <cellStyle name="Normal 3 7 2 2 3 5" xfId="4031" xr:uid="{00000000-0005-0000-0000-0000E20F0000}"/>
    <cellStyle name="Normal 3 7 2 2 4" xfId="4032" xr:uid="{00000000-0005-0000-0000-0000E30F0000}"/>
    <cellStyle name="Normal 3 7 2 2 4 2" xfId="4033" xr:uid="{00000000-0005-0000-0000-0000E40F0000}"/>
    <cellStyle name="Normal 3 7 2 2 4 2 2" xfId="4034" xr:uid="{00000000-0005-0000-0000-0000E50F0000}"/>
    <cellStyle name="Normal 3 7 2 2 4 3" xfId="4035" xr:uid="{00000000-0005-0000-0000-0000E60F0000}"/>
    <cellStyle name="Normal 3 7 2 2 4 4" xfId="4036" xr:uid="{00000000-0005-0000-0000-0000E70F0000}"/>
    <cellStyle name="Normal 3 7 2 2 4 5" xfId="4037" xr:uid="{00000000-0005-0000-0000-0000E80F0000}"/>
    <cellStyle name="Normal 3 7 2 2 5" xfId="4038" xr:uid="{00000000-0005-0000-0000-0000E90F0000}"/>
    <cellStyle name="Normal 3 7 2 2 5 2" xfId="4039" xr:uid="{00000000-0005-0000-0000-0000EA0F0000}"/>
    <cellStyle name="Normal 3 7 2 2 6" xfId="4040" xr:uid="{00000000-0005-0000-0000-0000EB0F0000}"/>
    <cellStyle name="Normal 3 7 2 2 7" xfId="4041" xr:uid="{00000000-0005-0000-0000-0000EC0F0000}"/>
    <cellStyle name="Normal 3 7 2 2 8" xfId="4042" xr:uid="{00000000-0005-0000-0000-0000ED0F0000}"/>
    <cellStyle name="Normal 3 7 2 3" xfId="4043" xr:uid="{00000000-0005-0000-0000-0000EE0F0000}"/>
    <cellStyle name="Normal 3 7 2 3 2" xfId="4044" xr:uid="{00000000-0005-0000-0000-0000EF0F0000}"/>
    <cellStyle name="Normal 3 7 2 3 2 2" xfId="4045" xr:uid="{00000000-0005-0000-0000-0000F00F0000}"/>
    <cellStyle name="Normal 3 7 2 3 2 2 2" xfId="4046" xr:uid="{00000000-0005-0000-0000-0000F10F0000}"/>
    <cellStyle name="Normal 3 7 2 3 2 2 2 2" xfId="4047" xr:uid="{00000000-0005-0000-0000-0000F20F0000}"/>
    <cellStyle name="Normal 3 7 2 3 2 2 3" xfId="4048" xr:uid="{00000000-0005-0000-0000-0000F30F0000}"/>
    <cellStyle name="Normal 3 7 2 3 2 2 4" xfId="4049" xr:uid="{00000000-0005-0000-0000-0000F40F0000}"/>
    <cellStyle name="Normal 3 7 2 3 2 2 5" xfId="4050" xr:uid="{00000000-0005-0000-0000-0000F50F0000}"/>
    <cellStyle name="Normal 3 7 2 3 2 3" xfId="4051" xr:uid="{00000000-0005-0000-0000-0000F60F0000}"/>
    <cellStyle name="Normal 3 7 2 3 2 3 2" xfId="4052" xr:uid="{00000000-0005-0000-0000-0000F70F0000}"/>
    <cellStyle name="Normal 3 7 2 3 2 4" xfId="4053" xr:uid="{00000000-0005-0000-0000-0000F80F0000}"/>
    <cellStyle name="Normal 3 7 2 3 2 5" xfId="4054" xr:uid="{00000000-0005-0000-0000-0000F90F0000}"/>
    <cellStyle name="Normal 3 7 2 3 2 6" xfId="4055" xr:uid="{00000000-0005-0000-0000-0000FA0F0000}"/>
    <cellStyle name="Normal 3 7 2 3 3" xfId="4056" xr:uid="{00000000-0005-0000-0000-0000FB0F0000}"/>
    <cellStyle name="Normal 3 7 2 3 3 2" xfId="4057" xr:uid="{00000000-0005-0000-0000-0000FC0F0000}"/>
    <cellStyle name="Normal 3 7 2 3 3 2 2" xfId="4058" xr:uid="{00000000-0005-0000-0000-0000FD0F0000}"/>
    <cellStyle name="Normal 3 7 2 3 3 3" xfId="4059" xr:uid="{00000000-0005-0000-0000-0000FE0F0000}"/>
    <cellStyle name="Normal 3 7 2 3 3 4" xfId="4060" xr:uid="{00000000-0005-0000-0000-0000FF0F0000}"/>
    <cellStyle name="Normal 3 7 2 3 3 5" xfId="4061" xr:uid="{00000000-0005-0000-0000-000000100000}"/>
    <cellStyle name="Normal 3 7 2 3 4" xfId="4062" xr:uid="{00000000-0005-0000-0000-000001100000}"/>
    <cellStyle name="Normal 3 7 2 3 4 2" xfId="4063" xr:uid="{00000000-0005-0000-0000-000002100000}"/>
    <cellStyle name="Normal 3 7 2 3 4 2 2" xfId="4064" xr:uid="{00000000-0005-0000-0000-000003100000}"/>
    <cellStyle name="Normal 3 7 2 3 4 3" xfId="4065" xr:uid="{00000000-0005-0000-0000-000004100000}"/>
    <cellStyle name="Normal 3 7 2 3 4 4" xfId="4066" xr:uid="{00000000-0005-0000-0000-000005100000}"/>
    <cellStyle name="Normal 3 7 2 3 4 5" xfId="4067" xr:uid="{00000000-0005-0000-0000-000006100000}"/>
    <cellStyle name="Normal 3 7 2 3 5" xfId="4068" xr:uid="{00000000-0005-0000-0000-000007100000}"/>
    <cellStyle name="Normal 3 7 2 3 5 2" xfId="4069" xr:uid="{00000000-0005-0000-0000-000008100000}"/>
    <cellStyle name="Normal 3 7 2 3 6" xfId="4070" xr:uid="{00000000-0005-0000-0000-000009100000}"/>
    <cellStyle name="Normal 3 7 2 3 7" xfId="4071" xr:uid="{00000000-0005-0000-0000-00000A100000}"/>
    <cellStyle name="Normal 3 7 2 3 8" xfId="4072" xr:uid="{00000000-0005-0000-0000-00000B100000}"/>
    <cellStyle name="Normal 3 7 2 4" xfId="4073" xr:uid="{00000000-0005-0000-0000-00000C100000}"/>
    <cellStyle name="Normal 3 7 2 4 2" xfId="4074" xr:uid="{00000000-0005-0000-0000-00000D100000}"/>
    <cellStyle name="Normal 3 7 2 4 2 2" xfId="4075" xr:uid="{00000000-0005-0000-0000-00000E100000}"/>
    <cellStyle name="Normal 3 7 2 4 2 2 2" xfId="4076" xr:uid="{00000000-0005-0000-0000-00000F100000}"/>
    <cellStyle name="Normal 3 7 2 4 2 3" xfId="4077" xr:uid="{00000000-0005-0000-0000-000010100000}"/>
    <cellStyle name="Normal 3 7 2 4 2 4" xfId="4078" xr:uid="{00000000-0005-0000-0000-000011100000}"/>
    <cellStyle name="Normal 3 7 2 4 2 5" xfId="4079" xr:uid="{00000000-0005-0000-0000-000012100000}"/>
    <cellStyle name="Normal 3 7 2 4 3" xfId="4080" xr:uid="{00000000-0005-0000-0000-000013100000}"/>
    <cellStyle name="Normal 3 7 2 4 3 2" xfId="4081" xr:uid="{00000000-0005-0000-0000-000014100000}"/>
    <cellStyle name="Normal 3 7 2 4 4" xfId="4082" xr:uid="{00000000-0005-0000-0000-000015100000}"/>
    <cellStyle name="Normal 3 7 2 4 5" xfId="4083" xr:uid="{00000000-0005-0000-0000-000016100000}"/>
    <cellStyle name="Normal 3 7 2 4 6" xfId="4084" xr:uid="{00000000-0005-0000-0000-000017100000}"/>
    <cellStyle name="Normal 3 7 2 5" xfId="4085" xr:uid="{00000000-0005-0000-0000-000018100000}"/>
    <cellStyle name="Normal 3 7 2 5 2" xfId="4086" xr:uid="{00000000-0005-0000-0000-000019100000}"/>
    <cellStyle name="Normal 3 7 2 5 2 2" xfId="4087" xr:uid="{00000000-0005-0000-0000-00001A100000}"/>
    <cellStyle name="Normal 3 7 2 5 3" xfId="4088" xr:uid="{00000000-0005-0000-0000-00001B100000}"/>
    <cellStyle name="Normal 3 7 2 5 4" xfId="4089" xr:uid="{00000000-0005-0000-0000-00001C100000}"/>
    <cellStyle name="Normal 3 7 2 5 5" xfId="4090" xr:uid="{00000000-0005-0000-0000-00001D100000}"/>
    <cellStyle name="Normal 3 7 2 6" xfId="4091" xr:uid="{00000000-0005-0000-0000-00001E100000}"/>
    <cellStyle name="Normal 3 7 2 6 2" xfId="4092" xr:uid="{00000000-0005-0000-0000-00001F100000}"/>
    <cellStyle name="Normal 3 7 2 6 2 2" xfId="4093" xr:uid="{00000000-0005-0000-0000-000020100000}"/>
    <cellStyle name="Normal 3 7 2 6 3" xfId="4094" xr:uid="{00000000-0005-0000-0000-000021100000}"/>
    <cellStyle name="Normal 3 7 2 6 4" xfId="4095" xr:uid="{00000000-0005-0000-0000-000022100000}"/>
    <cellStyle name="Normal 3 7 2 6 5" xfId="4096" xr:uid="{00000000-0005-0000-0000-000023100000}"/>
    <cellStyle name="Normal 3 7 2 7" xfId="4097" xr:uid="{00000000-0005-0000-0000-000024100000}"/>
    <cellStyle name="Normal 3 7 2 7 2" xfId="4098" xr:uid="{00000000-0005-0000-0000-000025100000}"/>
    <cellStyle name="Normal 3 7 2 8" xfId="4099" xr:uid="{00000000-0005-0000-0000-000026100000}"/>
    <cellStyle name="Normal 3 7 2 9" xfId="4100" xr:uid="{00000000-0005-0000-0000-000027100000}"/>
    <cellStyle name="Normal 3 7 3" xfId="4101" xr:uid="{00000000-0005-0000-0000-000028100000}"/>
    <cellStyle name="Normal 3 7 3 10" xfId="4102" xr:uid="{00000000-0005-0000-0000-000029100000}"/>
    <cellStyle name="Normal 3 7 3 2" xfId="4103" xr:uid="{00000000-0005-0000-0000-00002A100000}"/>
    <cellStyle name="Normal 3 7 3 2 2" xfId="4104" xr:uid="{00000000-0005-0000-0000-00002B100000}"/>
    <cellStyle name="Normal 3 7 3 2 2 2" xfId="4105" xr:uid="{00000000-0005-0000-0000-00002C100000}"/>
    <cellStyle name="Normal 3 7 3 2 2 2 2" xfId="4106" xr:uid="{00000000-0005-0000-0000-00002D100000}"/>
    <cellStyle name="Normal 3 7 3 2 2 2 2 2" xfId="4107" xr:uid="{00000000-0005-0000-0000-00002E100000}"/>
    <cellStyle name="Normal 3 7 3 2 2 2 3" xfId="4108" xr:uid="{00000000-0005-0000-0000-00002F100000}"/>
    <cellStyle name="Normal 3 7 3 2 2 2 4" xfId="4109" xr:uid="{00000000-0005-0000-0000-000030100000}"/>
    <cellStyle name="Normal 3 7 3 2 2 2 5" xfId="4110" xr:uid="{00000000-0005-0000-0000-000031100000}"/>
    <cellStyle name="Normal 3 7 3 2 2 3" xfId="4111" xr:uid="{00000000-0005-0000-0000-000032100000}"/>
    <cellStyle name="Normal 3 7 3 2 2 3 2" xfId="4112" xr:uid="{00000000-0005-0000-0000-000033100000}"/>
    <cellStyle name="Normal 3 7 3 2 2 4" xfId="4113" xr:uid="{00000000-0005-0000-0000-000034100000}"/>
    <cellStyle name="Normal 3 7 3 2 2 5" xfId="4114" xr:uid="{00000000-0005-0000-0000-000035100000}"/>
    <cellStyle name="Normal 3 7 3 2 2 6" xfId="4115" xr:uid="{00000000-0005-0000-0000-000036100000}"/>
    <cellStyle name="Normal 3 7 3 2 3" xfId="4116" xr:uid="{00000000-0005-0000-0000-000037100000}"/>
    <cellStyle name="Normal 3 7 3 2 3 2" xfId="4117" xr:uid="{00000000-0005-0000-0000-000038100000}"/>
    <cellStyle name="Normal 3 7 3 2 3 2 2" xfId="4118" xr:uid="{00000000-0005-0000-0000-000039100000}"/>
    <cellStyle name="Normal 3 7 3 2 3 3" xfId="4119" xr:uid="{00000000-0005-0000-0000-00003A100000}"/>
    <cellStyle name="Normal 3 7 3 2 3 4" xfId="4120" xr:uid="{00000000-0005-0000-0000-00003B100000}"/>
    <cellStyle name="Normal 3 7 3 2 3 5" xfId="4121" xr:uid="{00000000-0005-0000-0000-00003C100000}"/>
    <cellStyle name="Normal 3 7 3 2 4" xfId="4122" xr:uid="{00000000-0005-0000-0000-00003D100000}"/>
    <cellStyle name="Normal 3 7 3 2 4 2" xfId="4123" xr:uid="{00000000-0005-0000-0000-00003E100000}"/>
    <cellStyle name="Normal 3 7 3 2 4 2 2" xfId="4124" xr:uid="{00000000-0005-0000-0000-00003F100000}"/>
    <cellStyle name="Normal 3 7 3 2 4 3" xfId="4125" xr:uid="{00000000-0005-0000-0000-000040100000}"/>
    <cellStyle name="Normal 3 7 3 2 4 4" xfId="4126" xr:uid="{00000000-0005-0000-0000-000041100000}"/>
    <cellStyle name="Normal 3 7 3 2 4 5" xfId="4127" xr:uid="{00000000-0005-0000-0000-000042100000}"/>
    <cellStyle name="Normal 3 7 3 2 5" xfId="4128" xr:uid="{00000000-0005-0000-0000-000043100000}"/>
    <cellStyle name="Normal 3 7 3 2 5 2" xfId="4129" xr:uid="{00000000-0005-0000-0000-000044100000}"/>
    <cellStyle name="Normal 3 7 3 2 6" xfId="4130" xr:uid="{00000000-0005-0000-0000-000045100000}"/>
    <cellStyle name="Normal 3 7 3 2 7" xfId="4131" xr:uid="{00000000-0005-0000-0000-000046100000}"/>
    <cellStyle name="Normal 3 7 3 2 8" xfId="4132" xr:uid="{00000000-0005-0000-0000-000047100000}"/>
    <cellStyle name="Normal 3 7 3 3" xfId="4133" xr:uid="{00000000-0005-0000-0000-000048100000}"/>
    <cellStyle name="Normal 3 7 3 3 2" xfId="4134" xr:uid="{00000000-0005-0000-0000-000049100000}"/>
    <cellStyle name="Normal 3 7 3 3 2 2" xfId="4135" xr:uid="{00000000-0005-0000-0000-00004A100000}"/>
    <cellStyle name="Normal 3 7 3 3 2 2 2" xfId="4136" xr:uid="{00000000-0005-0000-0000-00004B100000}"/>
    <cellStyle name="Normal 3 7 3 3 2 2 2 2" xfId="4137" xr:uid="{00000000-0005-0000-0000-00004C100000}"/>
    <cellStyle name="Normal 3 7 3 3 2 2 3" xfId="4138" xr:uid="{00000000-0005-0000-0000-00004D100000}"/>
    <cellStyle name="Normal 3 7 3 3 2 2 4" xfId="4139" xr:uid="{00000000-0005-0000-0000-00004E100000}"/>
    <cellStyle name="Normal 3 7 3 3 2 2 5" xfId="4140" xr:uid="{00000000-0005-0000-0000-00004F100000}"/>
    <cellStyle name="Normal 3 7 3 3 2 3" xfId="4141" xr:uid="{00000000-0005-0000-0000-000050100000}"/>
    <cellStyle name="Normal 3 7 3 3 2 3 2" xfId="4142" xr:uid="{00000000-0005-0000-0000-000051100000}"/>
    <cellStyle name="Normal 3 7 3 3 2 4" xfId="4143" xr:uid="{00000000-0005-0000-0000-000052100000}"/>
    <cellStyle name="Normal 3 7 3 3 2 5" xfId="4144" xr:uid="{00000000-0005-0000-0000-000053100000}"/>
    <cellStyle name="Normal 3 7 3 3 2 6" xfId="4145" xr:uid="{00000000-0005-0000-0000-000054100000}"/>
    <cellStyle name="Normal 3 7 3 3 3" xfId="4146" xr:uid="{00000000-0005-0000-0000-000055100000}"/>
    <cellStyle name="Normal 3 7 3 3 3 2" xfId="4147" xr:uid="{00000000-0005-0000-0000-000056100000}"/>
    <cellStyle name="Normal 3 7 3 3 3 2 2" xfId="4148" xr:uid="{00000000-0005-0000-0000-000057100000}"/>
    <cellStyle name="Normal 3 7 3 3 3 3" xfId="4149" xr:uid="{00000000-0005-0000-0000-000058100000}"/>
    <cellStyle name="Normal 3 7 3 3 3 4" xfId="4150" xr:uid="{00000000-0005-0000-0000-000059100000}"/>
    <cellStyle name="Normal 3 7 3 3 3 5" xfId="4151" xr:uid="{00000000-0005-0000-0000-00005A100000}"/>
    <cellStyle name="Normal 3 7 3 3 4" xfId="4152" xr:uid="{00000000-0005-0000-0000-00005B100000}"/>
    <cellStyle name="Normal 3 7 3 3 4 2" xfId="4153" xr:uid="{00000000-0005-0000-0000-00005C100000}"/>
    <cellStyle name="Normal 3 7 3 3 4 2 2" xfId="4154" xr:uid="{00000000-0005-0000-0000-00005D100000}"/>
    <cellStyle name="Normal 3 7 3 3 4 3" xfId="4155" xr:uid="{00000000-0005-0000-0000-00005E100000}"/>
    <cellStyle name="Normal 3 7 3 3 4 4" xfId="4156" xr:uid="{00000000-0005-0000-0000-00005F100000}"/>
    <cellStyle name="Normal 3 7 3 3 4 5" xfId="4157" xr:uid="{00000000-0005-0000-0000-000060100000}"/>
    <cellStyle name="Normal 3 7 3 3 5" xfId="4158" xr:uid="{00000000-0005-0000-0000-000061100000}"/>
    <cellStyle name="Normal 3 7 3 3 5 2" xfId="4159" xr:uid="{00000000-0005-0000-0000-000062100000}"/>
    <cellStyle name="Normal 3 7 3 3 6" xfId="4160" xr:uid="{00000000-0005-0000-0000-000063100000}"/>
    <cellStyle name="Normal 3 7 3 3 7" xfId="4161" xr:uid="{00000000-0005-0000-0000-000064100000}"/>
    <cellStyle name="Normal 3 7 3 3 8" xfId="4162" xr:uid="{00000000-0005-0000-0000-000065100000}"/>
    <cellStyle name="Normal 3 7 3 4" xfId="4163" xr:uid="{00000000-0005-0000-0000-000066100000}"/>
    <cellStyle name="Normal 3 7 3 4 2" xfId="4164" xr:uid="{00000000-0005-0000-0000-000067100000}"/>
    <cellStyle name="Normal 3 7 3 4 2 2" xfId="4165" xr:uid="{00000000-0005-0000-0000-000068100000}"/>
    <cellStyle name="Normal 3 7 3 4 2 2 2" xfId="4166" xr:uid="{00000000-0005-0000-0000-000069100000}"/>
    <cellStyle name="Normal 3 7 3 4 2 3" xfId="4167" xr:uid="{00000000-0005-0000-0000-00006A100000}"/>
    <cellStyle name="Normal 3 7 3 4 2 4" xfId="4168" xr:uid="{00000000-0005-0000-0000-00006B100000}"/>
    <cellStyle name="Normal 3 7 3 4 2 5" xfId="4169" xr:uid="{00000000-0005-0000-0000-00006C100000}"/>
    <cellStyle name="Normal 3 7 3 4 3" xfId="4170" xr:uid="{00000000-0005-0000-0000-00006D100000}"/>
    <cellStyle name="Normal 3 7 3 4 3 2" xfId="4171" xr:uid="{00000000-0005-0000-0000-00006E100000}"/>
    <cellStyle name="Normal 3 7 3 4 4" xfId="4172" xr:uid="{00000000-0005-0000-0000-00006F100000}"/>
    <cellStyle name="Normal 3 7 3 4 5" xfId="4173" xr:uid="{00000000-0005-0000-0000-000070100000}"/>
    <cellStyle name="Normal 3 7 3 4 6" xfId="4174" xr:uid="{00000000-0005-0000-0000-000071100000}"/>
    <cellStyle name="Normal 3 7 3 5" xfId="4175" xr:uid="{00000000-0005-0000-0000-000072100000}"/>
    <cellStyle name="Normal 3 7 3 5 2" xfId="4176" xr:uid="{00000000-0005-0000-0000-000073100000}"/>
    <cellStyle name="Normal 3 7 3 5 2 2" xfId="4177" xr:uid="{00000000-0005-0000-0000-000074100000}"/>
    <cellStyle name="Normal 3 7 3 5 3" xfId="4178" xr:uid="{00000000-0005-0000-0000-000075100000}"/>
    <cellStyle name="Normal 3 7 3 5 4" xfId="4179" xr:uid="{00000000-0005-0000-0000-000076100000}"/>
    <cellStyle name="Normal 3 7 3 5 5" xfId="4180" xr:uid="{00000000-0005-0000-0000-000077100000}"/>
    <cellStyle name="Normal 3 7 3 6" xfId="4181" xr:uid="{00000000-0005-0000-0000-000078100000}"/>
    <cellStyle name="Normal 3 7 3 6 2" xfId="4182" xr:uid="{00000000-0005-0000-0000-000079100000}"/>
    <cellStyle name="Normal 3 7 3 6 2 2" xfId="4183" xr:uid="{00000000-0005-0000-0000-00007A100000}"/>
    <cellStyle name="Normal 3 7 3 6 3" xfId="4184" xr:uid="{00000000-0005-0000-0000-00007B100000}"/>
    <cellStyle name="Normal 3 7 3 6 4" xfId="4185" xr:uid="{00000000-0005-0000-0000-00007C100000}"/>
    <cellStyle name="Normal 3 7 3 6 5" xfId="4186" xr:uid="{00000000-0005-0000-0000-00007D100000}"/>
    <cellStyle name="Normal 3 7 3 7" xfId="4187" xr:uid="{00000000-0005-0000-0000-00007E100000}"/>
    <cellStyle name="Normal 3 7 3 7 2" xfId="4188" xr:uid="{00000000-0005-0000-0000-00007F100000}"/>
    <cellStyle name="Normal 3 7 3 8" xfId="4189" xr:uid="{00000000-0005-0000-0000-000080100000}"/>
    <cellStyle name="Normal 3 7 3 9" xfId="4190" xr:uid="{00000000-0005-0000-0000-000081100000}"/>
    <cellStyle name="Normal 3 7 4" xfId="4191" xr:uid="{00000000-0005-0000-0000-000082100000}"/>
    <cellStyle name="Normal 3 7 4 10" xfId="4192" xr:uid="{00000000-0005-0000-0000-000083100000}"/>
    <cellStyle name="Normal 3 7 4 2" xfId="4193" xr:uid="{00000000-0005-0000-0000-000084100000}"/>
    <cellStyle name="Normal 3 7 4 2 2" xfId="4194" xr:uid="{00000000-0005-0000-0000-000085100000}"/>
    <cellStyle name="Normal 3 7 4 2 2 2" xfId="4195" xr:uid="{00000000-0005-0000-0000-000086100000}"/>
    <cellStyle name="Normal 3 7 4 2 2 2 2" xfId="4196" xr:uid="{00000000-0005-0000-0000-000087100000}"/>
    <cellStyle name="Normal 3 7 4 2 2 2 2 2" xfId="4197" xr:uid="{00000000-0005-0000-0000-000088100000}"/>
    <cellStyle name="Normal 3 7 4 2 2 2 3" xfId="4198" xr:uid="{00000000-0005-0000-0000-000089100000}"/>
    <cellStyle name="Normal 3 7 4 2 2 2 4" xfId="4199" xr:uid="{00000000-0005-0000-0000-00008A100000}"/>
    <cellStyle name="Normal 3 7 4 2 2 2 5" xfId="4200" xr:uid="{00000000-0005-0000-0000-00008B100000}"/>
    <cellStyle name="Normal 3 7 4 2 2 3" xfId="4201" xr:uid="{00000000-0005-0000-0000-00008C100000}"/>
    <cellStyle name="Normal 3 7 4 2 2 3 2" xfId="4202" xr:uid="{00000000-0005-0000-0000-00008D100000}"/>
    <cellStyle name="Normal 3 7 4 2 2 4" xfId="4203" xr:uid="{00000000-0005-0000-0000-00008E100000}"/>
    <cellStyle name="Normal 3 7 4 2 2 5" xfId="4204" xr:uid="{00000000-0005-0000-0000-00008F100000}"/>
    <cellStyle name="Normal 3 7 4 2 2 6" xfId="4205" xr:uid="{00000000-0005-0000-0000-000090100000}"/>
    <cellStyle name="Normal 3 7 4 2 3" xfId="4206" xr:uid="{00000000-0005-0000-0000-000091100000}"/>
    <cellStyle name="Normal 3 7 4 2 3 2" xfId="4207" xr:uid="{00000000-0005-0000-0000-000092100000}"/>
    <cellStyle name="Normal 3 7 4 2 3 2 2" xfId="4208" xr:uid="{00000000-0005-0000-0000-000093100000}"/>
    <cellStyle name="Normal 3 7 4 2 3 3" xfId="4209" xr:uid="{00000000-0005-0000-0000-000094100000}"/>
    <cellStyle name="Normal 3 7 4 2 3 4" xfId="4210" xr:uid="{00000000-0005-0000-0000-000095100000}"/>
    <cellStyle name="Normal 3 7 4 2 3 5" xfId="4211" xr:uid="{00000000-0005-0000-0000-000096100000}"/>
    <cellStyle name="Normal 3 7 4 2 4" xfId="4212" xr:uid="{00000000-0005-0000-0000-000097100000}"/>
    <cellStyle name="Normal 3 7 4 2 4 2" xfId="4213" xr:uid="{00000000-0005-0000-0000-000098100000}"/>
    <cellStyle name="Normal 3 7 4 2 4 2 2" xfId="4214" xr:uid="{00000000-0005-0000-0000-000099100000}"/>
    <cellStyle name="Normal 3 7 4 2 4 3" xfId="4215" xr:uid="{00000000-0005-0000-0000-00009A100000}"/>
    <cellStyle name="Normal 3 7 4 2 4 4" xfId="4216" xr:uid="{00000000-0005-0000-0000-00009B100000}"/>
    <cellStyle name="Normal 3 7 4 2 4 5" xfId="4217" xr:uid="{00000000-0005-0000-0000-00009C100000}"/>
    <cellStyle name="Normal 3 7 4 2 5" xfId="4218" xr:uid="{00000000-0005-0000-0000-00009D100000}"/>
    <cellStyle name="Normal 3 7 4 2 5 2" xfId="4219" xr:uid="{00000000-0005-0000-0000-00009E100000}"/>
    <cellStyle name="Normal 3 7 4 2 6" xfId="4220" xr:uid="{00000000-0005-0000-0000-00009F100000}"/>
    <cellStyle name="Normal 3 7 4 2 7" xfId="4221" xr:uid="{00000000-0005-0000-0000-0000A0100000}"/>
    <cellStyle name="Normal 3 7 4 2 8" xfId="4222" xr:uid="{00000000-0005-0000-0000-0000A1100000}"/>
    <cellStyle name="Normal 3 7 4 3" xfId="4223" xr:uid="{00000000-0005-0000-0000-0000A2100000}"/>
    <cellStyle name="Normal 3 7 4 3 2" xfId="4224" xr:uid="{00000000-0005-0000-0000-0000A3100000}"/>
    <cellStyle name="Normal 3 7 4 3 2 2" xfId="4225" xr:uid="{00000000-0005-0000-0000-0000A4100000}"/>
    <cellStyle name="Normal 3 7 4 3 2 2 2" xfId="4226" xr:uid="{00000000-0005-0000-0000-0000A5100000}"/>
    <cellStyle name="Normal 3 7 4 3 2 2 2 2" xfId="4227" xr:uid="{00000000-0005-0000-0000-0000A6100000}"/>
    <cellStyle name="Normal 3 7 4 3 2 2 3" xfId="4228" xr:uid="{00000000-0005-0000-0000-0000A7100000}"/>
    <cellStyle name="Normal 3 7 4 3 2 2 4" xfId="4229" xr:uid="{00000000-0005-0000-0000-0000A8100000}"/>
    <cellStyle name="Normal 3 7 4 3 2 2 5" xfId="4230" xr:uid="{00000000-0005-0000-0000-0000A9100000}"/>
    <cellStyle name="Normal 3 7 4 3 2 3" xfId="4231" xr:uid="{00000000-0005-0000-0000-0000AA100000}"/>
    <cellStyle name="Normal 3 7 4 3 2 3 2" xfId="4232" xr:uid="{00000000-0005-0000-0000-0000AB100000}"/>
    <cellStyle name="Normal 3 7 4 3 2 4" xfId="4233" xr:uid="{00000000-0005-0000-0000-0000AC100000}"/>
    <cellStyle name="Normal 3 7 4 3 2 5" xfId="4234" xr:uid="{00000000-0005-0000-0000-0000AD100000}"/>
    <cellStyle name="Normal 3 7 4 3 2 6" xfId="4235" xr:uid="{00000000-0005-0000-0000-0000AE100000}"/>
    <cellStyle name="Normal 3 7 4 3 3" xfId="4236" xr:uid="{00000000-0005-0000-0000-0000AF100000}"/>
    <cellStyle name="Normal 3 7 4 3 3 2" xfId="4237" xr:uid="{00000000-0005-0000-0000-0000B0100000}"/>
    <cellStyle name="Normal 3 7 4 3 3 2 2" xfId="4238" xr:uid="{00000000-0005-0000-0000-0000B1100000}"/>
    <cellStyle name="Normal 3 7 4 3 3 3" xfId="4239" xr:uid="{00000000-0005-0000-0000-0000B2100000}"/>
    <cellStyle name="Normal 3 7 4 3 3 4" xfId="4240" xr:uid="{00000000-0005-0000-0000-0000B3100000}"/>
    <cellStyle name="Normal 3 7 4 3 3 5" xfId="4241" xr:uid="{00000000-0005-0000-0000-0000B4100000}"/>
    <cellStyle name="Normal 3 7 4 3 4" xfId="4242" xr:uid="{00000000-0005-0000-0000-0000B5100000}"/>
    <cellStyle name="Normal 3 7 4 3 4 2" xfId="4243" xr:uid="{00000000-0005-0000-0000-0000B6100000}"/>
    <cellStyle name="Normal 3 7 4 3 4 2 2" xfId="4244" xr:uid="{00000000-0005-0000-0000-0000B7100000}"/>
    <cellStyle name="Normal 3 7 4 3 4 3" xfId="4245" xr:uid="{00000000-0005-0000-0000-0000B8100000}"/>
    <cellStyle name="Normal 3 7 4 3 4 4" xfId="4246" xr:uid="{00000000-0005-0000-0000-0000B9100000}"/>
    <cellStyle name="Normal 3 7 4 3 4 5" xfId="4247" xr:uid="{00000000-0005-0000-0000-0000BA100000}"/>
    <cellStyle name="Normal 3 7 4 3 5" xfId="4248" xr:uid="{00000000-0005-0000-0000-0000BB100000}"/>
    <cellStyle name="Normal 3 7 4 3 5 2" xfId="4249" xr:uid="{00000000-0005-0000-0000-0000BC100000}"/>
    <cellStyle name="Normal 3 7 4 3 6" xfId="4250" xr:uid="{00000000-0005-0000-0000-0000BD100000}"/>
    <cellStyle name="Normal 3 7 4 3 7" xfId="4251" xr:uid="{00000000-0005-0000-0000-0000BE100000}"/>
    <cellStyle name="Normal 3 7 4 3 8" xfId="4252" xr:uid="{00000000-0005-0000-0000-0000BF100000}"/>
    <cellStyle name="Normal 3 7 4 4" xfId="4253" xr:uid="{00000000-0005-0000-0000-0000C0100000}"/>
    <cellStyle name="Normal 3 7 4 4 2" xfId="4254" xr:uid="{00000000-0005-0000-0000-0000C1100000}"/>
    <cellStyle name="Normal 3 7 4 4 2 2" xfId="4255" xr:uid="{00000000-0005-0000-0000-0000C2100000}"/>
    <cellStyle name="Normal 3 7 4 4 2 2 2" xfId="4256" xr:uid="{00000000-0005-0000-0000-0000C3100000}"/>
    <cellStyle name="Normal 3 7 4 4 2 3" xfId="4257" xr:uid="{00000000-0005-0000-0000-0000C4100000}"/>
    <cellStyle name="Normal 3 7 4 4 2 4" xfId="4258" xr:uid="{00000000-0005-0000-0000-0000C5100000}"/>
    <cellStyle name="Normal 3 7 4 4 2 5" xfId="4259" xr:uid="{00000000-0005-0000-0000-0000C6100000}"/>
    <cellStyle name="Normal 3 7 4 4 3" xfId="4260" xr:uid="{00000000-0005-0000-0000-0000C7100000}"/>
    <cellStyle name="Normal 3 7 4 4 3 2" xfId="4261" xr:uid="{00000000-0005-0000-0000-0000C8100000}"/>
    <cellStyle name="Normal 3 7 4 4 4" xfId="4262" xr:uid="{00000000-0005-0000-0000-0000C9100000}"/>
    <cellStyle name="Normal 3 7 4 4 5" xfId="4263" xr:uid="{00000000-0005-0000-0000-0000CA100000}"/>
    <cellStyle name="Normal 3 7 4 4 6" xfId="4264" xr:uid="{00000000-0005-0000-0000-0000CB100000}"/>
    <cellStyle name="Normal 3 7 4 5" xfId="4265" xr:uid="{00000000-0005-0000-0000-0000CC100000}"/>
    <cellStyle name="Normal 3 7 4 5 2" xfId="4266" xr:uid="{00000000-0005-0000-0000-0000CD100000}"/>
    <cellStyle name="Normal 3 7 4 5 2 2" xfId="4267" xr:uid="{00000000-0005-0000-0000-0000CE100000}"/>
    <cellStyle name="Normal 3 7 4 5 3" xfId="4268" xr:uid="{00000000-0005-0000-0000-0000CF100000}"/>
    <cellStyle name="Normal 3 7 4 5 4" xfId="4269" xr:uid="{00000000-0005-0000-0000-0000D0100000}"/>
    <cellStyle name="Normal 3 7 4 5 5" xfId="4270" xr:uid="{00000000-0005-0000-0000-0000D1100000}"/>
    <cellStyle name="Normal 3 7 4 6" xfId="4271" xr:uid="{00000000-0005-0000-0000-0000D2100000}"/>
    <cellStyle name="Normal 3 7 4 6 2" xfId="4272" xr:uid="{00000000-0005-0000-0000-0000D3100000}"/>
    <cellStyle name="Normal 3 7 4 6 2 2" xfId="4273" xr:uid="{00000000-0005-0000-0000-0000D4100000}"/>
    <cellStyle name="Normal 3 7 4 6 3" xfId="4274" xr:uid="{00000000-0005-0000-0000-0000D5100000}"/>
    <cellStyle name="Normal 3 7 4 6 4" xfId="4275" xr:uid="{00000000-0005-0000-0000-0000D6100000}"/>
    <cellStyle name="Normal 3 7 4 6 5" xfId="4276" xr:uid="{00000000-0005-0000-0000-0000D7100000}"/>
    <cellStyle name="Normal 3 7 4 7" xfId="4277" xr:uid="{00000000-0005-0000-0000-0000D8100000}"/>
    <cellStyle name="Normal 3 7 4 7 2" xfId="4278" xr:uid="{00000000-0005-0000-0000-0000D9100000}"/>
    <cellStyle name="Normal 3 7 4 8" xfId="4279" xr:uid="{00000000-0005-0000-0000-0000DA100000}"/>
    <cellStyle name="Normal 3 7 4 9" xfId="4280" xr:uid="{00000000-0005-0000-0000-0000DB100000}"/>
    <cellStyle name="Normal 3 7 5" xfId="4281" xr:uid="{00000000-0005-0000-0000-0000DC100000}"/>
    <cellStyle name="Normal 3 7 5 2" xfId="4282" xr:uid="{00000000-0005-0000-0000-0000DD100000}"/>
    <cellStyle name="Normal 3 7 5 2 2" xfId="4283" xr:uid="{00000000-0005-0000-0000-0000DE100000}"/>
    <cellStyle name="Normal 3 7 5 2 2 2" xfId="4284" xr:uid="{00000000-0005-0000-0000-0000DF100000}"/>
    <cellStyle name="Normal 3 7 5 2 2 2 2" xfId="4285" xr:uid="{00000000-0005-0000-0000-0000E0100000}"/>
    <cellStyle name="Normal 3 7 5 2 2 3" xfId="4286" xr:uid="{00000000-0005-0000-0000-0000E1100000}"/>
    <cellStyle name="Normal 3 7 5 2 2 4" xfId="4287" xr:uid="{00000000-0005-0000-0000-0000E2100000}"/>
    <cellStyle name="Normal 3 7 5 2 2 5" xfId="4288" xr:uid="{00000000-0005-0000-0000-0000E3100000}"/>
    <cellStyle name="Normal 3 7 5 2 3" xfId="4289" xr:uid="{00000000-0005-0000-0000-0000E4100000}"/>
    <cellStyle name="Normal 3 7 5 2 3 2" xfId="4290" xr:uid="{00000000-0005-0000-0000-0000E5100000}"/>
    <cellStyle name="Normal 3 7 5 2 4" xfId="4291" xr:uid="{00000000-0005-0000-0000-0000E6100000}"/>
    <cellStyle name="Normal 3 7 5 2 5" xfId="4292" xr:uid="{00000000-0005-0000-0000-0000E7100000}"/>
    <cellStyle name="Normal 3 7 5 2 6" xfId="4293" xr:uid="{00000000-0005-0000-0000-0000E8100000}"/>
    <cellStyle name="Normal 3 7 5 3" xfId="4294" xr:uid="{00000000-0005-0000-0000-0000E9100000}"/>
    <cellStyle name="Normal 3 7 5 3 2" xfId="4295" xr:uid="{00000000-0005-0000-0000-0000EA100000}"/>
    <cellStyle name="Normal 3 7 5 3 2 2" xfId="4296" xr:uid="{00000000-0005-0000-0000-0000EB100000}"/>
    <cellStyle name="Normal 3 7 5 3 3" xfId="4297" xr:uid="{00000000-0005-0000-0000-0000EC100000}"/>
    <cellStyle name="Normal 3 7 5 3 4" xfId="4298" xr:uid="{00000000-0005-0000-0000-0000ED100000}"/>
    <cellStyle name="Normal 3 7 5 3 5" xfId="4299" xr:uid="{00000000-0005-0000-0000-0000EE100000}"/>
    <cellStyle name="Normal 3 7 5 4" xfId="4300" xr:uid="{00000000-0005-0000-0000-0000EF100000}"/>
    <cellStyle name="Normal 3 7 5 4 2" xfId="4301" xr:uid="{00000000-0005-0000-0000-0000F0100000}"/>
    <cellStyle name="Normal 3 7 5 4 2 2" xfId="4302" xr:uid="{00000000-0005-0000-0000-0000F1100000}"/>
    <cellStyle name="Normal 3 7 5 4 3" xfId="4303" xr:uid="{00000000-0005-0000-0000-0000F2100000}"/>
    <cellStyle name="Normal 3 7 5 4 4" xfId="4304" xr:uid="{00000000-0005-0000-0000-0000F3100000}"/>
    <cellStyle name="Normal 3 7 5 4 5" xfId="4305" xr:uid="{00000000-0005-0000-0000-0000F4100000}"/>
    <cellStyle name="Normal 3 7 5 5" xfId="4306" xr:uid="{00000000-0005-0000-0000-0000F5100000}"/>
    <cellStyle name="Normal 3 7 5 5 2" xfId="4307" xr:uid="{00000000-0005-0000-0000-0000F6100000}"/>
    <cellStyle name="Normal 3 7 5 6" xfId="4308" xr:uid="{00000000-0005-0000-0000-0000F7100000}"/>
    <cellStyle name="Normal 3 7 5 7" xfId="4309" xr:uid="{00000000-0005-0000-0000-0000F8100000}"/>
    <cellStyle name="Normal 3 7 5 8" xfId="4310" xr:uid="{00000000-0005-0000-0000-0000F9100000}"/>
    <cellStyle name="Normal 3 7 6" xfId="4311" xr:uid="{00000000-0005-0000-0000-0000FA100000}"/>
    <cellStyle name="Normal 3 7 6 2" xfId="4312" xr:uid="{00000000-0005-0000-0000-0000FB100000}"/>
    <cellStyle name="Normal 3 7 6 2 2" xfId="4313" xr:uid="{00000000-0005-0000-0000-0000FC100000}"/>
    <cellStyle name="Normal 3 7 6 2 2 2" xfId="4314" xr:uid="{00000000-0005-0000-0000-0000FD100000}"/>
    <cellStyle name="Normal 3 7 6 2 2 2 2" xfId="4315" xr:uid="{00000000-0005-0000-0000-0000FE100000}"/>
    <cellStyle name="Normal 3 7 6 2 2 3" xfId="4316" xr:uid="{00000000-0005-0000-0000-0000FF100000}"/>
    <cellStyle name="Normal 3 7 6 2 2 4" xfId="4317" xr:uid="{00000000-0005-0000-0000-000000110000}"/>
    <cellStyle name="Normal 3 7 6 2 2 5" xfId="4318" xr:uid="{00000000-0005-0000-0000-000001110000}"/>
    <cellStyle name="Normal 3 7 6 2 3" xfId="4319" xr:uid="{00000000-0005-0000-0000-000002110000}"/>
    <cellStyle name="Normal 3 7 6 2 3 2" xfId="4320" xr:uid="{00000000-0005-0000-0000-000003110000}"/>
    <cellStyle name="Normal 3 7 6 2 4" xfId="4321" xr:uid="{00000000-0005-0000-0000-000004110000}"/>
    <cellStyle name="Normal 3 7 6 2 5" xfId="4322" xr:uid="{00000000-0005-0000-0000-000005110000}"/>
    <cellStyle name="Normal 3 7 6 2 6" xfId="4323" xr:uid="{00000000-0005-0000-0000-000006110000}"/>
    <cellStyle name="Normal 3 7 6 3" xfId="4324" xr:uid="{00000000-0005-0000-0000-000007110000}"/>
    <cellStyle name="Normal 3 7 6 3 2" xfId="4325" xr:uid="{00000000-0005-0000-0000-000008110000}"/>
    <cellStyle name="Normal 3 7 6 3 2 2" xfId="4326" xr:uid="{00000000-0005-0000-0000-000009110000}"/>
    <cellStyle name="Normal 3 7 6 3 3" xfId="4327" xr:uid="{00000000-0005-0000-0000-00000A110000}"/>
    <cellStyle name="Normal 3 7 6 3 4" xfId="4328" xr:uid="{00000000-0005-0000-0000-00000B110000}"/>
    <cellStyle name="Normal 3 7 6 3 5" xfId="4329" xr:uid="{00000000-0005-0000-0000-00000C110000}"/>
    <cellStyle name="Normal 3 7 6 4" xfId="4330" xr:uid="{00000000-0005-0000-0000-00000D110000}"/>
    <cellStyle name="Normal 3 7 6 4 2" xfId="4331" xr:uid="{00000000-0005-0000-0000-00000E110000}"/>
    <cellStyle name="Normal 3 7 6 4 2 2" xfId="4332" xr:uid="{00000000-0005-0000-0000-00000F110000}"/>
    <cellStyle name="Normal 3 7 6 4 3" xfId="4333" xr:uid="{00000000-0005-0000-0000-000010110000}"/>
    <cellStyle name="Normal 3 7 6 4 4" xfId="4334" xr:uid="{00000000-0005-0000-0000-000011110000}"/>
    <cellStyle name="Normal 3 7 6 4 5" xfId="4335" xr:uid="{00000000-0005-0000-0000-000012110000}"/>
    <cellStyle name="Normal 3 7 6 5" xfId="4336" xr:uid="{00000000-0005-0000-0000-000013110000}"/>
    <cellStyle name="Normal 3 7 6 5 2" xfId="4337" xr:uid="{00000000-0005-0000-0000-000014110000}"/>
    <cellStyle name="Normal 3 7 6 6" xfId="4338" xr:uid="{00000000-0005-0000-0000-000015110000}"/>
    <cellStyle name="Normal 3 7 6 7" xfId="4339" xr:uid="{00000000-0005-0000-0000-000016110000}"/>
    <cellStyle name="Normal 3 7 6 8" xfId="4340" xr:uid="{00000000-0005-0000-0000-000017110000}"/>
    <cellStyle name="Normal 3 7 7" xfId="4341" xr:uid="{00000000-0005-0000-0000-000018110000}"/>
    <cellStyle name="Normal 3 7 7 2" xfId="4342" xr:uid="{00000000-0005-0000-0000-000019110000}"/>
    <cellStyle name="Normal 3 7 7 2 2" xfId="4343" xr:uid="{00000000-0005-0000-0000-00001A110000}"/>
    <cellStyle name="Normal 3 7 7 2 2 2" xfId="4344" xr:uid="{00000000-0005-0000-0000-00001B110000}"/>
    <cellStyle name="Normal 3 7 7 2 3" xfId="4345" xr:uid="{00000000-0005-0000-0000-00001C110000}"/>
    <cellStyle name="Normal 3 7 7 2 4" xfId="4346" xr:uid="{00000000-0005-0000-0000-00001D110000}"/>
    <cellStyle name="Normal 3 7 7 2 5" xfId="4347" xr:uid="{00000000-0005-0000-0000-00001E110000}"/>
    <cellStyle name="Normal 3 7 7 3" xfId="4348" xr:uid="{00000000-0005-0000-0000-00001F110000}"/>
    <cellStyle name="Normal 3 7 7 3 2" xfId="4349" xr:uid="{00000000-0005-0000-0000-000020110000}"/>
    <cellStyle name="Normal 3 7 7 4" xfId="4350" xr:uid="{00000000-0005-0000-0000-000021110000}"/>
    <cellStyle name="Normal 3 7 7 5" xfId="4351" xr:uid="{00000000-0005-0000-0000-000022110000}"/>
    <cellStyle name="Normal 3 7 7 6" xfId="4352" xr:uid="{00000000-0005-0000-0000-000023110000}"/>
    <cellStyle name="Normal 3 7 8" xfId="4353" xr:uid="{00000000-0005-0000-0000-000024110000}"/>
    <cellStyle name="Normal 3 7 8 2" xfId="4354" xr:uid="{00000000-0005-0000-0000-000025110000}"/>
    <cellStyle name="Normal 3 7 8 2 2" xfId="4355" xr:uid="{00000000-0005-0000-0000-000026110000}"/>
    <cellStyle name="Normal 3 7 8 3" xfId="4356" xr:uid="{00000000-0005-0000-0000-000027110000}"/>
    <cellStyle name="Normal 3 7 8 4" xfId="4357" xr:uid="{00000000-0005-0000-0000-000028110000}"/>
    <cellStyle name="Normal 3 7 8 5" xfId="4358" xr:uid="{00000000-0005-0000-0000-000029110000}"/>
    <cellStyle name="Normal 3 7 9" xfId="4359" xr:uid="{00000000-0005-0000-0000-00002A110000}"/>
    <cellStyle name="Normal 3 7 9 2" xfId="4360" xr:uid="{00000000-0005-0000-0000-00002B110000}"/>
    <cellStyle name="Normal 3 7 9 2 2" xfId="4361" xr:uid="{00000000-0005-0000-0000-00002C110000}"/>
    <cellStyle name="Normal 3 7 9 3" xfId="4362" xr:uid="{00000000-0005-0000-0000-00002D110000}"/>
    <cellStyle name="Normal 3 7 9 4" xfId="4363" xr:uid="{00000000-0005-0000-0000-00002E110000}"/>
    <cellStyle name="Normal 3 7 9 5" xfId="4364" xr:uid="{00000000-0005-0000-0000-00002F110000}"/>
    <cellStyle name="Normal 3 8" xfId="4365" xr:uid="{00000000-0005-0000-0000-000030110000}"/>
    <cellStyle name="Normal 3 8 10" xfId="4366" xr:uid="{00000000-0005-0000-0000-000031110000}"/>
    <cellStyle name="Normal 3 8 10 2" xfId="4367" xr:uid="{00000000-0005-0000-0000-000032110000}"/>
    <cellStyle name="Normal 3 8 11" xfId="4368" xr:uid="{00000000-0005-0000-0000-000033110000}"/>
    <cellStyle name="Normal 3 8 12" xfId="4369" xr:uid="{00000000-0005-0000-0000-000034110000}"/>
    <cellStyle name="Normal 3 8 13" xfId="4370" xr:uid="{00000000-0005-0000-0000-000035110000}"/>
    <cellStyle name="Normal 3 8 2" xfId="4371" xr:uid="{00000000-0005-0000-0000-000036110000}"/>
    <cellStyle name="Normal 3 8 2 10" xfId="4372" xr:uid="{00000000-0005-0000-0000-000037110000}"/>
    <cellStyle name="Normal 3 8 2 2" xfId="4373" xr:uid="{00000000-0005-0000-0000-000038110000}"/>
    <cellStyle name="Normal 3 8 2 2 2" xfId="4374" xr:uid="{00000000-0005-0000-0000-000039110000}"/>
    <cellStyle name="Normal 3 8 2 2 2 2" xfId="4375" xr:uid="{00000000-0005-0000-0000-00003A110000}"/>
    <cellStyle name="Normal 3 8 2 2 2 2 2" xfId="4376" xr:uid="{00000000-0005-0000-0000-00003B110000}"/>
    <cellStyle name="Normal 3 8 2 2 2 2 2 2" xfId="4377" xr:uid="{00000000-0005-0000-0000-00003C110000}"/>
    <cellStyle name="Normal 3 8 2 2 2 2 3" xfId="4378" xr:uid="{00000000-0005-0000-0000-00003D110000}"/>
    <cellStyle name="Normal 3 8 2 2 2 2 4" xfId="4379" xr:uid="{00000000-0005-0000-0000-00003E110000}"/>
    <cellStyle name="Normal 3 8 2 2 2 2 5" xfId="4380" xr:uid="{00000000-0005-0000-0000-00003F110000}"/>
    <cellStyle name="Normal 3 8 2 2 2 3" xfId="4381" xr:uid="{00000000-0005-0000-0000-000040110000}"/>
    <cellStyle name="Normal 3 8 2 2 2 3 2" xfId="4382" xr:uid="{00000000-0005-0000-0000-000041110000}"/>
    <cellStyle name="Normal 3 8 2 2 2 4" xfId="4383" xr:uid="{00000000-0005-0000-0000-000042110000}"/>
    <cellStyle name="Normal 3 8 2 2 2 5" xfId="4384" xr:uid="{00000000-0005-0000-0000-000043110000}"/>
    <cellStyle name="Normal 3 8 2 2 2 6" xfId="4385" xr:uid="{00000000-0005-0000-0000-000044110000}"/>
    <cellStyle name="Normal 3 8 2 2 3" xfId="4386" xr:uid="{00000000-0005-0000-0000-000045110000}"/>
    <cellStyle name="Normal 3 8 2 2 3 2" xfId="4387" xr:uid="{00000000-0005-0000-0000-000046110000}"/>
    <cellStyle name="Normal 3 8 2 2 3 2 2" xfId="4388" xr:uid="{00000000-0005-0000-0000-000047110000}"/>
    <cellStyle name="Normal 3 8 2 2 3 3" xfId="4389" xr:uid="{00000000-0005-0000-0000-000048110000}"/>
    <cellStyle name="Normal 3 8 2 2 3 4" xfId="4390" xr:uid="{00000000-0005-0000-0000-000049110000}"/>
    <cellStyle name="Normal 3 8 2 2 3 5" xfId="4391" xr:uid="{00000000-0005-0000-0000-00004A110000}"/>
    <cellStyle name="Normal 3 8 2 2 4" xfId="4392" xr:uid="{00000000-0005-0000-0000-00004B110000}"/>
    <cellStyle name="Normal 3 8 2 2 4 2" xfId="4393" xr:uid="{00000000-0005-0000-0000-00004C110000}"/>
    <cellStyle name="Normal 3 8 2 2 4 2 2" xfId="4394" xr:uid="{00000000-0005-0000-0000-00004D110000}"/>
    <cellStyle name="Normal 3 8 2 2 4 3" xfId="4395" xr:uid="{00000000-0005-0000-0000-00004E110000}"/>
    <cellStyle name="Normal 3 8 2 2 4 4" xfId="4396" xr:uid="{00000000-0005-0000-0000-00004F110000}"/>
    <cellStyle name="Normal 3 8 2 2 4 5" xfId="4397" xr:uid="{00000000-0005-0000-0000-000050110000}"/>
    <cellStyle name="Normal 3 8 2 2 5" xfId="4398" xr:uid="{00000000-0005-0000-0000-000051110000}"/>
    <cellStyle name="Normal 3 8 2 2 5 2" xfId="4399" xr:uid="{00000000-0005-0000-0000-000052110000}"/>
    <cellStyle name="Normal 3 8 2 2 6" xfId="4400" xr:uid="{00000000-0005-0000-0000-000053110000}"/>
    <cellStyle name="Normal 3 8 2 2 7" xfId="4401" xr:uid="{00000000-0005-0000-0000-000054110000}"/>
    <cellStyle name="Normal 3 8 2 2 8" xfId="4402" xr:uid="{00000000-0005-0000-0000-000055110000}"/>
    <cellStyle name="Normal 3 8 2 3" xfId="4403" xr:uid="{00000000-0005-0000-0000-000056110000}"/>
    <cellStyle name="Normal 3 8 2 3 2" xfId="4404" xr:uid="{00000000-0005-0000-0000-000057110000}"/>
    <cellStyle name="Normal 3 8 2 3 2 2" xfId="4405" xr:uid="{00000000-0005-0000-0000-000058110000}"/>
    <cellStyle name="Normal 3 8 2 3 2 2 2" xfId="4406" xr:uid="{00000000-0005-0000-0000-000059110000}"/>
    <cellStyle name="Normal 3 8 2 3 2 2 2 2" xfId="4407" xr:uid="{00000000-0005-0000-0000-00005A110000}"/>
    <cellStyle name="Normal 3 8 2 3 2 2 3" xfId="4408" xr:uid="{00000000-0005-0000-0000-00005B110000}"/>
    <cellStyle name="Normal 3 8 2 3 2 2 4" xfId="4409" xr:uid="{00000000-0005-0000-0000-00005C110000}"/>
    <cellStyle name="Normal 3 8 2 3 2 2 5" xfId="4410" xr:uid="{00000000-0005-0000-0000-00005D110000}"/>
    <cellStyle name="Normal 3 8 2 3 2 3" xfId="4411" xr:uid="{00000000-0005-0000-0000-00005E110000}"/>
    <cellStyle name="Normal 3 8 2 3 2 3 2" xfId="4412" xr:uid="{00000000-0005-0000-0000-00005F110000}"/>
    <cellStyle name="Normal 3 8 2 3 2 4" xfId="4413" xr:uid="{00000000-0005-0000-0000-000060110000}"/>
    <cellStyle name="Normal 3 8 2 3 2 5" xfId="4414" xr:uid="{00000000-0005-0000-0000-000061110000}"/>
    <cellStyle name="Normal 3 8 2 3 2 6" xfId="4415" xr:uid="{00000000-0005-0000-0000-000062110000}"/>
    <cellStyle name="Normal 3 8 2 3 3" xfId="4416" xr:uid="{00000000-0005-0000-0000-000063110000}"/>
    <cellStyle name="Normal 3 8 2 3 3 2" xfId="4417" xr:uid="{00000000-0005-0000-0000-000064110000}"/>
    <cellStyle name="Normal 3 8 2 3 3 2 2" xfId="4418" xr:uid="{00000000-0005-0000-0000-000065110000}"/>
    <cellStyle name="Normal 3 8 2 3 3 3" xfId="4419" xr:uid="{00000000-0005-0000-0000-000066110000}"/>
    <cellStyle name="Normal 3 8 2 3 3 4" xfId="4420" xr:uid="{00000000-0005-0000-0000-000067110000}"/>
    <cellStyle name="Normal 3 8 2 3 3 5" xfId="4421" xr:uid="{00000000-0005-0000-0000-000068110000}"/>
    <cellStyle name="Normal 3 8 2 3 4" xfId="4422" xr:uid="{00000000-0005-0000-0000-000069110000}"/>
    <cellStyle name="Normal 3 8 2 3 4 2" xfId="4423" xr:uid="{00000000-0005-0000-0000-00006A110000}"/>
    <cellStyle name="Normal 3 8 2 3 4 2 2" xfId="4424" xr:uid="{00000000-0005-0000-0000-00006B110000}"/>
    <cellStyle name="Normal 3 8 2 3 4 3" xfId="4425" xr:uid="{00000000-0005-0000-0000-00006C110000}"/>
    <cellStyle name="Normal 3 8 2 3 4 4" xfId="4426" xr:uid="{00000000-0005-0000-0000-00006D110000}"/>
    <cellStyle name="Normal 3 8 2 3 4 5" xfId="4427" xr:uid="{00000000-0005-0000-0000-00006E110000}"/>
    <cellStyle name="Normal 3 8 2 3 5" xfId="4428" xr:uid="{00000000-0005-0000-0000-00006F110000}"/>
    <cellStyle name="Normal 3 8 2 3 5 2" xfId="4429" xr:uid="{00000000-0005-0000-0000-000070110000}"/>
    <cellStyle name="Normal 3 8 2 3 6" xfId="4430" xr:uid="{00000000-0005-0000-0000-000071110000}"/>
    <cellStyle name="Normal 3 8 2 3 7" xfId="4431" xr:uid="{00000000-0005-0000-0000-000072110000}"/>
    <cellStyle name="Normal 3 8 2 3 8" xfId="4432" xr:uid="{00000000-0005-0000-0000-000073110000}"/>
    <cellStyle name="Normal 3 8 2 4" xfId="4433" xr:uid="{00000000-0005-0000-0000-000074110000}"/>
    <cellStyle name="Normal 3 8 2 4 2" xfId="4434" xr:uid="{00000000-0005-0000-0000-000075110000}"/>
    <cellStyle name="Normal 3 8 2 4 2 2" xfId="4435" xr:uid="{00000000-0005-0000-0000-000076110000}"/>
    <cellStyle name="Normal 3 8 2 4 2 2 2" xfId="4436" xr:uid="{00000000-0005-0000-0000-000077110000}"/>
    <cellStyle name="Normal 3 8 2 4 2 3" xfId="4437" xr:uid="{00000000-0005-0000-0000-000078110000}"/>
    <cellStyle name="Normal 3 8 2 4 2 4" xfId="4438" xr:uid="{00000000-0005-0000-0000-000079110000}"/>
    <cellStyle name="Normal 3 8 2 4 2 5" xfId="4439" xr:uid="{00000000-0005-0000-0000-00007A110000}"/>
    <cellStyle name="Normal 3 8 2 4 3" xfId="4440" xr:uid="{00000000-0005-0000-0000-00007B110000}"/>
    <cellStyle name="Normal 3 8 2 4 3 2" xfId="4441" xr:uid="{00000000-0005-0000-0000-00007C110000}"/>
    <cellStyle name="Normal 3 8 2 4 4" xfId="4442" xr:uid="{00000000-0005-0000-0000-00007D110000}"/>
    <cellStyle name="Normal 3 8 2 4 5" xfId="4443" xr:uid="{00000000-0005-0000-0000-00007E110000}"/>
    <cellStyle name="Normal 3 8 2 4 6" xfId="4444" xr:uid="{00000000-0005-0000-0000-00007F110000}"/>
    <cellStyle name="Normal 3 8 2 5" xfId="4445" xr:uid="{00000000-0005-0000-0000-000080110000}"/>
    <cellStyle name="Normal 3 8 2 5 2" xfId="4446" xr:uid="{00000000-0005-0000-0000-000081110000}"/>
    <cellStyle name="Normal 3 8 2 5 2 2" xfId="4447" xr:uid="{00000000-0005-0000-0000-000082110000}"/>
    <cellStyle name="Normal 3 8 2 5 3" xfId="4448" xr:uid="{00000000-0005-0000-0000-000083110000}"/>
    <cellStyle name="Normal 3 8 2 5 4" xfId="4449" xr:uid="{00000000-0005-0000-0000-000084110000}"/>
    <cellStyle name="Normal 3 8 2 5 5" xfId="4450" xr:uid="{00000000-0005-0000-0000-000085110000}"/>
    <cellStyle name="Normal 3 8 2 6" xfId="4451" xr:uid="{00000000-0005-0000-0000-000086110000}"/>
    <cellStyle name="Normal 3 8 2 6 2" xfId="4452" xr:uid="{00000000-0005-0000-0000-000087110000}"/>
    <cellStyle name="Normal 3 8 2 6 2 2" xfId="4453" xr:uid="{00000000-0005-0000-0000-000088110000}"/>
    <cellStyle name="Normal 3 8 2 6 3" xfId="4454" xr:uid="{00000000-0005-0000-0000-000089110000}"/>
    <cellStyle name="Normal 3 8 2 6 4" xfId="4455" xr:uid="{00000000-0005-0000-0000-00008A110000}"/>
    <cellStyle name="Normal 3 8 2 6 5" xfId="4456" xr:uid="{00000000-0005-0000-0000-00008B110000}"/>
    <cellStyle name="Normal 3 8 2 7" xfId="4457" xr:uid="{00000000-0005-0000-0000-00008C110000}"/>
    <cellStyle name="Normal 3 8 2 7 2" xfId="4458" xr:uid="{00000000-0005-0000-0000-00008D110000}"/>
    <cellStyle name="Normal 3 8 2 8" xfId="4459" xr:uid="{00000000-0005-0000-0000-00008E110000}"/>
    <cellStyle name="Normal 3 8 2 9" xfId="4460" xr:uid="{00000000-0005-0000-0000-00008F110000}"/>
    <cellStyle name="Normal 3 8 3" xfId="4461" xr:uid="{00000000-0005-0000-0000-000090110000}"/>
    <cellStyle name="Normal 3 8 3 10" xfId="4462" xr:uid="{00000000-0005-0000-0000-000091110000}"/>
    <cellStyle name="Normal 3 8 3 2" xfId="4463" xr:uid="{00000000-0005-0000-0000-000092110000}"/>
    <cellStyle name="Normal 3 8 3 2 2" xfId="4464" xr:uid="{00000000-0005-0000-0000-000093110000}"/>
    <cellStyle name="Normal 3 8 3 2 2 2" xfId="4465" xr:uid="{00000000-0005-0000-0000-000094110000}"/>
    <cellStyle name="Normal 3 8 3 2 2 2 2" xfId="4466" xr:uid="{00000000-0005-0000-0000-000095110000}"/>
    <cellStyle name="Normal 3 8 3 2 2 2 2 2" xfId="4467" xr:uid="{00000000-0005-0000-0000-000096110000}"/>
    <cellStyle name="Normal 3 8 3 2 2 2 3" xfId="4468" xr:uid="{00000000-0005-0000-0000-000097110000}"/>
    <cellStyle name="Normal 3 8 3 2 2 2 4" xfId="4469" xr:uid="{00000000-0005-0000-0000-000098110000}"/>
    <cellStyle name="Normal 3 8 3 2 2 2 5" xfId="4470" xr:uid="{00000000-0005-0000-0000-000099110000}"/>
    <cellStyle name="Normal 3 8 3 2 2 3" xfId="4471" xr:uid="{00000000-0005-0000-0000-00009A110000}"/>
    <cellStyle name="Normal 3 8 3 2 2 3 2" xfId="4472" xr:uid="{00000000-0005-0000-0000-00009B110000}"/>
    <cellStyle name="Normal 3 8 3 2 2 4" xfId="4473" xr:uid="{00000000-0005-0000-0000-00009C110000}"/>
    <cellStyle name="Normal 3 8 3 2 2 5" xfId="4474" xr:uid="{00000000-0005-0000-0000-00009D110000}"/>
    <cellStyle name="Normal 3 8 3 2 2 6" xfId="4475" xr:uid="{00000000-0005-0000-0000-00009E110000}"/>
    <cellStyle name="Normal 3 8 3 2 3" xfId="4476" xr:uid="{00000000-0005-0000-0000-00009F110000}"/>
    <cellStyle name="Normal 3 8 3 2 3 2" xfId="4477" xr:uid="{00000000-0005-0000-0000-0000A0110000}"/>
    <cellStyle name="Normal 3 8 3 2 3 2 2" xfId="4478" xr:uid="{00000000-0005-0000-0000-0000A1110000}"/>
    <cellStyle name="Normal 3 8 3 2 3 3" xfId="4479" xr:uid="{00000000-0005-0000-0000-0000A2110000}"/>
    <cellStyle name="Normal 3 8 3 2 3 4" xfId="4480" xr:uid="{00000000-0005-0000-0000-0000A3110000}"/>
    <cellStyle name="Normal 3 8 3 2 3 5" xfId="4481" xr:uid="{00000000-0005-0000-0000-0000A4110000}"/>
    <cellStyle name="Normal 3 8 3 2 4" xfId="4482" xr:uid="{00000000-0005-0000-0000-0000A5110000}"/>
    <cellStyle name="Normal 3 8 3 2 4 2" xfId="4483" xr:uid="{00000000-0005-0000-0000-0000A6110000}"/>
    <cellStyle name="Normal 3 8 3 2 4 2 2" xfId="4484" xr:uid="{00000000-0005-0000-0000-0000A7110000}"/>
    <cellStyle name="Normal 3 8 3 2 4 3" xfId="4485" xr:uid="{00000000-0005-0000-0000-0000A8110000}"/>
    <cellStyle name="Normal 3 8 3 2 4 4" xfId="4486" xr:uid="{00000000-0005-0000-0000-0000A9110000}"/>
    <cellStyle name="Normal 3 8 3 2 4 5" xfId="4487" xr:uid="{00000000-0005-0000-0000-0000AA110000}"/>
    <cellStyle name="Normal 3 8 3 2 5" xfId="4488" xr:uid="{00000000-0005-0000-0000-0000AB110000}"/>
    <cellStyle name="Normal 3 8 3 2 5 2" xfId="4489" xr:uid="{00000000-0005-0000-0000-0000AC110000}"/>
    <cellStyle name="Normal 3 8 3 2 6" xfId="4490" xr:uid="{00000000-0005-0000-0000-0000AD110000}"/>
    <cellStyle name="Normal 3 8 3 2 7" xfId="4491" xr:uid="{00000000-0005-0000-0000-0000AE110000}"/>
    <cellStyle name="Normal 3 8 3 2 8" xfId="4492" xr:uid="{00000000-0005-0000-0000-0000AF110000}"/>
    <cellStyle name="Normal 3 8 3 3" xfId="4493" xr:uid="{00000000-0005-0000-0000-0000B0110000}"/>
    <cellStyle name="Normal 3 8 3 3 2" xfId="4494" xr:uid="{00000000-0005-0000-0000-0000B1110000}"/>
    <cellStyle name="Normal 3 8 3 3 2 2" xfId="4495" xr:uid="{00000000-0005-0000-0000-0000B2110000}"/>
    <cellStyle name="Normal 3 8 3 3 2 2 2" xfId="4496" xr:uid="{00000000-0005-0000-0000-0000B3110000}"/>
    <cellStyle name="Normal 3 8 3 3 2 2 2 2" xfId="4497" xr:uid="{00000000-0005-0000-0000-0000B4110000}"/>
    <cellStyle name="Normal 3 8 3 3 2 2 3" xfId="4498" xr:uid="{00000000-0005-0000-0000-0000B5110000}"/>
    <cellStyle name="Normal 3 8 3 3 2 2 4" xfId="4499" xr:uid="{00000000-0005-0000-0000-0000B6110000}"/>
    <cellStyle name="Normal 3 8 3 3 2 2 5" xfId="4500" xr:uid="{00000000-0005-0000-0000-0000B7110000}"/>
    <cellStyle name="Normal 3 8 3 3 2 3" xfId="4501" xr:uid="{00000000-0005-0000-0000-0000B8110000}"/>
    <cellStyle name="Normal 3 8 3 3 2 3 2" xfId="4502" xr:uid="{00000000-0005-0000-0000-0000B9110000}"/>
    <cellStyle name="Normal 3 8 3 3 2 4" xfId="4503" xr:uid="{00000000-0005-0000-0000-0000BA110000}"/>
    <cellStyle name="Normal 3 8 3 3 2 5" xfId="4504" xr:uid="{00000000-0005-0000-0000-0000BB110000}"/>
    <cellStyle name="Normal 3 8 3 3 2 6" xfId="4505" xr:uid="{00000000-0005-0000-0000-0000BC110000}"/>
    <cellStyle name="Normal 3 8 3 3 3" xfId="4506" xr:uid="{00000000-0005-0000-0000-0000BD110000}"/>
    <cellStyle name="Normal 3 8 3 3 3 2" xfId="4507" xr:uid="{00000000-0005-0000-0000-0000BE110000}"/>
    <cellStyle name="Normal 3 8 3 3 3 2 2" xfId="4508" xr:uid="{00000000-0005-0000-0000-0000BF110000}"/>
    <cellStyle name="Normal 3 8 3 3 3 3" xfId="4509" xr:uid="{00000000-0005-0000-0000-0000C0110000}"/>
    <cellStyle name="Normal 3 8 3 3 3 4" xfId="4510" xr:uid="{00000000-0005-0000-0000-0000C1110000}"/>
    <cellStyle name="Normal 3 8 3 3 3 5" xfId="4511" xr:uid="{00000000-0005-0000-0000-0000C2110000}"/>
    <cellStyle name="Normal 3 8 3 3 4" xfId="4512" xr:uid="{00000000-0005-0000-0000-0000C3110000}"/>
    <cellStyle name="Normal 3 8 3 3 4 2" xfId="4513" xr:uid="{00000000-0005-0000-0000-0000C4110000}"/>
    <cellStyle name="Normal 3 8 3 3 4 2 2" xfId="4514" xr:uid="{00000000-0005-0000-0000-0000C5110000}"/>
    <cellStyle name="Normal 3 8 3 3 4 3" xfId="4515" xr:uid="{00000000-0005-0000-0000-0000C6110000}"/>
    <cellStyle name="Normal 3 8 3 3 4 4" xfId="4516" xr:uid="{00000000-0005-0000-0000-0000C7110000}"/>
    <cellStyle name="Normal 3 8 3 3 4 5" xfId="4517" xr:uid="{00000000-0005-0000-0000-0000C8110000}"/>
    <cellStyle name="Normal 3 8 3 3 5" xfId="4518" xr:uid="{00000000-0005-0000-0000-0000C9110000}"/>
    <cellStyle name="Normal 3 8 3 3 5 2" xfId="4519" xr:uid="{00000000-0005-0000-0000-0000CA110000}"/>
    <cellStyle name="Normal 3 8 3 3 6" xfId="4520" xr:uid="{00000000-0005-0000-0000-0000CB110000}"/>
    <cellStyle name="Normal 3 8 3 3 7" xfId="4521" xr:uid="{00000000-0005-0000-0000-0000CC110000}"/>
    <cellStyle name="Normal 3 8 3 3 8" xfId="4522" xr:uid="{00000000-0005-0000-0000-0000CD110000}"/>
    <cellStyle name="Normal 3 8 3 4" xfId="4523" xr:uid="{00000000-0005-0000-0000-0000CE110000}"/>
    <cellStyle name="Normal 3 8 3 4 2" xfId="4524" xr:uid="{00000000-0005-0000-0000-0000CF110000}"/>
    <cellStyle name="Normal 3 8 3 4 2 2" xfId="4525" xr:uid="{00000000-0005-0000-0000-0000D0110000}"/>
    <cellStyle name="Normal 3 8 3 4 2 2 2" xfId="4526" xr:uid="{00000000-0005-0000-0000-0000D1110000}"/>
    <cellStyle name="Normal 3 8 3 4 2 3" xfId="4527" xr:uid="{00000000-0005-0000-0000-0000D2110000}"/>
    <cellStyle name="Normal 3 8 3 4 2 4" xfId="4528" xr:uid="{00000000-0005-0000-0000-0000D3110000}"/>
    <cellStyle name="Normal 3 8 3 4 2 5" xfId="4529" xr:uid="{00000000-0005-0000-0000-0000D4110000}"/>
    <cellStyle name="Normal 3 8 3 4 3" xfId="4530" xr:uid="{00000000-0005-0000-0000-0000D5110000}"/>
    <cellStyle name="Normal 3 8 3 4 3 2" xfId="4531" xr:uid="{00000000-0005-0000-0000-0000D6110000}"/>
    <cellStyle name="Normal 3 8 3 4 4" xfId="4532" xr:uid="{00000000-0005-0000-0000-0000D7110000}"/>
    <cellStyle name="Normal 3 8 3 4 5" xfId="4533" xr:uid="{00000000-0005-0000-0000-0000D8110000}"/>
    <cellStyle name="Normal 3 8 3 4 6" xfId="4534" xr:uid="{00000000-0005-0000-0000-0000D9110000}"/>
    <cellStyle name="Normal 3 8 3 5" xfId="4535" xr:uid="{00000000-0005-0000-0000-0000DA110000}"/>
    <cellStyle name="Normal 3 8 3 5 2" xfId="4536" xr:uid="{00000000-0005-0000-0000-0000DB110000}"/>
    <cellStyle name="Normal 3 8 3 5 2 2" xfId="4537" xr:uid="{00000000-0005-0000-0000-0000DC110000}"/>
    <cellStyle name="Normal 3 8 3 5 3" xfId="4538" xr:uid="{00000000-0005-0000-0000-0000DD110000}"/>
    <cellStyle name="Normal 3 8 3 5 4" xfId="4539" xr:uid="{00000000-0005-0000-0000-0000DE110000}"/>
    <cellStyle name="Normal 3 8 3 5 5" xfId="4540" xr:uid="{00000000-0005-0000-0000-0000DF110000}"/>
    <cellStyle name="Normal 3 8 3 6" xfId="4541" xr:uid="{00000000-0005-0000-0000-0000E0110000}"/>
    <cellStyle name="Normal 3 8 3 6 2" xfId="4542" xr:uid="{00000000-0005-0000-0000-0000E1110000}"/>
    <cellStyle name="Normal 3 8 3 6 2 2" xfId="4543" xr:uid="{00000000-0005-0000-0000-0000E2110000}"/>
    <cellStyle name="Normal 3 8 3 6 3" xfId="4544" xr:uid="{00000000-0005-0000-0000-0000E3110000}"/>
    <cellStyle name="Normal 3 8 3 6 4" xfId="4545" xr:uid="{00000000-0005-0000-0000-0000E4110000}"/>
    <cellStyle name="Normal 3 8 3 6 5" xfId="4546" xr:uid="{00000000-0005-0000-0000-0000E5110000}"/>
    <cellStyle name="Normal 3 8 3 7" xfId="4547" xr:uid="{00000000-0005-0000-0000-0000E6110000}"/>
    <cellStyle name="Normal 3 8 3 7 2" xfId="4548" xr:uid="{00000000-0005-0000-0000-0000E7110000}"/>
    <cellStyle name="Normal 3 8 3 8" xfId="4549" xr:uid="{00000000-0005-0000-0000-0000E8110000}"/>
    <cellStyle name="Normal 3 8 3 9" xfId="4550" xr:uid="{00000000-0005-0000-0000-0000E9110000}"/>
    <cellStyle name="Normal 3 8 4" xfId="4551" xr:uid="{00000000-0005-0000-0000-0000EA110000}"/>
    <cellStyle name="Normal 3 8 4 10" xfId="4552" xr:uid="{00000000-0005-0000-0000-0000EB110000}"/>
    <cellStyle name="Normal 3 8 4 2" xfId="4553" xr:uid="{00000000-0005-0000-0000-0000EC110000}"/>
    <cellStyle name="Normal 3 8 4 2 2" xfId="4554" xr:uid="{00000000-0005-0000-0000-0000ED110000}"/>
    <cellStyle name="Normal 3 8 4 2 2 2" xfId="4555" xr:uid="{00000000-0005-0000-0000-0000EE110000}"/>
    <cellStyle name="Normal 3 8 4 2 2 2 2" xfId="4556" xr:uid="{00000000-0005-0000-0000-0000EF110000}"/>
    <cellStyle name="Normal 3 8 4 2 2 2 2 2" xfId="4557" xr:uid="{00000000-0005-0000-0000-0000F0110000}"/>
    <cellStyle name="Normal 3 8 4 2 2 2 3" xfId="4558" xr:uid="{00000000-0005-0000-0000-0000F1110000}"/>
    <cellStyle name="Normal 3 8 4 2 2 2 4" xfId="4559" xr:uid="{00000000-0005-0000-0000-0000F2110000}"/>
    <cellStyle name="Normal 3 8 4 2 2 2 5" xfId="4560" xr:uid="{00000000-0005-0000-0000-0000F3110000}"/>
    <cellStyle name="Normal 3 8 4 2 2 3" xfId="4561" xr:uid="{00000000-0005-0000-0000-0000F4110000}"/>
    <cellStyle name="Normal 3 8 4 2 2 3 2" xfId="4562" xr:uid="{00000000-0005-0000-0000-0000F5110000}"/>
    <cellStyle name="Normal 3 8 4 2 2 4" xfId="4563" xr:uid="{00000000-0005-0000-0000-0000F6110000}"/>
    <cellStyle name="Normal 3 8 4 2 2 5" xfId="4564" xr:uid="{00000000-0005-0000-0000-0000F7110000}"/>
    <cellStyle name="Normal 3 8 4 2 2 6" xfId="4565" xr:uid="{00000000-0005-0000-0000-0000F8110000}"/>
    <cellStyle name="Normal 3 8 4 2 3" xfId="4566" xr:uid="{00000000-0005-0000-0000-0000F9110000}"/>
    <cellStyle name="Normal 3 8 4 2 3 2" xfId="4567" xr:uid="{00000000-0005-0000-0000-0000FA110000}"/>
    <cellStyle name="Normal 3 8 4 2 3 2 2" xfId="4568" xr:uid="{00000000-0005-0000-0000-0000FB110000}"/>
    <cellStyle name="Normal 3 8 4 2 3 3" xfId="4569" xr:uid="{00000000-0005-0000-0000-0000FC110000}"/>
    <cellStyle name="Normal 3 8 4 2 3 4" xfId="4570" xr:uid="{00000000-0005-0000-0000-0000FD110000}"/>
    <cellStyle name="Normal 3 8 4 2 3 5" xfId="4571" xr:uid="{00000000-0005-0000-0000-0000FE110000}"/>
    <cellStyle name="Normal 3 8 4 2 4" xfId="4572" xr:uid="{00000000-0005-0000-0000-0000FF110000}"/>
    <cellStyle name="Normal 3 8 4 2 4 2" xfId="4573" xr:uid="{00000000-0005-0000-0000-000000120000}"/>
    <cellStyle name="Normal 3 8 4 2 4 2 2" xfId="4574" xr:uid="{00000000-0005-0000-0000-000001120000}"/>
    <cellStyle name="Normal 3 8 4 2 4 3" xfId="4575" xr:uid="{00000000-0005-0000-0000-000002120000}"/>
    <cellStyle name="Normal 3 8 4 2 4 4" xfId="4576" xr:uid="{00000000-0005-0000-0000-000003120000}"/>
    <cellStyle name="Normal 3 8 4 2 4 5" xfId="4577" xr:uid="{00000000-0005-0000-0000-000004120000}"/>
    <cellStyle name="Normal 3 8 4 2 5" xfId="4578" xr:uid="{00000000-0005-0000-0000-000005120000}"/>
    <cellStyle name="Normal 3 8 4 2 5 2" xfId="4579" xr:uid="{00000000-0005-0000-0000-000006120000}"/>
    <cellStyle name="Normal 3 8 4 2 6" xfId="4580" xr:uid="{00000000-0005-0000-0000-000007120000}"/>
    <cellStyle name="Normal 3 8 4 2 7" xfId="4581" xr:uid="{00000000-0005-0000-0000-000008120000}"/>
    <cellStyle name="Normal 3 8 4 2 8" xfId="4582" xr:uid="{00000000-0005-0000-0000-000009120000}"/>
    <cellStyle name="Normal 3 8 4 3" xfId="4583" xr:uid="{00000000-0005-0000-0000-00000A120000}"/>
    <cellStyle name="Normal 3 8 4 3 2" xfId="4584" xr:uid="{00000000-0005-0000-0000-00000B120000}"/>
    <cellStyle name="Normal 3 8 4 3 2 2" xfId="4585" xr:uid="{00000000-0005-0000-0000-00000C120000}"/>
    <cellStyle name="Normal 3 8 4 3 2 2 2" xfId="4586" xr:uid="{00000000-0005-0000-0000-00000D120000}"/>
    <cellStyle name="Normal 3 8 4 3 2 2 2 2" xfId="4587" xr:uid="{00000000-0005-0000-0000-00000E120000}"/>
    <cellStyle name="Normal 3 8 4 3 2 2 3" xfId="4588" xr:uid="{00000000-0005-0000-0000-00000F120000}"/>
    <cellStyle name="Normal 3 8 4 3 2 2 4" xfId="4589" xr:uid="{00000000-0005-0000-0000-000010120000}"/>
    <cellStyle name="Normal 3 8 4 3 2 2 5" xfId="4590" xr:uid="{00000000-0005-0000-0000-000011120000}"/>
    <cellStyle name="Normal 3 8 4 3 2 3" xfId="4591" xr:uid="{00000000-0005-0000-0000-000012120000}"/>
    <cellStyle name="Normal 3 8 4 3 2 3 2" xfId="4592" xr:uid="{00000000-0005-0000-0000-000013120000}"/>
    <cellStyle name="Normal 3 8 4 3 2 4" xfId="4593" xr:uid="{00000000-0005-0000-0000-000014120000}"/>
    <cellStyle name="Normal 3 8 4 3 2 5" xfId="4594" xr:uid="{00000000-0005-0000-0000-000015120000}"/>
    <cellStyle name="Normal 3 8 4 3 2 6" xfId="4595" xr:uid="{00000000-0005-0000-0000-000016120000}"/>
    <cellStyle name="Normal 3 8 4 3 3" xfId="4596" xr:uid="{00000000-0005-0000-0000-000017120000}"/>
    <cellStyle name="Normal 3 8 4 3 3 2" xfId="4597" xr:uid="{00000000-0005-0000-0000-000018120000}"/>
    <cellStyle name="Normal 3 8 4 3 3 2 2" xfId="4598" xr:uid="{00000000-0005-0000-0000-000019120000}"/>
    <cellStyle name="Normal 3 8 4 3 3 3" xfId="4599" xr:uid="{00000000-0005-0000-0000-00001A120000}"/>
    <cellStyle name="Normal 3 8 4 3 3 4" xfId="4600" xr:uid="{00000000-0005-0000-0000-00001B120000}"/>
    <cellStyle name="Normal 3 8 4 3 3 5" xfId="4601" xr:uid="{00000000-0005-0000-0000-00001C120000}"/>
    <cellStyle name="Normal 3 8 4 3 4" xfId="4602" xr:uid="{00000000-0005-0000-0000-00001D120000}"/>
    <cellStyle name="Normal 3 8 4 3 4 2" xfId="4603" xr:uid="{00000000-0005-0000-0000-00001E120000}"/>
    <cellStyle name="Normal 3 8 4 3 4 2 2" xfId="4604" xr:uid="{00000000-0005-0000-0000-00001F120000}"/>
    <cellStyle name="Normal 3 8 4 3 4 3" xfId="4605" xr:uid="{00000000-0005-0000-0000-000020120000}"/>
    <cellStyle name="Normal 3 8 4 3 4 4" xfId="4606" xr:uid="{00000000-0005-0000-0000-000021120000}"/>
    <cellStyle name="Normal 3 8 4 3 4 5" xfId="4607" xr:uid="{00000000-0005-0000-0000-000022120000}"/>
    <cellStyle name="Normal 3 8 4 3 5" xfId="4608" xr:uid="{00000000-0005-0000-0000-000023120000}"/>
    <cellStyle name="Normal 3 8 4 3 5 2" xfId="4609" xr:uid="{00000000-0005-0000-0000-000024120000}"/>
    <cellStyle name="Normal 3 8 4 3 6" xfId="4610" xr:uid="{00000000-0005-0000-0000-000025120000}"/>
    <cellStyle name="Normal 3 8 4 3 7" xfId="4611" xr:uid="{00000000-0005-0000-0000-000026120000}"/>
    <cellStyle name="Normal 3 8 4 3 8" xfId="4612" xr:uid="{00000000-0005-0000-0000-000027120000}"/>
    <cellStyle name="Normal 3 8 4 4" xfId="4613" xr:uid="{00000000-0005-0000-0000-000028120000}"/>
    <cellStyle name="Normal 3 8 4 4 2" xfId="4614" xr:uid="{00000000-0005-0000-0000-000029120000}"/>
    <cellStyle name="Normal 3 8 4 4 2 2" xfId="4615" xr:uid="{00000000-0005-0000-0000-00002A120000}"/>
    <cellStyle name="Normal 3 8 4 4 2 2 2" xfId="4616" xr:uid="{00000000-0005-0000-0000-00002B120000}"/>
    <cellStyle name="Normal 3 8 4 4 2 3" xfId="4617" xr:uid="{00000000-0005-0000-0000-00002C120000}"/>
    <cellStyle name="Normal 3 8 4 4 2 4" xfId="4618" xr:uid="{00000000-0005-0000-0000-00002D120000}"/>
    <cellStyle name="Normal 3 8 4 4 2 5" xfId="4619" xr:uid="{00000000-0005-0000-0000-00002E120000}"/>
    <cellStyle name="Normal 3 8 4 4 3" xfId="4620" xr:uid="{00000000-0005-0000-0000-00002F120000}"/>
    <cellStyle name="Normal 3 8 4 4 3 2" xfId="4621" xr:uid="{00000000-0005-0000-0000-000030120000}"/>
    <cellStyle name="Normal 3 8 4 4 4" xfId="4622" xr:uid="{00000000-0005-0000-0000-000031120000}"/>
    <cellStyle name="Normal 3 8 4 4 5" xfId="4623" xr:uid="{00000000-0005-0000-0000-000032120000}"/>
    <cellStyle name="Normal 3 8 4 4 6" xfId="4624" xr:uid="{00000000-0005-0000-0000-000033120000}"/>
    <cellStyle name="Normal 3 8 4 5" xfId="4625" xr:uid="{00000000-0005-0000-0000-000034120000}"/>
    <cellStyle name="Normal 3 8 4 5 2" xfId="4626" xr:uid="{00000000-0005-0000-0000-000035120000}"/>
    <cellStyle name="Normal 3 8 4 5 2 2" xfId="4627" xr:uid="{00000000-0005-0000-0000-000036120000}"/>
    <cellStyle name="Normal 3 8 4 5 3" xfId="4628" xr:uid="{00000000-0005-0000-0000-000037120000}"/>
    <cellStyle name="Normal 3 8 4 5 4" xfId="4629" xr:uid="{00000000-0005-0000-0000-000038120000}"/>
    <cellStyle name="Normal 3 8 4 5 5" xfId="4630" xr:uid="{00000000-0005-0000-0000-000039120000}"/>
    <cellStyle name="Normal 3 8 4 6" xfId="4631" xr:uid="{00000000-0005-0000-0000-00003A120000}"/>
    <cellStyle name="Normal 3 8 4 6 2" xfId="4632" xr:uid="{00000000-0005-0000-0000-00003B120000}"/>
    <cellStyle name="Normal 3 8 4 6 2 2" xfId="4633" xr:uid="{00000000-0005-0000-0000-00003C120000}"/>
    <cellStyle name="Normal 3 8 4 6 3" xfId="4634" xr:uid="{00000000-0005-0000-0000-00003D120000}"/>
    <cellStyle name="Normal 3 8 4 6 4" xfId="4635" xr:uid="{00000000-0005-0000-0000-00003E120000}"/>
    <cellStyle name="Normal 3 8 4 6 5" xfId="4636" xr:uid="{00000000-0005-0000-0000-00003F120000}"/>
    <cellStyle name="Normal 3 8 4 7" xfId="4637" xr:uid="{00000000-0005-0000-0000-000040120000}"/>
    <cellStyle name="Normal 3 8 4 7 2" xfId="4638" xr:uid="{00000000-0005-0000-0000-000041120000}"/>
    <cellStyle name="Normal 3 8 4 8" xfId="4639" xr:uid="{00000000-0005-0000-0000-000042120000}"/>
    <cellStyle name="Normal 3 8 4 9" xfId="4640" xr:uid="{00000000-0005-0000-0000-000043120000}"/>
    <cellStyle name="Normal 3 8 5" xfId="4641" xr:uid="{00000000-0005-0000-0000-000044120000}"/>
    <cellStyle name="Normal 3 8 5 2" xfId="4642" xr:uid="{00000000-0005-0000-0000-000045120000}"/>
    <cellStyle name="Normal 3 8 5 2 2" xfId="4643" xr:uid="{00000000-0005-0000-0000-000046120000}"/>
    <cellStyle name="Normal 3 8 5 2 2 2" xfId="4644" xr:uid="{00000000-0005-0000-0000-000047120000}"/>
    <cellStyle name="Normal 3 8 5 2 2 2 2" xfId="4645" xr:uid="{00000000-0005-0000-0000-000048120000}"/>
    <cellStyle name="Normal 3 8 5 2 2 3" xfId="4646" xr:uid="{00000000-0005-0000-0000-000049120000}"/>
    <cellStyle name="Normal 3 8 5 2 2 4" xfId="4647" xr:uid="{00000000-0005-0000-0000-00004A120000}"/>
    <cellStyle name="Normal 3 8 5 2 2 5" xfId="4648" xr:uid="{00000000-0005-0000-0000-00004B120000}"/>
    <cellStyle name="Normal 3 8 5 2 3" xfId="4649" xr:uid="{00000000-0005-0000-0000-00004C120000}"/>
    <cellStyle name="Normal 3 8 5 2 3 2" xfId="4650" xr:uid="{00000000-0005-0000-0000-00004D120000}"/>
    <cellStyle name="Normal 3 8 5 2 4" xfId="4651" xr:uid="{00000000-0005-0000-0000-00004E120000}"/>
    <cellStyle name="Normal 3 8 5 2 5" xfId="4652" xr:uid="{00000000-0005-0000-0000-00004F120000}"/>
    <cellStyle name="Normal 3 8 5 2 6" xfId="4653" xr:uid="{00000000-0005-0000-0000-000050120000}"/>
    <cellStyle name="Normal 3 8 5 3" xfId="4654" xr:uid="{00000000-0005-0000-0000-000051120000}"/>
    <cellStyle name="Normal 3 8 5 3 2" xfId="4655" xr:uid="{00000000-0005-0000-0000-000052120000}"/>
    <cellStyle name="Normal 3 8 5 3 2 2" xfId="4656" xr:uid="{00000000-0005-0000-0000-000053120000}"/>
    <cellStyle name="Normal 3 8 5 3 3" xfId="4657" xr:uid="{00000000-0005-0000-0000-000054120000}"/>
    <cellStyle name="Normal 3 8 5 3 4" xfId="4658" xr:uid="{00000000-0005-0000-0000-000055120000}"/>
    <cellStyle name="Normal 3 8 5 3 5" xfId="4659" xr:uid="{00000000-0005-0000-0000-000056120000}"/>
    <cellStyle name="Normal 3 8 5 4" xfId="4660" xr:uid="{00000000-0005-0000-0000-000057120000}"/>
    <cellStyle name="Normal 3 8 5 4 2" xfId="4661" xr:uid="{00000000-0005-0000-0000-000058120000}"/>
    <cellStyle name="Normal 3 8 5 4 2 2" xfId="4662" xr:uid="{00000000-0005-0000-0000-000059120000}"/>
    <cellStyle name="Normal 3 8 5 4 3" xfId="4663" xr:uid="{00000000-0005-0000-0000-00005A120000}"/>
    <cellStyle name="Normal 3 8 5 4 4" xfId="4664" xr:uid="{00000000-0005-0000-0000-00005B120000}"/>
    <cellStyle name="Normal 3 8 5 4 5" xfId="4665" xr:uid="{00000000-0005-0000-0000-00005C120000}"/>
    <cellStyle name="Normal 3 8 5 5" xfId="4666" xr:uid="{00000000-0005-0000-0000-00005D120000}"/>
    <cellStyle name="Normal 3 8 5 5 2" xfId="4667" xr:uid="{00000000-0005-0000-0000-00005E120000}"/>
    <cellStyle name="Normal 3 8 5 6" xfId="4668" xr:uid="{00000000-0005-0000-0000-00005F120000}"/>
    <cellStyle name="Normal 3 8 5 7" xfId="4669" xr:uid="{00000000-0005-0000-0000-000060120000}"/>
    <cellStyle name="Normal 3 8 5 8" xfId="4670" xr:uid="{00000000-0005-0000-0000-000061120000}"/>
    <cellStyle name="Normal 3 8 6" xfId="4671" xr:uid="{00000000-0005-0000-0000-000062120000}"/>
    <cellStyle name="Normal 3 8 6 2" xfId="4672" xr:uid="{00000000-0005-0000-0000-000063120000}"/>
    <cellStyle name="Normal 3 8 6 2 2" xfId="4673" xr:uid="{00000000-0005-0000-0000-000064120000}"/>
    <cellStyle name="Normal 3 8 6 2 2 2" xfId="4674" xr:uid="{00000000-0005-0000-0000-000065120000}"/>
    <cellStyle name="Normal 3 8 6 2 2 2 2" xfId="4675" xr:uid="{00000000-0005-0000-0000-000066120000}"/>
    <cellStyle name="Normal 3 8 6 2 2 3" xfId="4676" xr:uid="{00000000-0005-0000-0000-000067120000}"/>
    <cellStyle name="Normal 3 8 6 2 2 4" xfId="4677" xr:uid="{00000000-0005-0000-0000-000068120000}"/>
    <cellStyle name="Normal 3 8 6 2 2 5" xfId="4678" xr:uid="{00000000-0005-0000-0000-000069120000}"/>
    <cellStyle name="Normal 3 8 6 2 3" xfId="4679" xr:uid="{00000000-0005-0000-0000-00006A120000}"/>
    <cellStyle name="Normal 3 8 6 2 3 2" xfId="4680" xr:uid="{00000000-0005-0000-0000-00006B120000}"/>
    <cellStyle name="Normal 3 8 6 2 4" xfId="4681" xr:uid="{00000000-0005-0000-0000-00006C120000}"/>
    <cellStyle name="Normal 3 8 6 2 5" xfId="4682" xr:uid="{00000000-0005-0000-0000-00006D120000}"/>
    <cellStyle name="Normal 3 8 6 2 6" xfId="4683" xr:uid="{00000000-0005-0000-0000-00006E120000}"/>
    <cellStyle name="Normal 3 8 6 3" xfId="4684" xr:uid="{00000000-0005-0000-0000-00006F120000}"/>
    <cellStyle name="Normal 3 8 6 3 2" xfId="4685" xr:uid="{00000000-0005-0000-0000-000070120000}"/>
    <cellStyle name="Normal 3 8 6 3 2 2" xfId="4686" xr:uid="{00000000-0005-0000-0000-000071120000}"/>
    <cellStyle name="Normal 3 8 6 3 3" xfId="4687" xr:uid="{00000000-0005-0000-0000-000072120000}"/>
    <cellStyle name="Normal 3 8 6 3 4" xfId="4688" xr:uid="{00000000-0005-0000-0000-000073120000}"/>
    <cellStyle name="Normal 3 8 6 3 5" xfId="4689" xr:uid="{00000000-0005-0000-0000-000074120000}"/>
    <cellStyle name="Normal 3 8 6 4" xfId="4690" xr:uid="{00000000-0005-0000-0000-000075120000}"/>
    <cellStyle name="Normal 3 8 6 4 2" xfId="4691" xr:uid="{00000000-0005-0000-0000-000076120000}"/>
    <cellStyle name="Normal 3 8 6 4 2 2" xfId="4692" xr:uid="{00000000-0005-0000-0000-000077120000}"/>
    <cellStyle name="Normal 3 8 6 4 3" xfId="4693" xr:uid="{00000000-0005-0000-0000-000078120000}"/>
    <cellStyle name="Normal 3 8 6 4 4" xfId="4694" xr:uid="{00000000-0005-0000-0000-000079120000}"/>
    <cellStyle name="Normal 3 8 6 4 5" xfId="4695" xr:uid="{00000000-0005-0000-0000-00007A120000}"/>
    <cellStyle name="Normal 3 8 6 5" xfId="4696" xr:uid="{00000000-0005-0000-0000-00007B120000}"/>
    <cellStyle name="Normal 3 8 6 5 2" xfId="4697" xr:uid="{00000000-0005-0000-0000-00007C120000}"/>
    <cellStyle name="Normal 3 8 6 6" xfId="4698" xr:uid="{00000000-0005-0000-0000-00007D120000}"/>
    <cellStyle name="Normal 3 8 6 7" xfId="4699" xr:uid="{00000000-0005-0000-0000-00007E120000}"/>
    <cellStyle name="Normal 3 8 6 8" xfId="4700" xr:uid="{00000000-0005-0000-0000-00007F120000}"/>
    <cellStyle name="Normal 3 8 7" xfId="4701" xr:uid="{00000000-0005-0000-0000-000080120000}"/>
    <cellStyle name="Normal 3 8 7 2" xfId="4702" xr:uid="{00000000-0005-0000-0000-000081120000}"/>
    <cellStyle name="Normal 3 8 7 2 2" xfId="4703" xr:uid="{00000000-0005-0000-0000-000082120000}"/>
    <cellStyle name="Normal 3 8 7 2 2 2" xfId="4704" xr:uid="{00000000-0005-0000-0000-000083120000}"/>
    <cellStyle name="Normal 3 8 7 2 3" xfId="4705" xr:uid="{00000000-0005-0000-0000-000084120000}"/>
    <cellStyle name="Normal 3 8 7 2 4" xfId="4706" xr:uid="{00000000-0005-0000-0000-000085120000}"/>
    <cellStyle name="Normal 3 8 7 2 5" xfId="4707" xr:uid="{00000000-0005-0000-0000-000086120000}"/>
    <cellStyle name="Normal 3 8 7 3" xfId="4708" xr:uid="{00000000-0005-0000-0000-000087120000}"/>
    <cellStyle name="Normal 3 8 7 3 2" xfId="4709" xr:uid="{00000000-0005-0000-0000-000088120000}"/>
    <cellStyle name="Normal 3 8 7 4" xfId="4710" xr:uid="{00000000-0005-0000-0000-000089120000}"/>
    <cellStyle name="Normal 3 8 7 5" xfId="4711" xr:uid="{00000000-0005-0000-0000-00008A120000}"/>
    <cellStyle name="Normal 3 8 7 6" xfId="4712" xr:uid="{00000000-0005-0000-0000-00008B120000}"/>
    <cellStyle name="Normal 3 8 8" xfId="4713" xr:uid="{00000000-0005-0000-0000-00008C120000}"/>
    <cellStyle name="Normal 3 8 8 2" xfId="4714" xr:uid="{00000000-0005-0000-0000-00008D120000}"/>
    <cellStyle name="Normal 3 8 8 2 2" xfId="4715" xr:uid="{00000000-0005-0000-0000-00008E120000}"/>
    <cellStyle name="Normal 3 8 8 3" xfId="4716" xr:uid="{00000000-0005-0000-0000-00008F120000}"/>
    <cellStyle name="Normal 3 8 8 4" xfId="4717" xr:uid="{00000000-0005-0000-0000-000090120000}"/>
    <cellStyle name="Normal 3 8 8 5" xfId="4718" xr:uid="{00000000-0005-0000-0000-000091120000}"/>
    <cellStyle name="Normal 3 8 9" xfId="4719" xr:uid="{00000000-0005-0000-0000-000092120000}"/>
    <cellStyle name="Normal 3 8 9 2" xfId="4720" xr:uid="{00000000-0005-0000-0000-000093120000}"/>
    <cellStyle name="Normal 3 8 9 2 2" xfId="4721" xr:uid="{00000000-0005-0000-0000-000094120000}"/>
    <cellStyle name="Normal 3 8 9 3" xfId="4722" xr:uid="{00000000-0005-0000-0000-000095120000}"/>
    <cellStyle name="Normal 3 8 9 4" xfId="4723" xr:uid="{00000000-0005-0000-0000-000096120000}"/>
    <cellStyle name="Normal 3 8 9 5" xfId="4724" xr:uid="{00000000-0005-0000-0000-000097120000}"/>
    <cellStyle name="Normal 3 9" xfId="4725" xr:uid="{00000000-0005-0000-0000-000098120000}"/>
    <cellStyle name="Normal 3 9 2" xfId="4726" xr:uid="{00000000-0005-0000-0000-000099120000}"/>
    <cellStyle name="Normal 3_Resumen de Operacion 13" xfId="4727" xr:uid="{00000000-0005-0000-0000-00009A120000}"/>
    <cellStyle name="Normal 30" xfId="2" xr:uid="{00000000-0005-0000-0000-00009B120000}"/>
    <cellStyle name="Normal 30 2" xfId="8827" xr:uid="{00000000-0005-0000-0000-00009C120000}"/>
    <cellStyle name="Normal 31" xfId="8740" xr:uid="{00000000-0005-0000-0000-00009D120000}"/>
    <cellStyle name="Normal 31 2" xfId="8831" xr:uid="{00000000-0005-0000-0000-00009E120000}"/>
    <cellStyle name="Normal 32" xfId="8742" xr:uid="{00000000-0005-0000-0000-00009F120000}"/>
    <cellStyle name="Normal 32 2" xfId="8832" xr:uid="{00000000-0005-0000-0000-0000A0120000}"/>
    <cellStyle name="Normal 33" xfId="8745" xr:uid="{00000000-0005-0000-0000-0000A1120000}"/>
    <cellStyle name="Normal 33 2" xfId="8836" xr:uid="{00000000-0005-0000-0000-0000A2120000}"/>
    <cellStyle name="Normal 34" xfId="8746" xr:uid="{00000000-0005-0000-0000-0000A3120000}"/>
    <cellStyle name="Normal 35" xfId="8766" xr:uid="{00000000-0005-0000-0000-0000A4120000}"/>
    <cellStyle name="Normal 36" xfId="8826" xr:uid="{00000000-0005-0000-0000-0000A5120000}"/>
    <cellStyle name="Normal 37" xfId="8837" xr:uid="{00000000-0005-0000-0000-0000A6120000}"/>
    <cellStyle name="Normal 38" xfId="8824" xr:uid="{00000000-0005-0000-0000-0000A7120000}"/>
    <cellStyle name="Normal 39" xfId="8771" xr:uid="{00000000-0005-0000-0000-0000A8120000}"/>
    <cellStyle name="Normal 4" xfId="16" xr:uid="{00000000-0005-0000-0000-0000A9120000}"/>
    <cellStyle name="Normal 4 2" xfId="35" xr:uid="{00000000-0005-0000-0000-0000AA120000}"/>
    <cellStyle name="Normal 4 2 2" xfId="4728" xr:uid="{00000000-0005-0000-0000-0000AB120000}"/>
    <cellStyle name="Normal 4 2 2 2" xfId="4729" xr:uid="{00000000-0005-0000-0000-0000AC120000}"/>
    <cellStyle name="Normal 4 2 2 2 2" xfId="4730" xr:uid="{00000000-0005-0000-0000-0000AD120000}"/>
    <cellStyle name="Normal 4 2 2 3" xfId="4731" xr:uid="{00000000-0005-0000-0000-0000AE120000}"/>
    <cellStyle name="Normal 4 2 2 4" xfId="4732" xr:uid="{00000000-0005-0000-0000-0000AF120000}"/>
    <cellStyle name="Normal 4 3" xfId="4733" xr:uid="{00000000-0005-0000-0000-0000B0120000}"/>
    <cellStyle name="Normal 4 3 2" xfId="4734" xr:uid="{00000000-0005-0000-0000-0000B1120000}"/>
    <cellStyle name="Normal 4 4" xfId="4735" xr:uid="{00000000-0005-0000-0000-0000B2120000}"/>
    <cellStyle name="Normal 4 4 2" xfId="4736" xr:uid="{00000000-0005-0000-0000-0000B3120000}"/>
    <cellStyle name="Normal 4 4 2 2" xfId="4737" xr:uid="{00000000-0005-0000-0000-0000B4120000}"/>
    <cellStyle name="Normal 4 4 2 2 2" xfId="4738" xr:uid="{00000000-0005-0000-0000-0000B5120000}"/>
    <cellStyle name="Normal 4 4 2 3" xfId="4739" xr:uid="{00000000-0005-0000-0000-0000B6120000}"/>
    <cellStyle name="Normal 4 4 2 4" xfId="4740" xr:uid="{00000000-0005-0000-0000-0000B7120000}"/>
    <cellStyle name="Normal 4_Resumen de Operacion 13" xfId="4741" xr:uid="{00000000-0005-0000-0000-0000B8120000}"/>
    <cellStyle name="Normal 40" xfId="8822" xr:uid="{00000000-0005-0000-0000-0000B9120000}"/>
    <cellStyle name="Normal 41" xfId="8773" xr:uid="{00000000-0005-0000-0000-0000BA120000}"/>
    <cellStyle name="Normal 42" xfId="8820" xr:uid="{00000000-0005-0000-0000-0000BB120000}"/>
    <cellStyle name="Normal 43" xfId="8775" xr:uid="{00000000-0005-0000-0000-0000BC120000}"/>
    <cellStyle name="Normal 44" xfId="8818" xr:uid="{00000000-0005-0000-0000-0000BD120000}"/>
    <cellStyle name="Normal 45" xfId="8777" xr:uid="{00000000-0005-0000-0000-0000BE120000}"/>
    <cellStyle name="Normal 46" xfId="8816" xr:uid="{00000000-0005-0000-0000-0000BF120000}"/>
    <cellStyle name="Normal 47" xfId="8779" xr:uid="{00000000-0005-0000-0000-0000C0120000}"/>
    <cellStyle name="Normal 48" xfId="8814" xr:uid="{00000000-0005-0000-0000-0000C1120000}"/>
    <cellStyle name="Normal 49" xfId="8781" xr:uid="{00000000-0005-0000-0000-0000C2120000}"/>
    <cellStyle name="Normal 5" xfId="15" xr:uid="{00000000-0005-0000-0000-0000C3120000}"/>
    <cellStyle name="Normal 5 2" xfId="29" xr:uid="{00000000-0005-0000-0000-0000C4120000}"/>
    <cellStyle name="Normal 5 2 10" xfId="4742" xr:uid="{00000000-0005-0000-0000-0000C5120000}"/>
    <cellStyle name="Normal 5 2 10 2" xfId="4743" xr:uid="{00000000-0005-0000-0000-0000C6120000}"/>
    <cellStyle name="Normal 5 2 10 2 2" xfId="4744" xr:uid="{00000000-0005-0000-0000-0000C7120000}"/>
    <cellStyle name="Normal 5 2 10 3" xfId="4745" xr:uid="{00000000-0005-0000-0000-0000C8120000}"/>
    <cellStyle name="Normal 5 2 10 4" xfId="4746" xr:uid="{00000000-0005-0000-0000-0000C9120000}"/>
    <cellStyle name="Normal 5 2 10 5" xfId="4747" xr:uid="{00000000-0005-0000-0000-0000CA120000}"/>
    <cellStyle name="Normal 5 2 11" xfId="4748" xr:uid="{00000000-0005-0000-0000-0000CB120000}"/>
    <cellStyle name="Normal 5 2 11 2" xfId="4749" xr:uid="{00000000-0005-0000-0000-0000CC120000}"/>
    <cellStyle name="Normal 5 2 12" xfId="4750" xr:uid="{00000000-0005-0000-0000-0000CD120000}"/>
    <cellStyle name="Normal 5 2 13" xfId="4751" xr:uid="{00000000-0005-0000-0000-0000CE120000}"/>
    <cellStyle name="Normal 5 2 14" xfId="4752" xr:uid="{00000000-0005-0000-0000-0000CF120000}"/>
    <cellStyle name="Normal 5 2 2" xfId="4753" xr:uid="{00000000-0005-0000-0000-0000D0120000}"/>
    <cellStyle name="Normal 5 2 2 10" xfId="4754" xr:uid="{00000000-0005-0000-0000-0000D1120000}"/>
    <cellStyle name="Normal 5 2 2 2" xfId="4755" xr:uid="{00000000-0005-0000-0000-0000D2120000}"/>
    <cellStyle name="Normal 5 2 2 2 2" xfId="4756" xr:uid="{00000000-0005-0000-0000-0000D3120000}"/>
    <cellStyle name="Normal 5 2 2 2 2 2" xfId="4757" xr:uid="{00000000-0005-0000-0000-0000D4120000}"/>
    <cellStyle name="Normal 5 2 2 2 2 2 2" xfId="4758" xr:uid="{00000000-0005-0000-0000-0000D5120000}"/>
    <cellStyle name="Normal 5 2 2 2 2 2 2 2" xfId="4759" xr:uid="{00000000-0005-0000-0000-0000D6120000}"/>
    <cellStyle name="Normal 5 2 2 2 2 2 3" xfId="4760" xr:uid="{00000000-0005-0000-0000-0000D7120000}"/>
    <cellStyle name="Normal 5 2 2 2 2 2 4" xfId="4761" xr:uid="{00000000-0005-0000-0000-0000D8120000}"/>
    <cellStyle name="Normal 5 2 2 2 2 2 5" xfId="4762" xr:uid="{00000000-0005-0000-0000-0000D9120000}"/>
    <cellStyle name="Normal 5 2 2 2 2 3" xfId="4763" xr:uid="{00000000-0005-0000-0000-0000DA120000}"/>
    <cellStyle name="Normal 5 2 2 2 2 3 2" xfId="4764" xr:uid="{00000000-0005-0000-0000-0000DB120000}"/>
    <cellStyle name="Normal 5 2 2 2 2 4" xfId="4765" xr:uid="{00000000-0005-0000-0000-0000DC120000}"/>
    <cellStyle name="Normal 5 2 2 2 2 5" xfId="4766" xr:uid="{00000000-0005-0000-0000-0000DD120000}"/>
    <cellStyle name="Normal 5 2 2 2 2 6" xfId="4767" xr:uid="{00000000-0005-0000-0000-0000DE120000}"/>
    <cellStyle name="Normal 5 2 2 2 3" xfId="4768" xr:uid="{00000000-0005-0000-0000-0000DF120000}"/>
    <cellStyle name="Normal 5 2 2 2 3 2" xfId="4769" xr:uid="{00000000-0005-0000-0000-0000E0120000}"/>
    <cellStyle name="Normal 5 2 2 2 3 2 2" xfId="4770" xr:uid="{00000000-0005-0000-0000-0000E1120000}"/>
    <cellStyle name="Normal 5 2 2 2 3 3" xfId="4771" xr:uid="{00000000-0005-0000-0000-0000E2120000}"/>
    <cellStyle name="Normal 5 2 2 2 3 4" xfId="4772" xr:uid="{00000000-0005-0000-0000-0000E3120000}"/>
    <cellStyle name="Normal 5 2 2 2 3 5" xfId="4773" xr:uid="{00000000-0005-0000-0000-0000E4120000}"/>
    <cellStyle name="Normal 5 2 2 2 4" xfId="4774" xr:uid="{00000000-0005-0000-0000-0000E5120000}"/>
    <cellStyle name="Normal 5 2 2 2 4 2" xfId="4775" xr:uid="{00000000-0005-0000-0000-0000E6120000}"/>
    <cellStyle name="Normal 5 2 2 2 4 2 2" xfId="4776" xr:uid="{00000000-0005-0000-0000-0000E7120000}"/>
    <cellStyle name="Normal 5 2 2 2 4 3" xfId="4777" xr:uid="{00000000-0005-0000-0000-0000E8120000}"/>
    <cellStyle name="Normal 5 2 2 2 4 4" xfId="4778" xr:uid="{00000000-0005-0000-0000-0000E9120000}"/>
    <cellStyle name="Normal 5 2 2 2 4 5" xfId="4779" xr:uid="{00000000-0005-0000-0000-0000EA120000}"/>
    <cellStyle name="Normal 5 2 2 2 5" xfId="4780" xr:uid="{00000000-0005-0000-0000-0000EB120000}"/>
    <cellStyle name="Normal 5 2 2 2 5 2" xfId="4781" xr:uid="{00000000-0005-0000-0000-0000EC120000}"/>
    <cellStyle name="Normal 5 2 2 2 6" xfId="4782" xr:uid="{00000000-0005-0000-0000-0000ED120000}"/>
    <cellStyle name="Normal 5 2 2 2 7" xfId="4783" xr:uid="{00000000-0005-0000-0000-0000EE120000}"/>
    <cellStyle name="Normal 5 2 2 2 8" xfId="4784" xr:uid="{00000000-0005-0000-0000-0000EF120000}"/>
    <cellStyle name="Normal 5 2 2 3" xfId="4785" xr:uid="{00000000-0005-0000-0000-0000F0120000}"/>
    <cellStyle name="Normal 5 2 2 3 2" xfId="4786" xr:uid="{00000000-0005-0000-0000-0000F1120000}"/>
    <cellStyle name="Normal 5 2 2 3 2 2" xfId="4787" xr:uid="{00000000-0005-0000-0000-0000F2120000}"/>
    <cellStyle name="Normal 5 2 2 3 2 2 2" xfId="4788" xr:uid="{00000000-0005-0000-0000-0000F3120000}"/>
    <cellStyle name="Normal 5 2 2 3 2 2 2 2" xfId="4789" xr:uid="{00000000-0005-0000-0000-0000F4120000}"/>
    <cellStyle name="Normal 5 2 2 3 2 2 3" xfId="4790" xr:uid="{00000000-0005-0000-0000-0000F5120000}"/>
    <cellStyle name="Normal 5 2 2 3 2 2 4" xfId="4791" xr:uid="{00000000-0005-0000-0000-0000F6120000}"/>
    <cellStyle name="Normal 5 2 2 3 2 2 5" xfId="4792" xr:uid="{00000000-0005-0000-0000-0000F7120000}"/>
    <cellStyle name="Normal 5 2 2 3 2 3" xfId="4793" xr:uid="{00000000-0005-0000-0000-0000F8120000}"/>
    <cellStyle name="Normal 5 2 2 3 2 3 2" xfId="4794" xr:uid="{00000000-0005-0000-0000-0000F9120000}"/>
    <cellStyle name="Normal 5 2 2 3 2 4" xfId="4795" xr:uid="{00000000-0005-0000-0000-0000FA120000}"/>
    <cellStyle name="Normal 5 2 2 3 2 5" xfId="4796" xr:uid="{00000000-0005-0000-0000-0000FB120000}"/>
    <cellStyle name="Normal 5 2 2 3 2 6" xfId="4797" xr:uid="{00000000-0005-0000-0000-0000FC120000}"/>
    <cellStyle name="Normal 5 2 2 3 3" xfId="4798" xr:uid="{00000000-0005-0000-0000-0000FD120000}"/>
    <cellStyle name="Normal 5 2 2 3 3 2" xfId="4799" xr:uid="{00000000-0005-0000-0000-0000FE120000}"/>
    <cellStyle name="Normal 5 2 2 3 3 2 2" xfId="4800" xr:uid="{00000000-0005-0000-0000-0000FF120000}"/>
    <cellStyle name="Normal 5 2 2 3 3 3" xfId="4801" xr:uid="{00000000-0005-0000-0000-000000130000}"/>
    <cellStyle name="Normal 5 2 2 3 3 4" xfId="4802" xr:uid="{00000000-0005-0000-0000-000001130000}"/>
    <cellStyle name="Normal 5 2 2 3 3 5" xfId="4803" xr:uid="{00000000-0005-0000-0000-000002130000}"/>
    <cellStyle name="Normal 5 2 2 3 4" xfId="4804" xr:uid="{00000000-0005-0000-0000-000003130000}"/>
    <cellStyle name="Normal 5 2 2 3 4 2" xfId="4805" xr:uid="{00000000-0005-0000-0000-000004130000}"/>
    <cellStyle name="Normal 5 2 2 3 4 2 2" xfId="4806" xr:uid="{00000000-0005-0000-0000-000005130000}"/>
    <cellStyle name="Normal 5 2 2 3 4 3" xfId="4807" xr:uid="{00000000-0005-0000-0000-000006130000}"/>
    <cellStyle name="Normal 5 2 2 3 4 4" xfId="4808" xr:uid="{00000000-0005-0000-0000-000007130000}"/>
    <cellStyle name="Normal 5 2 2 3 4 5" xfId="4809" xr:uid="{00000000-0005-0000-0000-000008130000}"/>
    <cellStyle name="Normal 5 2 2 3 5" xfId="4810" xr:uid="{00000000-0005-0000-0000-000009130000}"/>
    <cellStyle name="Normal 5 2 2 3 5 2" xfId="4811" xr:uid="{00000000-0005-0000-0000-00000A130000}"/>
    <cellStyle name="Normal 5 2 2 3 6" xfId="4812" xr:uid="{00000000-0005-0000-0000-00000B130000}"/>
    <cellStyle name="Normal 5 2 2 3 7" xfId="4813" xr:uid="{00000000-0005-0000-0000-00000C130000}"/>
    <cellStyle name="Normal 5 2 2 3 8" xfId="4814" xr:uid="{00000000-0005-0000-0000-00000D130000}"/>
    <cellStyle name="Normal 5 2 2 4" xfId="4815" xr:uid="{00000000-0005-0000-0000-00000E130000}"/>
    <cellStyle name="Normal 5 2 2 4 2" xfId="4816" xr:uid="{00000000-0005-0000-0000-00000F130000}"/>
    <cellStyle name="Normal 5 2 2 4 2 2" xfId="4817" xr:uid="{00000000-0005-0000-0000-000010130000}"/>
    <cellStyle name="Normal 5 2 2 4 2 2 2" xfId="4818" xr:uid="{00000000-0005-0000-0000-000011130000}"/>
    <cellStyle name="Normal 5 2 2 4 2 3" xfId="4819" xr:uid="{00000000-0005-0000-0000-000012130000}"/>
    <cellStyle name="Normal 5 2 2 4 2 4" xfId="4820" xr:uid="{00000000-0005-0000-0000-000013130000}"/>
    <cellStyle name="Normal 5 2 2 4 2 5" xfId="4821" xr:uid="{00000000-0005-0000-0000-000014130000}"/>
    <cellStyle name="Normal 5 2 2 4 3" xfId="4822" xr:uid="{00000000-0005-0000-0000-000015130000}"/>
    <cellStyle name="Normal 5 2 2 4 3 2" xfId="4823" xr:uid="{00000000-0005-0000-0000-000016130000}"/>
    <cellStyle name="Normal 5 2 2 4 4" xfId="4824" xr:uid="{00000000-0005-0000-0000-000017130000}"/>
    <cellStyle name="Normal 5 2 2 4 5" xfId="4825" xr:uid="{00000000-0005-0000-0000-000018130000}"/>
    <cellStyle name="Normal 5 2 2 4 6" xfId="4826" xr:uid="{00000000-0005-0000-0000-000019130000}"/>
    <cellStyle name="Normal 5 2 2 5" xfId="4827" xr:uid="{00000000-0005-0000-0000-00001A130000}"/>
    <cellStyle name="Normal 5 2 2 5 2" xfId="4828" xr:uid="{00000000-0005-0000-0000-00001B130000}"/>
    <cellStyle name="Normal 5 2 2 5 2 2" xfId="4829" xr:uid="{00000000-0005-0000-0000-00001C130000}"/>
    <cellStyle name="Normal 5 2 2 5 3" xfId="4830" xr:uid="{00000000-0005-0000-0000-00001D130000}"/>
    <cellStyle name="Normal 5 2 2 5 4" xfId="4831" xr:uid="{00000000-0005-0000-0000-00001E130000}"/>
    <cellStyle name="Normal 5 2 2 5 5" xfId="4832" xr:uid="{00000000-0005-0000-0000-00001F130000}"/>
    <cellStyle name="Normal 5 2 2 6" xfId="4833" xr:uid="{00000000-0005-0000-0000-000020130000}"/>
    <cellStyle name="Normal 5 2 2 6 2" xfId="4834" xr:uid="{00000000-0005-0000-0000-000021130000}"/>
    <cellStyle name="Normal 5 2 2 6 2 2" xfId="4835" xr:uid="{00000000-0005-0000-0000-000022130000}"/>
    <cellStyle name="Normal 5 2 2 6 3" xfId="4836" xr:uid="{00000000-0005-0000-0000-000023130000}"/>
    <cellStyle name="Normal 5 2 2 6 4" xfId="4837" xr:uid="{00000000-0005-0000-0000-000024130000}"/>
    <cellStyle name="Normal 5 2 2 6 5" xfId="4838" xr:uid="{00000000-0005-0000-0000-000025130000}"/>
    <cellStyle name="Normal 5 2 2 7" xfId="4839" xr:uid="{00000000-0005-0000-0000-000026130000}"/>
    <cellStyle name="Normal 5 2 2 7 2" xfId="4840" xr:uid="{00000000-0005-0000-0000-000027130000}"/>
    <cellStyle name="Normal 5 2 2 8" xfId="4841" xr:uid="{00000000-0005-0000-0000-000028130000}"/>
    <cellStyle name="Normal 5 2 2 9" xfId="4842" xr:uid="{00000000-0005-0000-0000-000029130000}"/>
    <cellStyle name="Normal 5 2 3" xfId="4843" xr:uid="{00000000-0005-0000-0000-00002A130000}"/>
    <cellStyle name="Normal 5 2 3 10" xfId="4844" xr:uid="{00000000-0005-0000-0000-00002B130000}"/>
    <cellStyle name="Normal 5 2 3 2" xfId="4845" xr:uid="{00000000-0005-0000-0000-00002C130000}"/>
    <cellStyle name="Normal 5 2 3 2 2" xfId="4846" xr:uid="{00000000-0005-0000-0000-00002D130000}"/>
    <cellStyle name="Normal 5 2 3 2 2 2" xfId="4847" xr:uid="{00000000-0005-0000-0000-00002E130000}"/>
    <cellStyle name="Normal 5 2 3 2 2 2 2" xfId="4848" xr:uid="{00000000-0005-0000-0000-00002F130000}"/>
    <cellStyle name="Normal 5 2 3 2 2 2 2 2" xfId="4849" xr:uid="{00000000-0005-0000-0000-000030130000}"/>
    <cellStyle name="Normal 5 2 3 2 2 2 3" xfId="4850" xr:uid="{00000000-0005-0000-0000-000031130000}"/>
    <cellStyle name="Normal 5 2 3 2 2 2 4" xfId="4851" xr:uid="{00000000-0005-0000-0000-000032130000}"/>
    <cellStyle name="Normal 5 2 3 2 2 2 5" xfId="4852" xr:uid="{00000000-0005-0000-0000-000033130000}"/>
    <cellStyle name="Normal 5 2 3 2 2 3" xfId="4853" xr:uid="{00000000-0005-0000-0000-000034130000}"/>
    <cellStyle name="Normal 5 2 3 2 2 3 2" xfId="4854" xr:uid="{00000000-0005-0000-0000-000035130000}"/>
    <cellStyle name="Normal 5 2 3 2 2 4" xfId="4855" xr:uid="{00000000-0005-0000-0000-000036130000}"/>
    <cellStyle name="Normal 5 2 3 2 2 5" xfId="4856" xr:uid="{00000000-0005-0000-0000-000037130000}"/>
    <cellStyle name="Normal 5 2 3 2 2 6" xfId="4857" xr:uid="{00000000-0005-0000-0000-000038130000}"/>
    <cellStyle name="Normal 5 2 3 2 3" xfId="4858" xr:uid="{00000000-0005-0000-0000-000039130000}"/>
    <cellStyle name="Normal 5 2 3 2 3 2" xfId="4859" xr:uid="{00000000-0005-0000-0000-00003A130000}"/>
    <cellStyle name="Normal 5 2 3 2 3 2 2" xfId="4860" xr:uid="{00000000-0005-0000-0000-00003B130000}"/>
    <cellStyle name="Normal 5 2 3 2 3 3" xfId="4861" xr:uid="{00000000-0005-0000-0000-00003C130000}"/>
    <cellStyle name="Normal 5 2 3 2 3 4" xfId="4862" xr:uid="{00000000-0005-0000-0000-00003D130000}"/>
    <cellStyle name="Normal 5 2 3 2 3 5" xfId="4863" xr:uid="{00000000-0005-0000-0000-00003E130000}"/>
    <cellStyle name="Normal 5 2 3 2 4" xfId="4864" xr:uid="{00000000-0005-0000-0000-00003F130000}"/>
    <cellStyle name="Normal 5 2 3 2 4 2" xfId="4865" xr:uid="{00000000-0005-0000-0000-000040130000}"/>
    <cellStyle name="Normal 5 2 3 2 4 2 2" xfId="4866" xr:uid="{00000000-0005-0000-0000-000041130000}"/>
    <cellStyle name="Normal 5 2 3 2 4 3" xfId="4867" xr:uid="{00000000-0005-0000-0000-000042130000}"/>
    <cellStyle name="Normal 5 2 3 2 4 4" xfId="4868" xr:uid="{00000000-0005-0000-0000-000043130000}"/>
    <cellStyle name="Normal 5 2 3 2 4 5" xfId="4869" xr:uid="{00000000-0005-0000-0000-000044130000}"/>
    <cellStyle name="Normal 5 2 3 2 5" xfId="4870" xr:uid="{00000000-0005-0000-0000-000045130000}"/>
    <cellStyle name="Normal 5 2 3 2 5 2" xfId="4871" xr:uid="{00000000-0005-0000-0000-000046130000}"/>
    <cellStyle name="Normal 5 2 3 2 6" xfId="4872" xr:uid="{00000000-0005-0000-0000-000047130000}"/>
    <cellStyle name="Normal 5 2 3 2 7" xfId="4873" xr:uid="{00000000-0005-0000-0000-000048130000}"/>
    <cellStyle name="Normal 5 2 3 2 8" xfId="4874" xr:uid="{00000000-0005-0000-0000-000049130000}"/>
    <cellStyle name="Normal 5 2 3 3" xfId="4875" xr:uid="{00000000-0005-0000-0000-00004A130000}"/>
    <cellStyle name="Normal 5 2 3 3 2" xfId="4876" xr:uid="{00000000-0005-0000-0000-00004B130000}"/>
    <cellStyle name="Normal 5 2 3 3 2 2" xfId="4877" xr:uid="{00000000-0005-0000-0000-00004C130000}"/>
    <cellStyle name="Normal 5 2 3 3 2 2 2" xfId="4878" xr:uid="{00000000-0005-0000-0000-00004D130000}"/>
    <cellStyle name="Normal 5 2 3 3 2 2 2 2" xfId="4879" xr:uid="{00000000-0005-0000-0000-00004E130000}"/>
    <cellStyle name="Normal 5 2 3 3 2 2 3" xfId="4880" xr:uid="{00000000-0005-0000-0000-00004F130000}"/>
    <cellStyle name="Normal 5 2 3 3 2 2 4" xfId="4881" xr:uid="{00000000-0005-0000-0000-000050130000}"/>
    <cellStyle name="Normal 5 2 3 3 2 2 5" xfId="4882" xr:uid="{00000000-0005-0000-0000-000051130000}"/>
    <cellStyle name="Normal 5 2 3 3 2 3" xfId="4883" xr:uid="{00000000-0005-0000-0000-000052130000}"/>
    <cellStyle name="Normal 5 2 3 3 2 3 2" xfId="4884" xr:uid="{00000000-0005-0000-0000-000053130000}"/>
    <cellStyle name="Normal 5 2 3 3 2 4" xfId="4885" xr:uid="{00000000-0005-0000-0000-000054130000}"/>
    <cellStyle name="Normal 5 2 3 3 2 5" xfId="4886" xr:uid="{00000000-0005-0000-0000-000055130000}"/>
    <cellStyle name="Normal 5 2 3 3 2 6" xfId="4887" xr:uid="{00000000-0005-0000-0000-000056130000}"/>
    <cellStyle name="Normal 5 2 3 3 3" xfId="4888" xr:uid="{00000000-0005-0000-0000-000057130000}"/>
    <cellStyle name="Normal 5 2 3 3 3 2" xfId="4889" xr:uid="{00000000-0005-0000-0000-000058130000}"/>
    <cellStyle name="Normal 5 2 3 3 3 2 2" xfId="4890" xr:uid="{00000000-0005-0000-0000-000059130000}"/>
    <cellStyle name="Normal 5 2 3 3 3 3" xfId="4891" xr:uid="{00000000-0005-0000-0000-00005A130000}"/>
    <cellStyle name="Normal 5 2 3 3 3 4" xfId="4892" xr:uid="{00000000-0005-0000-0000-00005B130000}"/>
    <cellStyle name="Normal 5 2 3 3 3 5" xfId="4893" xr:uid="{00000000-0005-0000-0000-00005C130000}"/>
    <cellStyle name="Normal 5 2 3 3 4" xfId="4894" xr:uid="{00000000-0005-0000-0000-00005D130000}"/>
    <cellStyle name="Normal 5 2 3 3 4 2" xfId="4895" xr:uid="{00000000-0005-0000-0000-00005E130000}"/>
    <cellStyle name="Normal 5 2 3 3 4 2 2" xfId="4896" xr:uid="{00000000-0005-0000-0000-00005F130000}"/>
    <cellStyle name="Normal 5 2 3 3 4 3" xfId="4897" xr:uid="{00000000-0005-0000-0000-000060130000}"/>
    <cellStyle name="Normal 5 2 3 3 4 4" xfId="4898" xr:uid="{00000000-0005-0000-0000-000061130000}"/>
    <cellStyle name="Normal 5 2 3 3 4 5" xfId="4899" xr:uid="{00000000-0005-0000-0000-000062130000}"/>
    <cellStyle name="Normal 5 2 3 3 5" xfId="4900" xr:uid="{00000000-0005-0000-0000-000063130000}"/>
    <cellStyle name="Normal 5 2 3 3 5 2" xfId="4901" xr:uid="{00000000-0005-0000-0000-000064130000}"/>
    <cellStyle name="Normal 5 2 3 3 6" xfId="4902" xr:uid="{00000000-0005-0000-0000-000065130000}"/>
    <cellStyle name="Normal 5 2 3 3 7" xfId="4903" xr:uid="{00000000-0005-0000-0000-000066130000}"/>
    <cellStyle name="Normal 5 2 3 3 8" xfId="4904" xr:uid="{00000000-0005-0000-0000-000067130000}"/>
    <cellStyle name="Normal 5 2 3 4" xfId="4905" xr:uid="{00000000-0005-0000-0000-000068130000}"/>
    <cellStyle name="Normal 5 2 3 4 2" xfId="4906" xr:uid="{00000000-0005-0000-0000-000069130000}"/>
    <cellStyle name="Normal 5 2 3 4 2 2" xfId="4907" xr:uid="{00000000-0005-0000-0000-00006A130000}"/>
    <cellStyle name="Normal 5 2 3 4 2 2 2" xfId="4908" xr:uid="{00000000-0005-0000-0000-00006B130000}"/>
    <cellStyle name="Normal 5 2 3 4 2 3" xfId="4909" xr:uid="{00000000-0005-0000-0000-00006C130000}"/>
    <cellStyle name="Normal 5 2 3 4 2 4" xfId="4910" xr:uid="{00000000-0005-0000-0000-00006D130000}"/>
    <cellStyle name="Normal 5 2 3 4 2 5" xfId="4911" xr:uid="{00000000-0005-0000-0000-00006E130000}"/>
    <cellStyle name="Normal 5 2 3 4 3" xfId="4912" xr:uid="{00000000-0005-0000-0000-00006F130000}"/>
    <cellStyle name="Normal 5 2 3 4 3 2" xfId="4913" xr:uid="{00000000-0005-0000-0000-000070130000}"/>
    <cellStyle name="Normal 5 2 3 4 4" xfId="4914" xr:uid="{00000000-0005-0000-0000-000071130000}"/>
    <cellStyle name="Normal 5 2 3 4 5" xfId="4915" xr:uid="{00000000-0005-0000-0000-000072130000}"/>
    <cellStyle name="Normal 5 2 3 4 6" xfId="4916" xr:uid="{00000000-0005-0000-0000-000073130000}"/>
    <cellStyle name="Normal 5 2 3 5" xfId="4917" xr:uid="{00000000-0005-0000-0000-000074130000}"/>
    <cellStyle name="Normal 5 2 3 5 2" xfId="4918" xr:uid="{00000000-0005-0000-0000-000075130000}"/>
    <cellStyle name="Normal 5 2 3 5 2 2" xfId="4919" xr:uid="{00000000-0005-0000-0000-000076130000}"/>
    <cellStyle name="Normal 5 2 3 5 3" xfId="4920" xr:uid="{00000000-0005-0000-0000-000077130000}"/>
    <cellStyle name="Normal 5 2 3 5 4" xfId="4921" xr:uid="{00000000-0005-0000-0000-000078130000}"/>
    <cellStyle name="Normal 5 2 3 5 5" xfId="4922" xr:uid="{00000000-0005-0000-0000-000079130000}"/>
    <cellStyle name="Normal 5 2 3 6" xfId="4923" xr:uid="{00000000-0005-0000-0000-00007A130000}"/>
    <cellStyle name="Normal 5 2 3 6 2" xfId="4924" xr:uid="{00000000-0005-0000-0000-00007B130000}"/>
    <cellStyle name="Normal 5 2 3 6 2 2" xfId="4925" xr:uid="{00000000-0005-0000-0000-00007C130000}"/>
    <cellStyle name="Normal 5 2 3 6 3" xfId="4926" xr:uid="{00000000-0005-0000-0000-00007D130000}"/>
    <cellStyle name="Normal 5 2 3 6 4" xfId="4927" xr:uid="{00000000-0005-0000-0000-00007E130000}"/>
    <cellStyle name="Normal 5 2 3 6 5" xfId="4928" xr:uid="{00000000-0005-0000-0000-00007F130000}"/>
    <cellStyle name="Normal 5 2 3 7" xfId="4929" xr:uid="{00000000-0005-0000-0000-000080130000}"/>
    <cellStyle name="Normal 5 2 3 7 2" xfId="4930" xr:uid="{00000000-0005-0000-0000-000081130000}"/>
    <cellStyle name="Normal 5 2 3 8" xfId="4931" xr:uid="{00000000-0005-0000-0000-000082130000}"/>
    <cellStyle name="Normal 5 2 3 9" xfId="4932" xr:uid="{00000000-0005-0000-0000-000083130000}"/>
    <cellStyle name="Normal 5 2 4" xfId="4933" xr:uid="{00000000-0005-0000-0000-000084130000}"/>
    <cellStyle name="Normal 5 2 4 10" xfId="4934" xr:uid="{00000000-0005-0000-0000-000085130000}"/>
    <cellStyle name="Normal 5 2 4 2" xfId="4935" xr:uid="{00000000-0005-0000-0000-000086130000}"/>
    <cellStyle name="Normal 5 2 4 2 2" xfId="4936" xr:uid="{00000000-0005-0000-0000-000087130000}"/>
    <cellStyle name="Normal 5 2 4 2 2 2" xfId="4937" xr:uid="{00000000-0005-0000-0000-000088130000}"/>
    <cellStyle name="Normal 5 2 4 2 2 2 2" xfId="4938" xr:uid="{00000000-0005-0000-0000-000089130000}"/>
    <cellStyle name="Normal 5 2 4 2 2 2 2 2" xfId="4939" xr:uid="{00000000-0005-0000-0000-00008A130000}"/>
    <cellStyle name="Normal 5 2 4 2 2 2 3" xfId="4940" xr:uid="{00000000-0005-0000-0000-00008B130000}"/>
    <cellStyle name="Normal 5 2 4 2 2 2 4" xfId="4941" xr:uid="{00000000-0005-0000-0000-00008C130000}"/>
    <cellStyle name="Normal 5 2 4 2 2 2 5" xfId="4942" xr:uid="{00000000-0005-0000-0000-00008D130000}"/>
    <cellStyle name="Normal 5 2 4 2 2 3" xfId="4943" xr:uid="{00000000-0005-0000-0000-00008E130000}"/>
    <cellStyle name="Normal 5 2 4 2 2 3 2" xfId="4944" xr:uid="{00000000-0005-0000-0000-00008F130000}"/>
    <cellStyle name="Normal 5 2 4 2 2 4" xfId="4945" xr:uid="{00000000-0005-0000-0000-000090130000}"/>
    <cellStyle name="Normal 5 2 4 2 2 5" xfId="4946" xr:uid="{00000000-0005-0000-0000-000091130000}"/>
    <cellStyle name="Normal 5 2 4 2 2 6" xfId="4947" xr:uid="{00000000-0005-0000-0000-000092130000}"/>
    <cellStyle name="Normal 5 2 4 2 3" xfId="4948" xr:uid="{00000000-0005-0000-0000-000093130000}"/>
    <cellStyle name="Normal 5 2 4 2 3 2" xfId="4949" xr:uid="{00000000-0005-0000-0000-000094130000}"/>
    <cellStyle name="Normal 5 2 4 2 3 2 2" xfId="4950" xr:uid="{00000000-0005-0000-0000-000095130000}"/>
    <cellStyle name="Normal 5 2 4 2 3 3" xfId="4951" xr:uid="{00000000-0005-0000-0000-000096130000}"/>
    <cellStyle name="Normal 5 2 4 2 3 4" xfId="4952" xr:uid="{00000000-0005-0000-0000-000097130000}"/>
    <cellStyle name="Normal 5 2 4 2 3 5" xfId="4953" xr:uid="{00000000-0005-0000-0000-000098130000}"/>
    <cellStyle name="Normal 5 2 4 2 4" xfId="4954" xr:uid="{00000000-0005-0000-0000-000099130000}"/>
    <cellStyle name="Normal 5 2 4 2 4 2" xfId="4955" xr:uid="{00000000-0005-0000-0000-00009A130000}"/>
    <cellStyle name="Normal 5 2 4 2 4 2 2" xfId="4956" xr:uid="{00000000-0005-0000-0000-00009B130000}"/>
    <cellStyle name="Normal 5 2 4 2 4 3" xfId="4957" xr:uid="{00000000-0005-0000-0000-00009C130000}"/>
    <cellStyle name="Normal 5 2 4 2 4 4" xfId="4958" xr:uid="{00000000-0005-0000-0000-00009D130000}"/>
    <cellStyle name="Normal 5 2 4 2 4 5" xfId="4959" xr:uid="{00000000-0005-0000-0000-00009E130000}"/>
    <cellStyle name="Normal 5 2 4 2 5" xfId="4960" xr:uid="{00000000-0005-0000-0000-00009F130000}"/>
    <cellStyle name="Normal 5 2 4 2 5 2" xfId="4961" xr:uid="{00000000-0005-0000-0000-0000A0130000}"/>
    <cellStyle name="Normal 5 2 4 2 6" xfId="4962" xr:uid="{00000000-0005-0000-0000-0000A1130000}"/>
    <cellStyle name="Normal 5 2 4 2 7" xfId="4963" xr:uid="{00000000-0005-0000-0000-0000A2130000}"/>
    <cellStyle name="Normal 5 2 4 2 8" xfId="4964" xr:uid="{00000000-0005-0000-0000-0000A3130000}"/>
    <cellStyle name="Normal 5 2 4 3" xfId="4965" xr:uid="{00000000-0005-0000-0000-0000A4130000}"/>
    <cellStyle name="Normal 5 2 4 3 2" xfId="4966" xr:uid="{00000000-0005-0000-0000-0000A5130000}"/>
    <cellStyle name="Normal 5 2 4 3 2 2" xfId="4967" xr:uid="{00000000-0005-0000-0000-0000A6130000}"/>
    <cellStyle name="Normal 5 2 4 3 2 2 2" xfId="4968" xr:uid="{00000000-0005-0000-0000-0000A7130000}"/>
    <cellStyle name="Normal 5 2 4 3 2 2 2 2" xfId="4969" xr:uid="{00000000-0005-0000-0000-0000A8130000}"/>
    <cellStyle name="Normal 5 2 4 3 2 2 3" xfId="4970" xr:uid="{00000000-0005-0000-0000-0000A9130000}"/>
    <cellStyle name="Normal 5 2 4 3 2 2 4" xfId="4971" xr:uid="{00000000-0005-0000-0000-0000AA130000}"/>
    <cellStyle name="Normal 5 2 4 3 2 2 5" xfId="4972" xr:uid="{00000000-0005-0000-0000-0000AB130000}"/>
    <cellStyle name="Normal 5 2 4 3 2 3" xfId="4973" xr:uid="{00000000-0005-0000-0000-0000AC130000}"/>
    <cellStyle name="Normal 5 2 4 3 2 3 2" xfId="4974" xr:uid="{00000000-0005-0000-0000-0000AD130000}"/>
    <cellStyle name="Normal 5 2 4 3 2 4" xfId="4975" xr:uid="{00000000-0005-0000-0000-0000AE130000}"/>
    <cellStyle name="Normal 5 2 4 3 2 5" xfId="4976" xr:uid="{00000000-0005-0000-0000-0000AF130000}"/>
    <cellStyle name="Normal 5 2 4 3 2 6" xfId="4977" xr:uid="{00000000-0005-0000-0000-0000B0130000}"/>
    <cellStyle name="Normal 5 2 4 3 3" xfId="4978" xr:uid="{00000000-0005-0000-0000-0000B1130000}"/>
    <cellStyle name="Normal 5 2 4 3 3 2" xfId="4979" xr:uid="{00000000-0005-0000-0000-0000B2130000}"/>
    <cellStyle name="Normal 5 2 4 3 3 2 2" xfId="4980" xr:uid="{00000000-0005-0000-0000-0000B3130000}"/>
    <cellStyle name="Normal 5 2 4 3 3 3" xfId="4981" xr:uid="{00000000-0005-0000-0000-0000B4130000}"/>
    <cellStyle name="Normal 5 2 4 3 3 4" xfId="4982" xr:uid="{00000000-0005-0000-0000-0000B5130000}"/>
    <cellStyle name="Normal 5 2 4 3 3 5" xfId="4983" xr:uid="{00000000-0005-0000-0000-0000B6130000}"/>
    <cellStyle name="Normal 5 2 4 3 4" xfId="4984" xr:uid="{00000000-0005-0000-0000-0000B7130000}"/>
    <cellStyle name="Normal 5 2 4 3 4 2" xfId="4985" xr:uid="{00000000-0005-0000-0000-0000B8130000}"/>
    <cellStyle name="Normal 5 2 4 3 4 2 2" xfId="4986" xr:uid="{00000000-0005-0000-0000-0000B9130000}"/>
    <cellStyle name="Normal 5 2 4 3 4 3" xfId="4987" xr:uid="{00000000-0005-0000-0000-0000BA130000}"/>
    <cellStyle name="Normal 5 2 4 3 4 4" xfId="4988" xr:uid="{00000000-0005-0000-0000-0000BB130000}"/>
    <cellStyle name="Normal 5 2 4 3 4 5" xfId="4989" xr:uid="{00000000-0005-0000-0000-0000BC130000}"/>
    <cellStyle name="Normal 5 2 4 3 5" xfId="4990" xr:uid="{00000000-0005-0000-0000-0000BD130000}"/>
    <cellStyle name="Normal 5 2 4 3 5 2" xfId="4991" xr:uid="{00000000-0005-0000-0000-0000BE130000}"/>
    <cellStyle name="Normal 5 2 4 3 6" xfId="4992" xr:uid="{00000000-0005-0000-0000-0000BF130000}"/>
    <cellStyle name="Normal 5 2 4 3 7" xfId="4993" xr:uid="{00000000-0005-0000-0000-0000C0130000}"/>
    <cellStyle name="Normal 5 2 4 3 8" xfId="4994" xr:uid="{00000000-0005-0000-0000-0000C1130000}"/>
    <cellStyle name="Normal 5 2 4 4" xfId="4995" xr:uid="{00000000-0005-0000-0000-0000C2130000}"/>
    <cellStyle name="Normal 5 2 4 4 2" xfId="4996" xr:uid="{00000000-0005-0000-0000-0000C3130000}"/>
    <cellStyle name="Normal 5 2 4 4 2 2" xfId="4997" xr:uid="{00000000-0005-0000-0000-0000C4130000}"/>
    <cellStyle name="Normal 5 2 4 4 2 2 2" xfId="4998" xr:uid="{00000000-0005-0000-0000-0000C5130000}"/>
    <cellStyle name="Normal 5 2 4 4 2 3" xfId="4999" xr:uid="{00000000-0005-0000-0000-0000C6130000}"/>
    <cellStyle name="Normal 5 2 4 4 2 4" xfId="5000" xr:uid="{00000000-0005-0000-0000-0000C7130000}"/>
    <cellStyle name="Normal 5 2 4 4 2 5" xfId="5001" xr:uid="{00000000-0005-0000-0000-0000C8130000}"/>
    <cellStyle name="Normal 5 2 4 4 3" xfId="5002" xr:uid="{00000000-0005-0000-0000-0000C9130000}"/>
    <cellStyle name="Normal 5 2 4 4 3 2" xfId="5003" xr:uid="{00000000-0005-0000-0000-0000CA130000}"/>
    <cellStyle name="Normal 5 2 4 4 4" xfId="5004" xr:uid="{00000000-0005-0000-0000-0000CB130000}"/>
    <cellStyle name="Normal 5 2 4 4 5" xfId="5005" xr:uid="{00000000-0005-0000-0000-0000CC130000}"/>
    <cellStyle name="Normal 5 2 4 4 6" xfId="5006" xr:uid="{00000000-0005-0000-0000-0000CD130000}"/>
    <cellStyle name="Normal 5 2 4 5" xfId="5007" xr:uid="{00000000-0005-0000-0000-0000CE130000}"/>
    <cellStyle name="Normal 5 2 4 5 2" xfId="5008" xr:uid="{00000000-0005-0000-0000-0000CF130000}"/>
    <cellStyle name="Normal 5 2 4 5 2 2" xfId="5009" xr:uid="{00000000-0005-0000-0000-0000D0130000}"/>
    <cellStyle name="Normal 5 2 4 5 3" xfId="5010" xr:uid="{00000000-0005-0000-0000-0000D1130000}"/>
    <cellStyle name="Normal 5 2 4 5 4" xfId="5011" xr:uid="{00000000-0005-0000-0000-0000D2130000}"/>
    <cellStyle name="Normal 5 2 4 5 5" xfId="5012" xr:uid="{00000000-0005-0000-0000-0000D3130000}"/>
    <cellStyle name="Normal 5 2 4 6" xfId="5013" xr:uid="{00000000-0005-0000-0000-0000D4130000}"/>
    <cellStyle name="Normal 5 2 4 6 2" xfId="5014" xr:uid="{00000000-0005-0000-0000-0000D5130000}"/>
    <cellStyle name="Normal 5 2 4 6 2 2" xfId="5015" xr:uid="{00000000-0005-0000-0000-0000D6130000}"/>
    <cellStyle name="Normal 5 2 4 6 3" xfId="5016" xr:uid="{00000000-0005-0000-0000-0000D7130000}"/>
    <cellStyle name="Normal 5 2 4 6 4" xfId="5017" xr:uid="{00000000-0005-0000-0000-0000D8130000}"/>
    <cellStyle name="Normal 5 2 4 6 5" xfId="5018" xr:uid="{00000000-0005-0000-0000-0000D9130000}"/>
    <cellStyle name="Normal 5 2 4 7" xfId="5019" xr:uid="{00000000-0005-0000-0000-0000DA130000}"/>
    <cellStyle name="Normal 5 2 4 7 2" xfId="5020" xr:uid="{00000000-0005-0000-0000-0000DB130000}"/>
    <cellStyle name="Normal 5 2 4 8" xfId="5021" xr:uid="{00000000-0005-0000-0000-0000DC130000}"/>
    <cellStyle name="Normal 5 2 4 9" xfId="5022" xr:uid="{00000000-0005-0000-0000-0000DD130000}"/>
    <cellStyle name="Normal 5 2 5" xfId="5023" xr:uid="{00000000-0005-0000-0000-0000DE130000}"/>
    <cellStyle name="Normal 5 2 5 2" xfId="5024" xr:uid="{00000000-0005-0000-0000-0000DF130000}"/>
    <cellStyle name="Normal 5 2 5 2 2" xfId="5025" xr:uid="{00000000-0005-0000-0000-0000E0130000}"/>
    <cellStyle name="Normal 5 2 5 2 2 2" xfId="5026" xr:uid="{00000000-0005-0000-0000-0000E1130000}"/>
    <cellStyle name="Normal 5 2 5 2 2 2 2" xfId="5027" xr:uid="{00000000-0005-0000-0000-0000E2130000}"/>
    <cellStyle name="Normal 5 2 5 2 2 3" xfId="5028" xr:uid="{00000000-0005-0000-0000-0000E3130000}"/>
    <cellStyle name="Normal 5 2 5 2 2 4" xfId="5029" xr:uid="{00000000-0005-0000-0000-0000E4130000}"/>
    <cellStyle name="Normal 5 2 5 2 2 5" xfId="5030" xr:uid="{00000000-0005-0000-0000-0000E5130000}"/>
    <cellStyle name="Normal 5 2 5 2 3" xfId="5031" xr:uid="{00000000-0005-0000-0000-0000E6130000}"/>
    <cellStyle name="Normal 5 2 5 2 3 2" xfId="5032" xr:uid="{00000000-0005-0000-0000-0000E7130000}"/>
    <cellStyle name="Normal 5 2 5 2 4" xfId="5033" xr:uid="{00000000-0005-0000-0000-0000E8130000}"/>
    <cellStyle name="Normal 5 2 5 2 5" xfId="5034" xr:uid="{00000000-0005-0000-0000-0000E9130000}"/>
    <cellStyle name="Normal 5 2 5 2 6" xfId="5035" xr:uid="{00000000-0005-0000-0000-0000EA130000}"/>
    <cellStyle name="Normal 5 2 5 3" xfId="5036" xr:uid="{00000000-0005-0000-0000-0000EB130000}"/>
    <cellStyle name="Normal 5 2 5 3 2" xfId="5037" xr:uid="{00000000-0005-0000-0000-0000EC130000}"/>
    <cellStyle name="Normal 5 2 5 3 2 2" xfId="5038" xr:uid="{00000000-0005-0000-0000-0000ED130000}"/>
    <cellStyle name="Normal 5 2 5 3 3" xfId="5039" xr:uid="{00000000-0005-0000-0000-0000EE130000}"/>
    <cellStyle name="Normal 5 2 5 3 4" xfId="5040" xr:uid="{00000000-0005-0000-0000-0000EF130000}"/>
    <cellStyle name="Normal 5 2 5 3 5" xfId="5041" xr:uid="{00000000-0005-0000-0000-0000F0130000}"/>
    <cellStyle name="Normal 5 2 5 4" xfId="5042" xr:uid="{00000000-0005-0000-0000-0000F1130000}"/>
    <cellStyle name="Normal 5 2 5 4 2" xfId="5043" xr:uid="{00000000-0005-0000-0000-0000F2130000}"/>
    <cellStyle name="Normal 5 2 5 4 2 2" xfId="5044" xr:uid="{00000000-0005-0000-0000-0000F3130000}"/>
    <cellStyle name="Normal 5 2 5 4 3" xfId="5045" xr:uid="{00000000-0005-0000-0000-0000F4130000}"/>
    <cellStyle name="Normal 5 2 5 4 4" xfId="5046" xr:uid="{00000000-0005-0000-0000-0000F5130000}"/>
    <cellStyle name="Normal 5 2 5 4 5" xfId="5047" xr:uid="{00000000-0005-0000-0000-0000F6130000}"/>
    <cellStyle name="Normal 5 2 5 5" xfId="5048" xr:uid="{00000000-0005-0000-0000-0000F7130000}"/>
    <cellStyle name="Normal 5 2 5 5 2" xfId="5049" xr:uid="{00000000-0005-0000-0000-0000F8130000}"/>
    <cellStyle name="Normal 5 2 5 6" xfId="5050" xr:uid="{00000000-0005-0000-0000-0000F9130000}"/>
    <cellStyle name="Normal 5 2 5 7" xfId="5051" xr:uid="{00000000-0005-0000-0000-0000FA130000}"/>
    <cellStyle name="Normal 5 2 5 8" xfId="5052" xr:uid="{00000000-0005-0000-0000-0000FB130000}"/>
    <cellStyle name="Normal 5 2 6" xfId="5053" xr:uid="{00000000-0005-0000-0000-0000FC130000}"/>
    <cellStyle name="Normal 5 2 6 2" xfId="5054" xr:uid="{00000000-0005-0000-0000-0000FD130000}"/>
    <cellStyle name="Normal 5 2 6 2 2" xfId="5055" xr:uid="{00000000-0005-0000-0000-0000FE130000}"/>
    <cellStyle name="Normal 5 2 6 2 2 2" xfId="5056" xr:uid="{00000000-0005-0000-0000-0000FF130000}"/>
    <cellStyle name="Normal 5 2 6 2 2 2 2" xfId="5057" xr:uid="{00000000-0005-0000-0000-000000140000}"/>
    <cellStyle name="Normal 5 2 6 2 2 3" xfId="5058" xr:uid="{00000000-0005-0000-0000-000001140000}"/>
    <cellStyle name="Normal 5 2 6 2 2 4" xfId="5059" xr:uid="{00000000-0005-0000-0000-000002140000}"/>
    <cellStyle name="Normal 5 2 6 2 2 5" xfId="5060" xr:uid="{00000000-0005-0000-0000-000003140000}"/>
    <cellStyle name="Normal 5 2 6 2 3" xfId="5061" xr:uid="{00000000-0005-0000-0000-000004140000}"/>
    <cellStyle name="Normal 5 2 6 2 3 2" xfId="5062" xr:uid="{00000000-0005-0000-0000-000005140000}"/>
    <cellStyle name="Normal 5 2 6 2 4" xfId="5063" xr:uid="{00000000-0005-0000-0000-000006140000}"/>
    <cellStyle name="Normal 5 2 6 2 5" xfId="5064" xr:uid="{00000000-0005-0000-0000-000007140000}"/>
    <cellStyle name="Normal 5 2 6 2 6" xfId="5065" xr:uid="{00000000-0005-0000-0000-000008140000}"/>
    <cellStyle name="Normal 5 2 6 3" xfId="5066" xr:uid="{00000000-0005-0000-0000-000009140000}"/>
    <cellStyle name="Normal 5 2 6 3 2" xfId="5067" xr:uid="{00000000-0005-0000-0000-00000A140000}"/>
    <cellStyle name="Normal 5 2 6 3 2 2" xfId="5068" xr:uid="{00000000-0005-0000-0000-00000B140000}"/>
    <cellStyle name="Normal 5 2 6 3 3" xfId="5069" xr:uid="{00000000-0005-0000-0000-00000C140000}"/>
    <cellStyle name="Normal 5 2 6 3 4" xfId="5070" xr:uid="{00000000-0005-0000-0000-00000D140000}"/>
    <cellStyle name="Normal 5 2 6 3 5" xfId="5071" xr:uid="{00000000-0005-0000-0000-00000E140000}"/>
    <cellStyle name="Normal 5 2 6 4" xfId="5072" xr:uid="{00000000-0005-0000-0000-00000F140000}"/>
    <cellStyle name="Normal 5 2 6 4 2" xfId="5073" xr:uid="{00000000-0005-0000-0000-000010140000}"/>
    <cellStyle name="Normal 5 2 6 4 2 2" xfId="5074" xr:uid="{00000000-0005-0000-0000-000011140000}"/>
    <cellStyle name="Normal 5 2 6 4 3" xfId="5075" xr:uid="{00000000-0005-0000-0000-000012140000}"/>
    <cellStyle name="Normal 5 2 6 4 4" xfId="5076" xr:uid="{00000000-0005-0000-0000-000013140000}"/>
    <cellStyle name="Normal 5 2 6 4 5" xfId="5077" xr:uid="{00000000-0005-0000-0000-000014140000}"/>
    <cellStyle name="Normal 5 2 6 5" xfId="5078" xr:uid="{00000000-0005-0000-0000-000015140000}"/>
    <cellStyle name="Normal 5 2 6 5 2" xfId="5079" xr:uid="{00000000-0005-0000-0000-000016140000}"/>
    <cellStyle name="Normal 5 2 6 6" xfId="5080" xr:uid="{00000000-0005-0000-0000-000017140000}"/>
    <cellStyle name="Normal 5 2 6 7" xfId="5081" xr:uid="{00000000-0005-0000-0000-000018140000}"/>
    <cellStyle name="Normal 5 2 6 8" xfId="5082" xr:uid="{00000000-0005-0000-0000-000019140000}"/>
    <cellStyle name="Normal 5 2 7" xfId="5083" xr:uid="{00000000-0005-0000-0000-00001A140000}"/>
    <cellStyle name="Normal 5 2 7 2" xfId="5084" xr:uid="{00000000-0005-0000-0000-00001B140000}"/>
    <cellStyle name="Normal 5 2 7 2 2" xfId="5085" xr:uid="{00000000-0005-0000-0000-00001C140000}"/>
    <cellStyle name="Normal 5 2 7 2 2 2" xfId="5086" xr:uid="{00000000-0005-0000-0000-00001D140000}"/>
    <cellStyle name="Normal 5 2 7 2 3" xfId="5087" xr:uid="{00000000-0005-0000-0000-00001E140000}"/>
    <cellStyle name="Normal 5 2 7 2 4" xfId="5088" xr:uid="{00000000-0005-0000-0000-00001F140000}"/>
    <cellStyle name="Normal 5 2 7 2 5" xfId="5089" xr:uid="{00000000-0005-0000-0000-000020140000}"/>
    <cellStyle name="Normal 5 2 7 3" xfId="5090" xr:uid="{00000000-0005-0000-0000-000021140000}"/>
    <cellStyle name="Normal 5 2 7 3 2" xfId="5091" xr:uid="{00000000-0005-0000-0000-000022140000}"/>
    <cellStyle name="Normal 5 2 7 4" xfId="5092" xr:uid="{00000000-0005-0000-0000-000023140000}"/>
    <cellStyle name="Normal 5 2 7 5" xfId="5093" xr:uid="{00000000-0005-0000-0000-000024140000}"/>
    <cellStyle name="Normal 5 2 7 6" xfId="5094" xr:uid="{00000000-0005-0000-0000-000025140000}"/>
    <cellStyle name="Normal 5 2 8" xfId="5095" xr:uid="{00000000-0005-0000-0000-000026140000}"/>
    <cellStyle name="Normal 5 2 8 2" xfId="5096" xr:uid="{00000000-0005-0000-0000-000027140000}"/>
    <cellStyle name="Normal 5 2 8 2 2" xfId="5097" xr:uid="{00000000-0005-0000-0000-000028140000}"/>
    <cellStyle name="Normal 5 2 8 3" xfId="5098" xr:uid="{00000000-0005-0000-0000-000029140000}"/>
    <cellStyle name="Normal 5 2 8 4" xfId="5099" xr:uid="{00000000-0005-0000-0000-00002A140000}"/>
    <cellStyle name="Normal 5 2 8 5" xfId="5100" xr:uid="{00000000-0005-0000-0000-00002B140000}"/>
    <cellStyle name="Normal 5 2 9" xfId="5101" xr:uid="{00000000-0005-0000-0000-00002C140000}"/>
    <cellStyle name="Normal 5 2 9 2" xfId="5102" xr:uid="{00000000-0005-0000-0000-00002D140000}"/>
    <cellStyle name="Normal 5 3" xfId="36" xr:uid="{00000000-0005-0000-0000-00002E140000}"/>
    <cellStyle name="Normal 5 3 2" xfId="5103" xr:uid="{00000000-0005-0000-0000-00002F140000}"/>
    <cellStyle name="Normal 5 4" xfId="41" xr:uid="{00000000-0005-0000-0000-000030140000}"/>
    <cellStyle name="Normal 5 5" xfId="5104" xr:uid="{00000000-0005-0000-0000-000031140000}"/>
    <cellStyle name="Normal 5 6" xfId="8830" xr:uid="{00000000-0005-0000-0000-000032140000}"/>
    <cellStyle name="Normal 5 7" xfId="8835" xr:uid="{00000000-0005-0000-0000-000033140000}"/>
    <cellStyle name="Normal 5 8" xfId="8840" xr:uid="{00000000-0005-0000-0000-000034140000}"/>
    <cellStyle name="Normal 50" xfId="8812" xr:uid="{00000000-0005-0000-0000-000035140000}"/>
    <cellStyle name="Normal 51" xfId="8783" xr:uid="{00000000-0005-0000-0000-000036140000}"/>
    <cellStyle name="Normal 52" xfId="5105" xr:uid="{00000000-0005-0000-0000-000037140000}"/>
    <cellStyle name="Normal 53" xfId="5106" xr:uid="{00000000-0005-0000-0000-000038140000}"/>
    <cellStyle name="Normal 54" xfId="5107" xr:uid="{00000000-0005-0000-0000-000039140000}"/>
    <cellStyle name="Normal 55" xfId="8810" xr:uid="{00000000-0005-0000-0000-00003A140000}"/>
    <cellStyle name="Normal 56" xfId="8785" xr:uid="{00000000-0005-0000-0000-00003B140000}"/>
    <cellStyle name="Normal 57" xfId="8808" xr:uid="{00000000-0005-0000-0000-00003C140000}"/>
    <cellStyle name="Normal 58" xfId="8787" xr:uid="{00000000-0005-0000-0000-00003D140000}"/>
    <cellStyle name="Normal 59" xfId="8806" xr:uid="{00000000-0005-0000-0000-00003E140000}"/>
    <cellStyle name="Normal 6" xfId="9" xr:uid="{00000000-0005-0000-0000-00003F140000}"/>
    <cellStyle name="Normal 6 2" xfId="26" xr:uid="{00000000-0005-0000-0000-000040140000}"/>
    <cellStyle name="Normal 6 2 2" xfId="5108" xr:uid="{00000000-0005-0000-0000-000041140000}"/>
    <cellStyle name="Normal 6 2 2 2" xfId="5109" xr:uid="{00000000-0005-0000-0000-000042140000}"/>
    <cellStyle name="Normal 6 2 2 2 2" xfId="5110" xr:uid="{00000000-0005-0000-0000-000043140000}"/>
    <cellStyle name="Normal 6 2 2 3" xfId="5111" xr:uid="{00000000-0005-0000-0000-000044140000}"/>
    <cellStyle name="Normal 6 2 2 4" xfId="5112" xr:uid="{00000000-0005-0000-0000-000045140000}"/>
    <cellStyle name="Normal 6 3" xfId="37" xr:uid="{00000000-0005-0000-0000-000046140000}"/>
    <cellStyle name="Normal 6 3 2" xfId="5113" xr:uid="{00000000-0005-0000-0000-000047140000}"/>
    <cellStyle name="Normal 6 3 2 2" xfId="5114" xr:uid="{00000000-0005-0000-0000-000048140000}"/>
    <cellStyle name="Normal 6 3 2 2 2" xfId="5115" xr:uid="{00000000-0005-0000-0000-000049140000}"/>
    <cellStyle name="Normal 6 3 2 3" xfId="5116" xr:uid="{00000000-0005-0000-0000-00004A140000}"/>
    <cellStyle name="Normal 6 3 2 4" xfId="5117" xr:uid="{00000000-0005-0000-0000-00004B140000}"/>
    <cellStyle name="Normal 60" xfId="8789" xr:uid="{00000000-0005-0000-0000-00004C140000}"/>
    <cellStyle name="Normal 61" xfId="8804" xr:uid="{00000000-0005-0000-0000-00004D140000}"/>
    <cellStyle name="Normal 62" xfId="8791" xr:uid="{00000000-0005-0000-0000-00004E140000}"/>
    <cellStyle name="Normal 63" xfId="8802" xr:uid="{00000000-0005-0000-0000-00004F140000}"/>
    <cellStyle name="Normal 64" xfId="8793" xr:uid="{00000000-0005-0000-0000-000050140000}"/>
    <cellStyle name="Normal 65" xfId="45" xr:uid="{00000000-0005-0000-0000-000051140000}"/>
    <cellStyle name="Normal 66" xfId="47" xr:uid="{00000000-0005-0000-0000-000052140000}"/>
    <cellStyle name="Normal 67" xfId="49" xr:uid="{00000000-0005-0000-0000-000053140000}"/>
    <cellStyle name="Normal 68" xfId="46" xr:uid="{00000000-0005-0000-0000-000054140000}"/>
    <cellStyle name="Normal 69" xfId="48" xr:uid="{00000000-0005-0000-0000-000055140000}"/>
    <cellStyle name="Normal 7" xfId="18" xr:uid="{00000000-0005-0000-0000-000056140000}"/>
    <cellStyle name="Normal 7 2" xfId="30" xr:uid="{00000000-0005-0000-0000-000057140000}"/>
    <cellStyle name="Normal 7 2 2" xfId="5118" xr:uid="{00000000-0005-0000-0000-000058140000}"/>
    <cellStyle name="Normal 7 2 2 2" xfId="5119" xr:uid="{00000000-0005-0000-0000-000059140000}"/>
    <cellStyle name="Normal 7 2 3" xfId="5120" xr:uid="{00000000-0005-0000-0000-00005A140000}"/>
    <cellStyle name="Normal 7 2 4" xfId="5121" xr:uid="{00000000-0005-0000-0000-00005B140000}"/>
    <cellStyle name="Normal 70" xfId="50" xr:uid="{00000000-0005-0000-0000-00005C140000}"/>
    <cellStyle name="Normal 71" xfId="8800" xr:uid="{00000000-0005-0000-0000-00005D140000}"/>
    <cellStyle name="Normal 72" xfId="8795" xr:uid="{00000000-0005-0000-0000-00005E140000}"/>
    <cellStyle name="Normal 73" xfId="8798" xr:uid="{00000000-0005-0000-0000-00005F140000}"/>
    <cellStyle name="Normal 8" xfId="31" xr:uid="{00000000-0005-0000-0000-000060140000}"/>
    <cellStyle name="Normal 8 2" xfId="5122" xr:uid="{00000000-0005-0000-0000-000061140000}"/>
    <cellStyle name="Normal 8 3" xfId="5123" xr:uid="{00000000-0005-0000-0000-000062140000}"/>
    <cellStyle name="Normal 8 3 2" xfId="5124" xr:uid="{00000000-0005-0000-0000-000063140000}"/>
    <cellStyle name="Normal 8 3 2 2" xfId="5125" xr:uid="{00000000-0005-0000-0000-000064140000}"/>
    <cellStyle name="Normal 8 3 3" xfId="5126" xr:uid="{00000000-0005-0000-0000-000065140000}"/>
    <cellStyle name="Normal 8 3 4" xfId="5127" xr:uid="{00000000-0005-0000-0000-000066140000}"/>
    <cellStyle name="Normal 9" xfId="38" xr:uid="{00000000-0005-0000-0000-000067140000}"/>
    <cellStyle name="Normal 9 10" xfId="5128" xr:uid="{00000000-0005-0000-0000-000068140000}"/>
    <cellStyle name="Normal 9 11" xfId="5129" xr:uid="{00000000-0005-0000-0000-000069140000}"/>
    <cellStyle name="Normal 9 2" xfId="5130" xr:uid="{00000000-0005-0000-0000-00006A140000}"/>
    <cellStyle name="Normal 9 2 2" xfId="5131" xr:uid="{00000000-0005-0000-0000-00006B140000}"/>
    <cellStyle name="Normal 9 2 2 2" xfId="5132" xr:uid="{00000000-0005-0000-0000-00006C140000}"/>
    <cellStyle name="Normal 9 2 2 2 2" xfId="5133" xr:uid="{00000000-0005-0000-0000-00006D140000}"/>
    <cellStyle name="Normal 9 2 2 2 2 2" xfId="5134" xr:uid="{00000000-0005-0000-0000-00006E140000}"/>
    <cellStyle name="Normal 9 2 2 2 3" xfId="5135" xr:uid="{00000000-0005-0000-0000-00006F140000}"/>
    <cellStyle name="Normal 9 2 2 2 4" xfId="5136" xr:uid="{00000000-0005-0000-0000-000070140000}"/>
    <cellStyle name="Normal 9 2 2 2 5" xfId="5137" xr:uid="{00000000-0005-0000-0000-000071140000}"/>
    <cellStyle name="Normal 9 2 2 3" xfId="5138" xr:uid="{00000000-0005-0000-0000-000072140000}"/>
    <cellStyle name="Normal 9 2 2 3 2" xfId="5139" xr:uid="{00000000-0005-0000-0000-000073140000}"/>
    <cellStyle name="Normal 9 2 2 4" xfId="5140" xr:uid="{00000000-0005-0000-0000-000074140000}"/>
    <cellStyle name="Normal 9 2 2 5" xfId="5141" xr:uid="{00000000-0005-0000-0000-000075140000}"/>
    <cellStyle name="Normal 9 2 2 6" xfId="5142" xr:uid="{00000000-0005-0000-0000-000076140000}"/>
    <cellStyle name="Normal 9 2 3" xfId="5143" xr:uid="{00000000-0005-0000-0000-000077140000}"/>
    <cellStyle name="Normal 9 2 3 2" xfId="5144" xr:uid="{00000000-0005-0000-0000-000078140000}"/>
    <cellStyle name="Normal 9 2 3 2 2" xfId="5145" xr:uid="{00000000-0005-0000-0000-000079140000}"/>
    <cellStyle name="Normal 9 2 3 3" xfId="5146" xr:uid="{00000000-0005-0000-0000-00007A140000}"/>
    <cellStyle name="Normal 9 2 3 4" xfId="5147" xr:uid="{00000000-0005-0000-0000-00007B140000}"/>
    <cellStyle name="Normal 9 2 3 5" xfId="5148" xr:uid="{00000000-0005-0000-0000-00007C140000}"/>
    <cellStyle name="Normal 9 2 4" xfId="5149" xr:uid="{00000000-0005-0000-0000-00007D140000}"/>
    <cellStyle name="Normal 9 2 4 2" xfId="5150" xr:uid="{00000000-0005-0000-0000-00007E140000}"/>
    <cellStyle name="Normal 9 2 4 2 2" xfId="5151" xr:uid="{00000000-0005-0000-0000-00007F140000}"/>
    <cellStyle name="Normal 9 2 4 3" xfId="5152" xr:uid="{00000000-0005-0000-0000-000080140000}"/>
    <cellStyle name="Normal 9 2 4 4" xfId="5153" xr:uid="{00000000-0005-0000-0000-000081140000}"/>
    <cellStyle name="Normal 9 2 4 5" xfId="5154" xr:uid="{00000000-0005-0000-0000-000082140000}"/>
    <cellStyle name="Normal 9 2 5" xfId="5155" xr:uid="{00000000-0005-0000-0000-000083140000}"/>
    <cellStyle name="Normal 9 2 5 2" xfId="5156" xr:uid="{00000000-0005-0000-0000-000084140000}"/>
    <cellStyle name="Normal 9 2 6" xfId="5157" xr:uid="{00000000-0005-0000-0000-000085140000}"/>
    <cellStyle name="Normal 9 2 7" xfId="5158" xr:uid="{00000000-0005-0000-0000-000086140000}"/>
    <cellStyle name="Normal 9 2 8" xfId="5159" xr:uid="{00000000-0005-0000-0000-000087140000}"/>
    <cellStyle name="Normal 9 3" xfId="5160" xr:uid="{00000000-0005-0000-0000-000088140000}"/>
    <cellStyle name="Normal 9 3 2" xfId="5161" xr:uid="{00000000-0005-0000-0000-000089140000}"/>
    <cellStyle name="Normal 9 3 2 2" xfId="5162" xr:uid="{00000000-0005-0000-0000-00008A140000}"/>
    <cellStyle name="Normal 9 3 2 2 2" xfId="5163" xr:uid="{00000000-0005-0000-0000-00008B140000}"/>
    <cellStyle name="Normal 9 3 2 2 2 2" xfId="5164" xr:uid="{00000000-0005-0000-0000-00008C140000}"/>
    <cellStyle name="Normal 9 3 2 2 3" xfId="5165" xr:uid="{00000000-0005-0000-0000-00008D140000}"/>
    <cellStyle name="Normal 9 3 2 2 4" xfId="5166" xr:uid="{00000000-0005-0000-0000-00008E140000}"/>
    <cellStyle name="Normal 9 3 2 2 5" xfId="5167" xr:uid="{00000000-0005-0000-0000-00008F140000}"/>
    <cellStyle name="Normal 9 3 2 3" xfId="5168" xr:uid="{00000000-0005-0000-0000-000090140000}"/>
    <cellStyle name="Normal 9 3 2 3 2" xfId="5169" xr:uid="{00000000-0005-0000-0000-000091140000}"/>
    <cellStyle name="Normal 9 3 2 4" xfId="5170" xr:uid="{00000000-0005-0000-0000-000092140000}"/>
    <cellStyle name="Normal 9 3 2 5" xfId="5171" xr:uid="{00000000-0005-0000-0000-000093140000}"/>
    <cellStyle name="Normal 9 3 2 6" xfId="5172" xr:uid="{00000000-0005-0000-0000-000094140000}"/>
    <cellStyle name="Normal 9 3 3" xfId="5173" xr:uid="{00000000-0005-0000-0000-000095140000}"/>
    <cellStyle name="Normal 9 3 3 2" xfId="5174" xr:uid="{00000000-0005-0000-0000-000096140000}"/>
    <cellStyle name="Normal 9 3 3 2 2" xfId="5175" xr:uid="{00000000-0005-0000-0000-000097140000}"/>
    <cellStyle name="Normal 9 3 3 3" xfId="5176" xr:uid="{00000000-0005-0000-0000-000098140000}"/>
    <cellStyle name="Normal 9 3 3 4" xfId="5177" xr:uid="{00000000-0005-0000-0000-000099140000}"/>
    <cellStyle name="Normal 9 3 3 5" xfId="5178" xr:uid="{00000000-0005-0000-0000-00009A140000}"/>
    <cellStyle name="Normal 9 3 4" xfId="5179" xr:uid="{00000000-0005-0000-0000-00009B140000}"/>
    <cellStyle name="Normal 9 3 4 2" xfId="5180" xr:uid="{00000000-0005-0000-0000-00009C140000}"/>
    <cellStyle name="Normal 9 3 4 2 2" xfId="5181" xr:uid="{00000000-0005-0000-0000-00009D140000}"/>
    <cellStyle name="Normal 9 3 4 3" xfId="5182" xr:uid="{00000000-0005-0000-0000-00009E140000}"/>
    <cellStyle name="Normal 9 3 4 4" xfId="5183" xr:uid="{00000000-0005-0000-0000-00009F140000}"/>
    <cellStyle name="Normal 9 3 4 5" xfId="5184" xr:uid="{00000000-0005-0000-0000-0000A0140000}"/>
    <cellStyle name="Normal 9 3 5" xfId="5185" xr:uid="{00000000-0005-0000-0000-0000A1140000}"/>
    <cellStyle name="Normal 9 3 5 2" xfId="5186" xr:uid="{00000000-0005-0000-0000-0000A2140000}"/>
    <cellStyle name="Normal 9 3 6" xfId="5187" xr:uid="{00000000-0005-0000-0000-0000A3140000}"/>
    <cellStyle name="Normal 9 3 7" xfId="5188" xr:uid="{00000000-0005-0000-0000-0000A4140000}"/>
    <cellStyle name="Normal 9 3 8" xfId="5189" xr:uid="{00000000-0005-0000-0000-0000A5140000}"/>
    <cellStyle name="Normal 9 4" xfId="5190" xr:uid="{00000000-0005-0000-0000-0000A6140000}"/>
    <cellStyle name="Normal 9 4 2" xfId="5191" xr:uid="{00000000-0005-0000-0000-0000A7140000}"/>
    <cellStyle name="Normal 9 4 2 2" xfId="5192" xr:uid="{00000000-0005-0000-0000-0000A8140000}"/>
    <cellStyle name="Normal 9 4 2 2 2" xfId="5193" xr:uid="{00000000-0005-0000-0000-0000A9140000}"/>
    <cellStyle name="Normal 9 4 2 3" xfId="5194" xr:uid="{00000000-0005-0000-0000-0000AA140000}"/>
    <cellStyle name="Normal 9 4 2 4" xfId="5195" xr:uid="{00000000-0005-0000-0000-0000AB140000}"/>
    <cellStyle name="Normal 9 4 2 5" xfId="5196" xr:uid="{00000000-0005-0000-0000-0000AC140000}"/>
    <cellStyle name="Normal 9 4 3" xfId="5197" xr:uid="{00000000-0005-0000-0000-0000AD140000}"/>
    <cellStyle name="Normal 9 4 3 2" xfId="5198" xr:uid="{00000000-0005-0000-0000-0000AE140000}"/>
    <cellStyle name="Normal 9 4 4" xfId="5199" xr:uid="{00000000-0005-0000-0000-0000AF140000}"/>
    <cellStyle name="Normal 9 4 5" xfId="5200" xr:uid="{00000000-0005-0000-0000-0000B0140000}"/>
    <cellStyle name="Normal 9 4 6" xfId="5201" xr:uid="{00000000-0005-0000-0000-0000B1140000}"/>
    <cellStyle name="Normal 9 5" xfId="5202" xr:uid="{00000000-0005-0000-0000-0000B2140000}"/>
    <cellStyle name="Normal 9 5 2" xfId="5203" xr:uid="{00000000-0005-0000-0000-0000B3140000}"/>
    <cellStyle name="Normal 9 5 2 2" xfId="5204" xr:uid="{00000000-0005-0000-0000-0000B4140000}"/>
    <cellStyle name="Normal 9 5 3" xfId="5205" xr:uid="{00000000-0005-0000-0000-0000B5140000}"/>
    <cellStyle name="Normal 9 5 4" xfId="5206" xr:uid="{00000000-0005-0000-0000-0000B6140000}"/>
    <cellStyle name="Normal 9 5 5" xfId="5207" xr:uid="{00000000-0005-0000-0000-0000B7140000}"/>
    <cellStyle name="Normal 9 6" xfId="5208" xr:uid="{00000000-0005-0000-0000-0000B8140000}"/>
    <cellStyle name="Normal 9 6 2" xfId="5209" xr:uid="{00000000-0005-0000-0000-0000B9140000}"/>
    <cellStyle name="Normal 9 6 2 2" xfId="5210" xr:uid="{00000000-0005-0000-0000-0000BA140000}"/>
    <cellStyle name="Normal 9 6 3" xfId="5211" xr:uid="{00000000-0005-0000-0000-0000BB140000}"/>
    <cellStyle name="Normal 9 6 4" xfId="5212" xr:uid="{00000000-0005-0000-0000-0000BC140000}"/>
    <cellStyle name="Normal 9 6 5" xfId="5213" xr:uid="{00000000-0005-0000-0000-0000BD140000}"/>
    <cellStyle name="Normal 9 7" xfId="5214" xr:uid="{00000000-0005-0000-0000-0000BE140000}"/>
    <cellStyle name="Normal 9 7 2" xfId="5215" xr:uid="{00000000-0005-0000-0000-0000BF140000}"/>
    <cellStyle name="Normal 9 7 2 2" xfId="5216" xr:uid="{00000000-0005-0000-0000-0000C0140000}"/>
    <cellStyle name="Normal 9 7 3" xfId="5217" xr:uid="{00000000-0005-0000-0000-0000C1140000}"/>
    <cellStyle name="Normal 9 7 4" xfId="5218" xr:uid="{00000000-0005-0000-0000-0000C2140000}"/>
    <cellStyle name="Normal 9 7 5" xfId="5219" xr:uid="{00000000-0005-0000-0000-0000C3140000}"/>
    <cellStyle name="Normal 9 8" xfId="5220" xr:uid="{00000000-0005-0000-0000-0000C4140000}"/>
    <cellStyle name="Normal 9 8 2" xfId="5221" xr:uid="{00000000-0005-0000-0000-0000C5140000}"/>
    <cellStyle name="Normal 9 9" xfId="5222" xr:uid="{00000000-0005-0000-0000-0000C6140000}"/>
    <cellStyle name="Notas 10" xfId="5223" xr:uid="{00000000-0005-0000-0000-0000C7140000}"/>
    <cellStyle name="Notas 10 2" xfId="5224" xr:uid="{00000000-0005-0000-0000-0000C8140000}"/>
    <cellStyle name="Notas 11" xfId="5225" xr:uid="{00000000-0005-0000-0000-0000C9140000}"/>
    <cellStyle name="Notas 11 2" xfId="5226" xr:uid="{00000000-0005-0000-0000-0000CA140000}"/>
    <cellStyle name="Notas 12" xfId="5227" xr:uid="{00000000-0005-0000-0000-0000CB140000}"/>
    <cellStyle name="Notas 12 2" xfId="5228" xr:uid="{00000000-0005-0000-0000-0000CC140000}"/>
    <cellStyle name="Notas 13" xfId="5229" xr:uid="{00000000-0005-0000-0000-0000CD140000}"/>
    <cellStyle name="Notas 13 2" xfId="5230" xr:uid="{00000000-0005-0000-0000-0000CE140000}"/>
    <cellStyle name="Notas 14" xfId="5231" xr:uid="{00000000-0005-0000-0000-0000CF140000}"/>
    <cellStyle name="Notas 14 2" xfId="5232" xr:uid="{00000000-0005-0000-0000-0000D0140000}"/>
    <cellStyle name="Notas 15" xfId="5233" xr:uid="{00000000-0005-0000-0000-0000D1140000}"/>
    <cellStyle name="Notas 15 2" xfId="5234" xr:uid="{00000000-0005-0000-0000-0000D2140000}"/>
    <cellStyle name="Notas 16" xfId="5235" xr:uid="{00000000-0005-0000-0000-0000D3140000}"/>
    <cellStyle name="Notas 16 2" xfId="5236" xr:uid="{00000000-0005-0000-0000-0000D4140000}"/>
    <cellStyle name="Notas 17" xfId="5237" xr:uid="{00000000-0005-0000-0000-0000D5140000}"/>
    <cellStyle name="Notas 17 2" xfId="5238" xr:uid="{00000000-0005-0000-0000-0000D6140000}"/>
    <cellStyle name="Notas 18" xfId="5239" xr:uid="{00000000-0005-0000-0000-0000D7140000}"/>
    <cellStyle name="Notas 18 2" xfId="5240" xr:uid="{00000000-0005-0000-0000-0000D8140000}"/>
    <cellStyle name="Notas 19" xfId="5241" xr:uid="{00000000-0005-0000-0000-0000D9140000}"/>
    <cellStyle name="Notas 19 2" xfId="5242" xr:uid="{00000000-0005-0000-0000-0000DA140000}"/>
    <cellStyle name="Notas 2" xfId="5243" xr:uid="{00000000-0005-0000-0000-0000DB140000}"/>
    <cellStyle name="Notas 2 10" xfId="5244" xr:uid="{00000000-0005-0000-0000-0000DC140000}"/>
    <cellStyle name="Notas 2 10 2" xfId="5245" xr:uid="{00000000-0005-0000-0000-0000DD140000}"/>
    <cellStyle name="Notas 2 11" xfId="5246" xr:uid="{00000000-0005-0000-0000-0000DE140000}"/>
    <cellStyle name="Notas 2 11 2" xfId="5247" xr:uid="{00000000-0005-0000-0000-0000DF140000}"/>
    <cellStyle name="Notas 2 12" xfId="5248" xr:uid="{00000000-0005-0000-0000-0000E0140000}"/>
    <cellStyle name="Notas 2 12 2" xfId="5249" xr:uid="{00000000-0005-0000-0000-0000E1140000}"/>
    <cellStyle name="Notas 2 13" xfId="5250" xr:uid="{00000000-0005-0000-0000-0000E2140000}"/>
    <cellStyle name="Notas 2 13 2" xfId="5251" xr:uid="{00000000-0005-0000-0000-0000E3140000}"/>
    <cellStyle name="Notas 2 14" xfId="5252" xr:uid="{00000000-0005-0000-0000-0000E4140000}"/>
    <cellStyle name="Notas 2 14 2" xfId="5253" xr:uid="{00000000-0005-0000-0000-0000E5140000}"/>
    <cellStyle name="Notas 2 15" xfId="5254" xr:uid="{00000000-0005-0000-0000-0000E6140000}"/>
    <cellStyle name="Notas 2 15 2" xfId="5255" xr:uid="{00000000-0005-0000-0000-0000E7140000}"/>
    <cellStyle name="Notas 2 16" xfId="5256" xr:uid="{00000000-0005-0000-0000-0000E8140000}"/>
    <cellStyle name="Notas 2 16 2" xfId="5257" xr:uid="{00000000-0005-0000-0000-0000E9140000}"/>
    <cellStyle name="Notas 2 17" xfId="5258" xr:uid="{00000000-0005-0000-0000-0000EA140000}"/>
    <cellStyle name="Notas 2 17 2" xfId="5259" xr:uid="{00000000-0005-0000-0000-0000EB140000}"/>
    <cellStyle name="Notas 2 18" xfId="5260" xr:uid="{00000000-0005-0000-0000-0000EC140000}"/>
    <cellStyle name="Notas 2 18 2" xfId="5261" xr:uid="{00000000-0005-0000-0000-0000ED140000}"/>
    <cellStyle name="Notas 2 19" xfId="5262" xr:uid="{00000000-0005-0000-0000-0000EE140000}"/>
    <cellStyle name="Notas 2 19 2" xfId="5263" xr:uid="{00000000-0005-0000-0000-0000EF140000}"/>
    <cellStyle name="Notas 2 2" xfId="5264" xr:uid="{00000000-0005-0000-0000-0000F0140000}"/>
    <cellStyle name="Notas 2 2 10" xfId="5265" xr:uid="{00000000-0005-0000-0000-0000F1140000}"/>
    <cellStyle name="Notas 2 2 10 2" xfId="5266" xr:uid="{00000000-0005-0000-0000-0000F2140000}"/>
    <cellStyle name="Notas 2 2 11" xfId="5267" xr:uid="{00000000-0005-0000-0000-0000F3140000}"/>
    <cellStyle name="Notas 2 2 11 2" xfId="5268" xr:uid="{00000000-0005-0000-0000-0000F4140000}"/>
    <cellStyle name="Notas 2 2 12" xfId="5269" xr:uid="{00000000-0005-0000-0000-0000F5140000}"/>
    <cellStyle name="Notas 2 2 12 2" xfId="5270" xr:uid="{00000000-0005-0000-0000-0000F6140000}"/>
    <cellStyle name="Notas 2 2 13" xfId="5271" xr:uid="{00000000-0005-0000-0000-0000F7140000}"/>
    <cellStyle name="Notas 2 2 13 2" xfId="5272" xr:uid="{00000000-0005-0000-0000-0000F8140000}"/>
    <cellStyle name="Notas 2 2 14" xfId="5273" xr:uid="{00000000-0005-0000-0000-0000F9140000}"/>
    <cellStyle name="Notas 2 2 14 2" xfId="5274" xr:uid="{00000000-0005-0000-0000-0000FA140000}"/>
    <cellStyle name="Notas 2 2 15" xfId="5275" xr:uid="{00000000-0005-0000-0000-0000FB140000}"/>
    <cellStyle name="Notas 2 2 15 2" xfId="5276" xr:uid="{00000000-0005-0000-0000-0000FC140000}"/>
    <cellStyle name="Notas 2 2 16" xfId="5277" xr:uid="{00000000-0005-0000-0000-0000FD140000}"/>
    <cellStyle name="Notas 2 2 16 2" xfId="5278" xr:uid="{00000000-0005-0000-0000-0000FE140000}"/>
    <cellStyle name="Notas 2 2 17" xfId="5279" xr:uid="{00000000-0005-0000-0000-0000FF140000}"/>
    <cellStyle name="Notas 2 2 17 2" xfId="5280" xr:uid="{00000000-0005-0000-0000-000000150000}"/>
    <cellStyle name="Notas 2 2 18" xfId="5281" xr:uid="{00000000-0005-0000-0000-000001150000}"/>
    <cellStyle name="Notas 2 2 18 2" xfId="5282" xr:uid="{00000000-0005-0000-0000-000002150000}"/>
    <cellStyle name="Notas 2 2 19" xfId="5283" xr:uid="{00000000-0005-0000-0000-000003150000}"/>
    <cellStyle name="Notas 2 2 19 2" xfId="5284" xr:uid="{00000000-0005-0000-0000-000004150000}"/>
    <cellStyle name="Notas 2 2 2" xfId="5285" xr:uid="{00000000-0005-0000-0000-000005150000}"/>
    <cellStyle name="Notas 2 2 2 10" xfId="5286" xr:uid="{00000000-0005-0000-0000-000006150000}"/>
    <cellStyle name="Notas 2 2 2 11" xfId="5287" xr:uid="{00000000-0005-0000-0000-000007150000}"/>
    <cellStyle name="Notas 2 2 2 12" xfId="5288" xr:uid="{00000000-0005-0000-0000-000008150000}"/>
    <cellStyle name="Notas 2 2 2 13" xfId="5289" xr:uid="{00000000-0005-0000-0000-000009150000}"/>
    <cellStyle name="Notas 2 2 2 2" xfId="5290" xr:uid="{00000000-0005-0000-0000-00000A150000}"/>
    <cellStyle name="Notas 2 2 2 2 2" xfId="5291" xr:uid="{00000000-0005-0000-0000-00000B150000}"/>
    <cellStyle name="Notas 2 2 2 2 3" xfId="5292" xr:uid="{00000000-0005-0000-0000-00000C150000}"/>
    <cellStyle name="Notas 2 2 2 2 4" xfId="5293" xr:uid="{00000000-0005-0000-0000-00000D150000}"/>
    <cellStyle name="Notas 2 2 2 2 5" xfId="5294" xr:uid="{00000000-0005-0000-0000-00000E150000}"/>
    <cellStyle name="Notas 2 2 2 2 6" xfId="5295" xr:uid="{00000000-0005-0000-0000-00000F150000}"/>
    <cellStyle name="Notas 2 2 2 3" xfId="5296" xr:uid="{00000000-0005-0000-0000-000010150000}"/>
    <cellStyle name="Notas 2 2 2 3 2" xfId="5297" xr:uid="{00000000-0005-0000-0000-000011150000}"/>
    <cellStyle name="Notas 2 2 2 3 3" xfId="5298" xr:uid="{00000000-0005-0000-0000-000012150000}"/>
    <cellStyle name="Notas 2 2 2 3 4" xfId="5299" xr:uid="{00000000-0005-0000-0000-000013150000}"/>
    <cellStyle name="Notas 2 2 2 3 5" xfId="5300" xr:uid="{00000000-0005-0000-0000-000014150000}"/>
    <cellStyle name="Notas 2 2 2 4" xfId="5301" xr:uid="{00000000-0005-0000-0000-000015150000}"/>
    <cellStyle name="Notas 2 2 2 4 2" xfId="5302" xr:uid="{00000000-0005-0000-0000-000016150000}"/>
    <cellStyle name="Notas 2 2 2 4 3" xfId="5303" xr:uid="{00000000-0005-0000-0000-000017150000}"/>
    <cellStyle name="Notas 2 2 2 4 4" xfId="5304" xr:uid="{00000000-0005-0000-0000-000018150000}"/>
    <cellStyle name="Notas 2 2 2 4 5" xfId="5305" xr:uid="{00000000-0005-0000-0000-000019150000}"/>
    <cellStyle name="Notas 2 2 2 5" xfId="5306" xr:uid="{00000000-0005-0000-0000-00001A150000}"/>
    <cellStyle name="Notas 2 2 2 5 2" xfId="5307" xr:uid="{00000000-0005-0000-0000-00001B150000}"/>
    <cellStyle name="Notas 2 2 2 6" xfId="5308" xr:uid="{00000000-0005-0000-0000-00001C150000}"/>
    <cellStyle name="Notas 2 2 2 7" xfId="5309" xr:uid="{00000000-0005-0000-0000-00001D150000}"/>
    <cellStyle name="Notas 2 2 2 8" xfId="5310" xr:uid="{00000000-0005-0000-0000-00001E150000}"/>
    <cellStyle name="Notas 2 2 2 9" xfId="5311" xr:uid="{00000000-0005-0000-0000-00001F150000}"/>
    <cellStyle name="Notas 2 2 20" xfId="5312" xr:uid="{00000000-0005-0000-0000-000020150000}"/>
    <cellStyle name="Notas 2 2 20 2" xfId="5313" xr:uid="{00000000-0005-0000-0000-000021150000}"/>
    <cellStyle name="Notas 2 2 21" xfId="5314" xr:uid="{00000000-0005-0000-0000-000022150000}"/>
    <cellStyle name="Notas 2 2 21 2" xfId="5315" xr:uid="{00000000-0005-0000-0000-000023150000}"/>
    <cellStyle name="Notas 2 2 22" xfId="5316" xr:uid="{00000000-0005-0000-0000-000024150000}"/>
    <cellStyle name="Notas 2 2 22 2" xfId="5317" xr:uid="{00000000-0005-0000-0000-000025150000}"/>
    <cellStyle name="Notas 2 2 23" xfId="5318" xr:uid="{00000000-0005-0000-0000-000026150000}"/>
    <cellStyle name="Notas 2 2 23 2" xfId="5319" xr:uid="{00000000-0005-0000-0000-000027150000}"/>
    <cellStyle name="Notas 2 2 24" xfId="5320" xr:uid="{00000000-0005-0000-0000-000028150000}"/>
    <cellStyle name="Notas 2 2 24 2" xfId="5321" xr:uid="{00000000-0005-0000-0000-000029150000}"/>
    <cellStyle name="Notas 2 2 25" xfId="5322" xr:uid="{00000000-0005-0000-0000-00002A150000}"/>
    <cellStyle name="Notas 2 2 25 2" xfId="5323" xr:uid="{00000000-0005-0000-0000-00002B150000}"/>
    <cellStyle name="Notas 2 2 26" xfId="5324" xr:uid="{00000000-0005-0000-0000-00002C150000}"/>
    <cellStyle name="Notas 2 2 26 2" xfId="5325" xr:uid="{00000000-0005-0000-0000-00002D150000}"/>
    <cellStyle name="Notas 2 2 27" xfId="5326" xr:uid="{00000000-0005-0000-0000-00002E150000}"/>
    <cellStyle name="Notas 2 2 27 2" xfId="5327" xr:uid="{00000000-0005-0000-0000-00002F150000}"/>
    <cellStyle name="Notas 2 2 28" xfId="5328" xr:uid="{00000000-0005-0000-0000-000030150000}"/>
    <cellStyle name="Notas 2 2 29" xfId="5329" xr:uid="{00000000-0005-0000-0000-000031150000}"/>
    <cellStyle name="Notas 2 2 3" xfId="5330" xr:uid="{00000000-0005-0000-0000-000032150000}"/>
    <cellStyle name="Notas 2 2 3 10" xfId="5331" xr:uid="{00000000-0005-0000-0000-000033150000}"/>
    <cellStyle name="Notas 2 2 3 11" xfId="5332" xr:uid="{00000000-0005-0000-0000-000034150000}"/>
    <cellStyle name="Notas 2 2 3 12" xfId="5333" xr:uid="{00000000-0005-0000-0000-000035150000}"/>
    <cellStyle name="Notas 2 2 3 13" xfId="5334" xr:uid="{00000000-0005-0000-0000-000036150000}"/>
    <cellStyle name="Notas 2 2 3 2" xfId="5335" xr:uid="{00000000-0005-0000-0000-000037150000}"/>
    <cellStyle name="Notas 2 2 3 2 2" xfId="5336" xr:uid="{00000000-0005-0000-0000-000038150000}"/>
    <cellStyle name="Notas 2 2 3 2 3" xfId="5337" xr:uid="{00000000-0005-0000-0000-000039150000}"/>
    <cellStyle name="Notas 2 2 3 2 4" xfId="5338" xr:uid="{00000000-0005-0000-0000-00003A150000}"/>
    <cellStyle name="Notas 2 2 3 2 5" xfId="5339" xr:uid="{00000000-0005-0000-0000-00003B150000}"/>
    <cellStyle name="Notas 2 2 3 2 6" xfId="5340" xr:uid="{00000000-0005-0000-0000-00003C150000}"/>
    <cellStyle name="Notas 2 2 3 3" xfId="5341" xr:uid="{00000000-0005-0000-0000-00003D150000}"/>
    <cellStyle name="Notas 2 2 3 3 2" xfId="5342" xr:uid="{00000000-0005-0000-0000-00003E150000}"/>
    <cellStyle name="Notas 2 2 3 3 3" xfId="5343" xr:uid="{00000000-0005-0000-0000-00003F150000}"/>
    <cellStyle name="Notas 2 2 3 3 4" xfId="5344" xr:uid="{00000000-0005-0000-0000-000040150000}"/>
    <cellStyle name="Notas 2 2 3 3 5" xfId="5345" xr:uid="{00000000-0005-0000-0000-000041150000}"/>
    <cellStyle name="Notas 2 2 3 4" xfId="5346" xr:uid="{00000000-0005-0000-0000-000042150000}"/>
    <cellStyle name="Notas 2 2 3 4 2" xfId="5347" xr:uid="{00000000-0005-0000-0000-000043150000}"/>
    <cellStyle name="Notas 2 2 3 4 3" xfId="5348" xr:uid="{00000000-0005-0000-0000-000044150000}"/>
    <cellStyle name="Notas 2 2 3 4 4" xfId="5349" xr:uid="{00000000-0005-0000-0000-000045150000}"/>
    <cellStyle name="Notas 2 2 3 4 5" xfId="5350" xr:uid="{00000000-0005-0000-0000-000046150000}"/>
    <cellStyle name="Notas 2 2 3 5" xfId="5351" xr:uid="{00000000-0005-0000-0000-000047150000}"/>
    <cellStyle name="Notas 2 2 3 5 2" xfId="5352" xr:uid="{00000000-0005-0000-0000-000048150000}"/>
    <cellStyle name="Notas 2 2 3 6" xfId="5353" xr:uid="{00000000-0005-0000-0000-000049150000}"/>
    <cellStyle name="Notas 2 2 3 7" xfId="5354" xr:uid="{00000000-0005-0000-0000-00004A150000}"/>
    <cellStyle name="Notas 2 2 3 8" xfId="5355" xr:uid="{00000000-0005-0000-0000-00004B150000}"/>
    <cellStyle name="Notas 2 2 3 9" xfId="5356" xr:uid="{00000000-0005-0000-0000-00004C150000}"/>
    <cellStyle name="Notas 2 2 30" xfId="5357" xr:uid="{00000000-0005-0000-0000-00004D150000}"/>
    <cellStyle name="Notas 2 2 31" xfId="5358" xr:uid="{00000000-0005-0000-0000-00004E150000}"/>
    <cellStyle name="Notas 2 2 32" xfId="5359" xr:uid="{00000000-0005-0000-0000-00004F150000}"/>
    <cellStyle name="Notas 2 2 33" xfId="5360" xr:uid="{00000000-0005-0000-0000-000050150000}"/>
    <cellStyle name="Notas 2 2 34" xfId="5361" xr:uid="{00000000-0005-0000-0000-000051150000}"/>
    <cellStyle name="Notas 2 2 4" xfId="5362" xr:uid="{00000000-0005-0000-0000-000052150000}"/>
    <cellStyle name="Notas 2 2 4 10" xfId="5363" xr:uid="{00000000-0005-0000-0000-000053150000}"/>
    <cellStyle name="Notas 2 2 4 11" xfId="5364" xr:uid="{00000000-0005-0000-0000-000054150000}"/>
    <cellStyle name="Notas 2 2 4 12" xfId="5365" xr:uid="{00000000-0005-0000-0000-000055150000}"/>
    <cellStyle name="Notas 2 2 4 13" xfId="5366" xr:uid="{00000000-0005-0000-0000-000056150000}"/>
    <cellStyle name="Notas 2 2 4 2" xfId="5367" xr:uid="{00000000-0005-0000-0000-000057150000}"/>
    <cellStyle name="Notas 2 2 4 2 2" xfId="5368" xr:uid="{00000000-0005-0000-0000-000058150000}"/>
    <cellStyle name="Notas 2 2 4 2 3" xfId="5369" xr:uid="{00000000-0005-0000-0000-000059150000}"/>
    <cellStyle name="Notas 2 2 4 2 4" xfId="5370" xr:uid="{00000000-0005-0000-0000-00005A150000}"/>
    <cellStyle name="Notas 2 2 4 2 5" xfId="5371" xr:uid="{00000000-0005-0000-0000-00005B150000}"/>
    <cellStyle name="Notas 2 2 4 2 6" xfId="5372" xr:uid="{00000000-0005-0000-0000-00005C150000}"/>
    <cellStyle name="Notas 2 2 4 3" xfId="5373" xr:uid="{00000000-0005-0000-0000-00005D150000}"/>
    <cellStyle name="Notas 2 2 4 3 2" xfId="5374" xr:uid="{00000000-0005-0000-0000-00005E150000}"/>
    <cellStyle name="Notas 2 2 4 3 3" xfId="5375" xr:uid="{00000000-0005-0000-0000-00005F150000}"/>
    <cellStyle name="Notas 2 2 4 3 4" xfId="5376" xr:uid="{00000000-0005-0000-0000-000060150000}"/>
    <cellStyle name="Notas 2 2 4 3 5" xfId="5377" xr:uid="{00000000-0005-0000-0000-000061150000}"/>
    <cellStyle name="Notas 2 2 4 4" xfId="5378" xr:uid="{00000000-0005-0000-0000-000062150000}"/>
    <cellStyle name="Notas 2 2 4 4 2" xfId="5379" xr:uid="{00000000-0005-0000-0000-000063150000}"/>
    <cellStyle name="Notas 2 2 4 4 3" xfId="5380" xr:uid="{00000000-0005-0000-0000-000064150000}"/>
    <cellStyle name="Notas 2 2 4 4 4" xfId="5381" xr:uid="{00000000-0005-0000-0000-000065150000}"/>
    <cellStyle name="Notas 2 2 4 4 5" xfId="5382" xr:uid="{00000000-0005-0000-0000-000066150000}"/>
    <cellStyle name="Notas 2 2 4 5" xfId="5383" xr:uid="{00000000-0005-0000-0000-000067150000}"/>
    <cellStyle name="Notas 2 2 4 6" xfId="5384" xr:uid="{00000000-0005-0000-0000-000068150000}"/>
    <cellStyle name="Notas 2 2 4 7" xfId="5385" xr:uid="{00000000-0005-0000-0000-000069150000}"/>
    <cellStyle name="Notas 2 2 4 8" xfId="5386" xr:uid="{00000000-0005-0000-0000-00006A150000}"/>
    <cellStyle name="Notas 2 2 4 9" xfId="5387" xr:uid="{00000000-0005-0000-0000-00006B150000}"/>
    <cellStyle name="Notas 2 2 5" xfId="5388" xr:uid="{00000000-0005-0000-0000-00006C150000}"/>
    <cellStyle name="Notas 2 2 5 2" xfId="5389" xr:uid="{00000000-0005-0000-0000-00006D150000}"/>
    <cellStyle name="Notas 2 2 5 2 2" xfId="5390" xr:uid="{00000000-0005-0000-0000-00006E150000}"/>
    <cellStyle name="Notas 2 2 5 3" xfId="5391" xr:uid="{00000000-0005-0000-0000-00006F150000}"/>
    <cellStyle name="Notas 2 2 5 4" xfId="5392" xr:uid="{00000000-0005-0000-0000-000070150000}"/>
    <cellStyle name="Notas 2 2 5 5" xfId="5393" xr:uid="{00000000-0005-0000-0000-000071150000}"/>
    <cellStyle name="Notas 2 2 5 6" xfId="5394" xr:uid="{00000000-0005-0000-0000-000072150000}"/>
    <cellStyle name="Notas 2 2 5 7" xfId="5395" xr:uid="{00000000-0005-0000-0000-000073150000}"/>
    <cellStyle name="Notas 2 2 6" xfId="5396" xr:uid="{00000000-0005-0000-0000-000074150000}"/>
    <cellStyle name="Notas 2 2 6 2" xfId="5397" xr:uid="{00000000-0005-0000-0000-000075150000}"/>
    <cellStyle name="Notas 2 2 7" xfId="5398" xr:uid="{00000000-0005-0000-0000-000076150000}"/>
    <cellStyle name="Notas 2 2 7 2" xfId="5399" xr:uid="{00000000-0005-0000-0000-000077150000}"/>
    <cellStyle name="Notas 2 2 8" xfId="5400" xr:uid="{00000000-0005-0000-0000-000078150000}"/>
    <cellStyle name="Notas 2 2 8 2" xfId="5401" xr:uid="{00000000-0005-0000-0000-000079150000}"/>
    <cellStyle name="Notas 2 2 9" xfId="5402" xr:uid="{00000000-0005-0000-0000-00007A150000}"/>
    <cellStyle name="Notas 2 2 9 2" xfId="5403" xr:uid="{00000000-0005-0000-0000-00007B150000}"/>
    <cellStyle name="Notas 2 20" xfId="5404" xr:uid="{00000000-0005-0000-0000-00007C150000}"/>
    <cellStyle name="Notas 2 20 2" xfId="5405" xr:uid="{00000000-0005-0000-0000-00007D150000}"/>
    <cellStyle name="Notas 2 21" xfId="5406" xr:uid="{00000000-0005-0000-0000-00007E150000}"/>
    <cellStyle name="Notas 2 21 2" xfId="5407" xr:uid="{00000000-0005-0000-0000-00007F150000}"/>
    <cellStyle name="Notas 2 22" xfId="5408" xr:uid="{00000000-0005-0000-0000-000080150000}"/>
    <cellStyle name="Notas 2 22 2" xfId="5409" xr:uid="{00000000-0005-0000-0000-000081150000}"/>
    <cellStyle name="Notas 2 23" xfId="5410" xr:uid="{00000000-0005-0000-0000-000082150000}"/>
    <cellStyle name="Notas 2 23 2" xfId="5411" xr:uid="{00000000-0005-0000-0000-000083150000}"/>
    <cellStyle name="Notas 2 24" xfId="5412" xr:uid="{00000000-0005-0000-0000-000084150000}"/>
    <cellStyle name="Notas 2 24 2" xfId="5413" xr:uid="{00000000-0005-0000-0000-000085150000}"/>
    <cellStyle name="Notas 2 25" xfId="5414" xr:uid="{00000000-0005-0000-0000-000086150000}"/>
    <cellStyle name="Notas 2 25 2" xfId="5415" xr:uid="{00000000-0005-0000-0000-000087150000}"/>
    <cellStyle name="Notas 2 26" xfId="5416" xr:uid="{00000000-0005-0000-0000-000088150000}"/>
    <cellStyle name="Notas 2 26 2" xfId="5417" xr:uid="{00000000-0005-0000-0000-000089150000}"/>
    <cellStyle name="Notas 2 27" xfId="5418" xr:uid="{00000000-0005-0000-0000-00008A150000}"/>
    <cellStyle name="Notas 2 27 2" xfId="5419" xr:uid="{00000000-0005-0000-0000-00008B150000}"/>
    <cellStyle name="Notas 2 28" xfId="5420" xr:uid="{00000000-0005-0000-0000-00008C150000}"/>
    <cellStyle name="Notas 2 28 2" xfId="5421" xr:uid="{00000000-0005-0000-0000-00008D150000}"/>
    <cellStyle name="Notas 2 29" xfId="5422" xr:uid="{00000000-0005-0000-0000-00008E150000}"/>
    <cellStyle name="Notas 2 3" xfId="5423" xr:uid="{00000000-0005-0000-0000-00008F150000}"/>
    <cellStyle name="Notas 2 3 10" xfId="5424" xr:uid="{00000000-0005-0000-0000-000090150000}"/>
    <cellStyle name="Notas 2 3 11" xfId="5425" xr:uid="{00000000-0005-0000-0000-000091150000}"/>
    <cellStyle name="Notas 2 3 12" xfId="5426" xr:uid="{00000000-0005-0000-0000-000092150000}"/>
    <cellStyle name="Notas 2 3 13" xfId="5427" xr:uid="{00000000-0005-0000-0000-000093150000}"/>
    <cellStyle name="Notas 2 3 2" xfId="5428" xr:uid="{00000000-0005-0000-0000-000094150000}"/>
    <cellStyle name="Notas 2 3 2 2" xfId="5429" xr:uid="{00000000-0005-0000-0000-000095150000}"/>
    <cellStyle name="Notas 2 3 2 3" xfId="5430" xr:uid="{00000000-0005-0000-0000-000096150000}"/>
    <cellStyle name="Notas 2 3 2 4" xfId="5431" xr:uid="{00000000-0005-0000-0000-000097150000}"/>
    <cellStyle name="Notas 2 3 2 5" xfId="5432" xr:uid="{00000000-0005-0000-0000-000098150000}"/>
    <cellStyle name="Notas 2 3 2 6" xfId="5433" xr:uid="{00000000-0005-0000-0000-000099150000}"/>
    <cellStyle name="Notas 2 3 3" xfId="5434" xr:uid="{00000000-0005-0000-0000-00009A150000}"/>
    <cellStyle name="Notas 2 3 3 2" xfId="5435" xr:uid="{00000000-0005-0000-0000-00009B150000}"/>
    <cellStyle name="Notas 2 3 3 3" xfId="5436" xr:uid="{00000000-0005-0000-0000-00009C150000}"/>
    <cellStyle name="Notas 2 3 3 4" xfId="5437" xr:uid="{00000000-0005-0000-0000-00009D150000}"/>
    <cellStyle name="Notas 2 3 3 5" xfId="5438" xr:uid="{00000000-0005-0000-0000-00009E150000}"/>
    <cellStyle name="Notas 2 3 4" xfId="5439" xr:uid="{00000000-0005-0000-0000-00009F150000}"/>
    <cellStyle name="Notas 2 3 4 2" xfId="5440" xr:uid="{00000000-0005-0000-0000-0000A0150000}"/>
    <cellStyle name="Notas 2 3 4 3" xfId="5441" xr:uid="{00000000-0005-0000-0000-0000A1150000}"/>
    <cellStyle name="Notas 2 3 4 4" xfId="5442" xr:uid="{00000000-0005-0000-0000-0000A2150000}"/>
    <cellStyle name="Notas 2 3 4 5" xfId="5443" xr:uid="{00000000-0005-0000-0000-0000A3150000}"/>
    <cellStyle name="Notas 2 3 5" xfId="5444" xr:uid="{00000000-0005-0000-0000-0000A4150000}"/>
    <cellStyle name="Notas 2 3 5 2" xfId="5445" xr:uid="{00000000-0005-0000-0000-0000A5150000}"/>
    <cellStyle name="Notas 2 3 6" xfId="5446" xr:uid="{00000000-0005-0000-0000-0000A6150000}"/>
    <cellStyle name="Notas 2 3 7" xfId="5447" xr:uid="{00000000-0005-0000-0000-0000A7150000}"/>
    <cellStyle name="Notas 2 3 8" xfId="5448" xr:uid="{00000000-0005-0000-0000-0000A8150000}"/>
    <cellStyle name="Notas 2 3 9" xfId="5449" xr:uid="{00000000-0005-0000-0000-0000A9150000}"/>
    <cellStyle name="Notas 2 30" xfId="5450" xr:uid="{00000000-0005-0000-0000-0000AA150000}"/>
    <cellStyle name="Notas 2 31" xfId="5451" xr:uid="{00000000-0005-0000-0000-0000AB150000}"/>
    <cellStyle name="Notas 2 32" xfId="5452" xr:uid="{00000000-0005-0000-0000-0000AC150000}"/>
    <cellStyle name="Notas 2 33" xfId="5453" xr:uid="{00000000-0005-0000-0000-0000AD150000}"/>
    <cellStyle name="Notas 2 34" xfId="5454" xr:uid="{00000000-0005-0000-0000-0000AE150000}"/>
    <cellStyle name="Notas 2 35" xfId="5455" xr:uid="{00000000-0005-0000-0000-0000AF150000}"/>
    <cellStyle name="Notas 2 4" xfId="5456" xr:uid="{00000000-0005-0000-0000-0000B0150000}"/>
    <cellStyle name="Notas 2 4 10" xfId="5457" xr:uid="{00000000-0005-0000-0000-0000B1150000}"/>
    <cellStyle name="Notas 2 4 11" xfId="5458" xr:uid="{00000000-0005-0000-0000-0000B2150000}"/>
    <cellStyle name="Notas 2 4 12" xfId="5459" xr:uid="{00000000-0005-0000-0000-0000B3150000}"/>
    <cellStyle name="Notas 2 4 13" xfId="5460" xr:uid="{00000000-0005-0000-0000-0000B4150000}"/>
    <cellStyle name="Notas 2 4 14" xfId="5461" xr:uid="{00000000-0005-0000-0000-0000B5150000}"/>
    <cellStyle name="Notas 2 4 2" xfId="5462" xr:uid="{00000000-0005-0000-0000-0000B6150000}"/>
    <cellStyle name="Notas 2 4 2 10" xfId="5463" xr:uid="{00000000-0005-0000-0000-0000B7150000}"/>
    <cellStyle name="Notas 2 4 2 11" xfId="5464" xr:uid="{00000000-0005-0000-0000-0000B8150000}"/>
    <cellStyle name="Notas 2 4 2 12" xfId="5465" xr:uid="{00000000-0005-0000-0000-0000B9150000}"/>
    <cellStyle name="Notas 2 4 2 13" xfId="5466" xr:uid="{00000000-0005-0000-0000-0000BA150000}"/>
    <cellStyle name="Notas 2 4 2 2" xfId="5467" xr:uid="{00000000-0005-0000-0000-0000BB150000}"/>
    <cellStyle name="Notas 2 4 2 2 2" xfId="5468" xr:uid="{00000000-0005-0000-0000-0000BC150000}"/>
    <cellStyle name="Notas 2 4 2 2 3" xfId="5469" xr:uid="{00000000-0005-0000-0000-0000BD150000}"/>
    <cellStyle name="Notas 2 4 2 2 4" xfId="5470" xr:uid="{00000000-0005-0000-0000-0000BE150000}"/>
    <cellStyle name="Notas 2 4 2 2 5" xfId="5471" xr:uid="{00000000-0005-0000-0000-0000BF150000}"/>
    <cellStyle name="Notas 2 4 2 2 6" xfId="5472" xr:uid="{00000000-0005-0000-0000-0000C0150000}"/>
    <cellStyle name="Notas 2 4 2 3" xfId="5473" xr:uid="{00000000-0005-0000-0000-0000C1150000}"/>
    <cellStyle name="Notas 2 4 2 3 2" xfId="5474" xr:uid="{00000000-0005-0000-0000-0000C2150000}"/>
    <cellStyle name="Notas 2 4 2 3 3" xfId="5475" xr:uid="{00000000-0005-0000-0000-0000C3150000}"/>
    <cellStyle name="Notas 2 4 2 3 4" xfId="5476" xr:uid="{00000000-0005-0000-0000-0000C4150000}"/>
    <cellStyle name="Notas 2 4 2 3 5" xfId="5477" xr:uid="{00000000-0005-0000-0000-0000C5150000}"/>
    <cellStyle name="Notas 2 4 2 4" xfId="5478" xr:uid="{00000000-0005-0000-0000-0000C6150000}"/>
    <cellStyle name="Notas 2 4 2 4 2" xfId="5479" xr:uid="{00000000-0005-0000-0000-0000C7150000}"/>
    <cellStyle name="Notas 2 4 2 4 3" xfId="5480" xr:uid="{00000000-0005-0000-0000-0000C8150000}"/>
    <cellStyle name="Notas 2 4 2 4 4" xfId="5481" xr:uid="{00000000-0005-0000-0000-0000C9150000}"/>
    <cellStyle name="Notas 2 4 2 4 5" xfId="5482" xr:uid="{00000000-0005-0000-0000-0000CA150000}"/>
    <cellStyle name="Notas 2 4 2 5" xfId="5483" xr:uid="{00000000-0005-0000-0000-0000CB150000}"/>
    <cellStyle name="Notas 2 4 2 5 2" xfId="5484" xr:uid="{00000000-0005-0000-0000-0000CC150000}"/>
    <cellStyle name="Notas 2 4 2 6" xfId="5485" xr:uid="{00000000-0005-0000-0000-0000CD150000}"/>
    <cellStyle name="Notas 2 4 2 7" xfId="5486" xr:uid="{00000000-0005-0000-0000-0000CE150000}"/>
    <cellStyle name="Notas 2 4 2 8" xfId="5487" xr:uid="{00000000-0005-0000-0000-0000CF150000}"/>
    <cellStyle name="Notas 2 4 2 9" xfId="5488" xr:uid="{00000000-0005-0000-0000-0000D0150000}"/>
    <cellStyle name="Notas 2 4 3" xfId="5489" xr:uid="{00000000-0005-0000-0000-0000D1150000}"/>
    <cellStyle name="Notas 2 4 3 2" xfId="5490" xr:uid="{00000000-0005-0000-0000-0000D2150000}"/>
    <cellStyle name="Notas 2 4 3 3" xfId="5491" xr:uid="{00000000-0005-0000-0000-0000D3150000}"/>
    <cellStyle name="Notas 2 4 3 4" xfId="5492" xr:uid="{00000000-0005-0000-0000-0000D4150000}"/>
    <cellStyle name="Notas 2 4 3 5" xfId="5493" xr:uid="{00000000-0005-0000-0000-0000D5150000}"/>
    <cellStyle name="Notas 2 4 3 6" xfId="5494" xr:uid="{00000000-0005-0000-0000-0000D6150000}"/>
    <cellStyle name="Notas 2 4 4" xfId="5495" xr:uid="{00000000-0005-0000-0000-0000D7150000}"/>
    <cellStyle name="Notas 2 4 4 2" xfId="5496" xr:uid="{00000000-0005-0000-0000-0000D8150000}"/>
    <cellStyle name="Notas 2 4 4 3" xfId="5497" xr:uid="{00000000-0005-0000-0000-0000D9150000}"/>
    <cellStyle name="Notas 2 4 4 4" xfId="5498" xr:uid="{00000000-0005-0000-0000-0000DA150000}"/>
    <cellStyle name="Notas 2 4 4 5" xfId="5499" xr:uid="{00000000-0005-0000-0000-0000DB150000}"/>
    <cellStyle name="Notas 2 4 5" xfId="5500" xr:uid="{00000000-0005-0000-0000-0000DC150000}"/>
    <cellStyle name="Notas 2 4 5 2" xfId="5501" xr:uid="{00000000-0005-0000-0000-0000DD150000}"/>
    <cellStyle name="Notas 2 4 5 3" xfId="5502" xr:uid="{00000000-0005-0000-0000-0000DE150000}"/>
    <cellStyle name="Notas 2 4 5 4" xfId="5503" xr:uid="{00000000-0005-0000-0000-0000DF150000}"/>
    <cellStyle name="Notas 2 4 5 5" xfId="5504" xr:uid="{00000000-0005-0000-0000-0000E0150000}"/>
    <cellStyle name="Notas 2 4 6" xfId="5505" xr:uid="{00000000-0005-0000-0000-0000E1150000}"/>
    <cellStyle name="Notas 2 4 6 2" xfId="5506" xr:uid="{00000000-0005-0000-0000-0000E2150000}"/>
    <cellStyle name="Notas 2 4 7" xfId="5507" xr:uid="{00000000-0005-0000-0000-0000E3150000}"/>
    <cellStyle name="Notas 2 4 8" xfId="5508" xr:uid="{00000000-0005-0000-0000-0000E4150000}"/>
    <cellStyle name="Notas 2 4 9" xfId="5509" xr:uid="{00000000-0005-0000-0000-0000E5150000}"/>
    <cellStyle name="Notas 2 5" xfId="5510" xr:uid="{00000000-0005-0000-0000-0000E6150000}"/>
    <cellStyle name="Notas 2 5 10" xfId="5511" xr:uid="{00000000-0005-0000-0000-0000E7150000}"/>
    <cellStyle name="Notas 2 5 11" xfId="5512" xr:uid="{00000000-0005-0000-0000-0000E8150000}"/>
    <cellStyle name="Notas 2 5 12" xfId="5513" xr:uid="{00000000-0005-0000-0000-0000E9150000}"/>
    <cellStyle name="Notas 2 5 13" xfId="5514" xr:uid="{00000000-0005-0000-0000-0000EA150000}"/>
    <cellStyle name="Notas 2 5 2" xfId="5515" xr:uid="{00000000-0005-0000-0000-0000EB150000}"/>
    <cellStyle name="Notas 2 5 2 2" xfId="5516" xr:uid="{00000000-0005-0000-0000-0000EC150000}"/>
    <cellStyle name="Notas 2 5 2 3" xfId="5517" xr:uid="{00000000-0005-0000-0000-0000ED150000}"/>
    <cellStyle name="Notas 2 5 2 4" xfId="5518" xr:uid="{00000000-0005-0000-0000-0000EE150000}"/>
    <cellStyle name="Notas 2 5 2 5" xfId="5519" xr:uid="{00000000-0005-0000-0000-0000EF150000}"/>
    <cellStyle name="Notas 2 5 2 6" xfId="5520" xr:uid="{00000000-0005-0000-0000-0000F0150000}"/>
    <cellStyle name="Notas 2 5 3" xfId="5521" xr:uid="{00000000-0005-0000-0000-0000F1150000}"/>
    <cellStyle name="Notas 2 5 3 2" xfId="5522" xr:uid="{00000000-0005-0000-0000-0000F2150000}"/>
    <cellStyle name="Notas 2 5 3 3" xfId="5523" xr:uid="{00000000-0005-0000-0000-0000F3150000}"/>
    <cellStyle name="Notas 2 5 3 4" xfId="5524" xr:uid="{00000000-0005-0000-0000-0000F4150000}"/>
    <cellStyle name="Notas 2 5 3 5" xfId="5525" xr:uid="{00000000-0005-0000-0000-0000F5150000}"/>
    <cellStyle name="Notas 2 5 4" xfId="5526" xr:uid="{00000000-0005-0000-0000-0000F6150000}"/>
    <cellStyle name="Notas 2 5 4 2" xfId="5527" xr:uid="{00000000-0005-0000-0000-0000F7150000}"/>
    <cellStyle name="Notas 2 5 4 3" xfId="5528" xr:uid="{00000000-0005-0000-0000-0000F8150000}"/>
    <cellStyle name="Notas 2 5 4 4" xfId="5529" xr:uid="{00000000-0005-0000-0000-0000F9150000}"/>
    <cellStyle name="Notas 2 5 4 5" xfId="5530" xr:uid="{00000000-0005-0000-0000-0000FA150000}"/>
    <cellStyle name="Notas 2 5 5" xfId="5531" xr:uid="{00000000-0005-0000-0000-0000FB150000}"/>
    <cellStyle name="Notas 2 5 5 2" xfId="5532" xr:uid="{00000000-0005-0000-0000-0000FC150000}"/>
    <cellStyle name="Notas 2 5 6" xfId="5533" xr:uid="{00000000-0005-0000-0000-0000FD150000}"/>
    <cellStyle name="Notas 2 5 7" xfId="5534" xr:uid="{00000000-0005-0000-0000-0000FE150000}"/>
    <cellStyle name="Notas 2 5 8" xfId="5535" xr:uid="{00000000-0005-0000-0000-0000FF150000}"/>
    <cellStyle name="Notas 2 5 9" xfId="5536" xr:uid="{00000000-0005-0000-0000-000000160000}"/>
    <cellStyle name="Notas 2 6" xfId="5537" xr:uid="{00000000-0005-0000-0000-000001160000}"/>
    <cellStyle name="Notas 2 6 10" xfId="5538" xr:uid="{00000000-0005-0000-0000-000002160000}"/>
    <cellStyle name="Notas 2 6 11" xfId="5539" xr:uid="{00000000-0005-0000-0000-000003160000}"/>
    <cellStyle name="Notas 2 6 12" xfId="5540" xr:uid="{00000000-0005-0000-0000-000004160000}"/>
    <cellStyle name="Notas 2 6 13" xfId="5541" xr:uid="{00000000-0005-0000-0000-000005160000}"/>
    <cellStyle name="Notas 2 6 2" xfId="5542" xr:uid="{00000000-0005-0000-0000-000006160000}"/>
    <cellStyle name="Notas 2 6 2 2" xfId="5543" xr:uid="{00000000-0005-0000-0000-000007160000}"/>
    <cellStyle name="Notas 2 6 2 3" xfId="5544" xr:uid="{00000000-0005-0000-0000-000008160000}"/>
    <cellStyle name="Notas 2 6 2 4" xfId="5545" xr:uid="{00000000-0005-0000-0000-000009160000}"/>
    <cellStyle name="Notas 2 6 2 5" xfId="5546" xr:uid="{00000000-0005-0000-0000-00000A160000}"/>
    <cellStyle name="Notas 2 6 2 6" xfId="5547" xr:uid="{00000000-0005-0000-0000-00000B160000}"/>
    <cellStyle name="Notas 2 6 3" xfId="5548" xr:uid="{00000000-0005-0000-0000-00000C160000}"/>
    <cellStyle name="Notas 2 6 3 2" xfId="5549" xr:uid="{00000000-0005-0000-0000-00000D160000}"/>
    <cellStyle name="Notas 2 6 3 3" xfId="5550" xr:uid="{00000000-0005-0000-0000-00000E160000}"/>
    <cellStyle name="Notas 2 6 3 4" xfId="5551" xr:uid="{00000000-0005-0000-0000-00000F160000}"/>
    <cellStyle name="Notas 2 6 3 5" xfId="5552" xr:uid="{00000000-0005-0000-0000-000010160000}"/>
    <cellStyle name="Notas 2 6 4" xfId="5553" xr:uid="{00000000-0005-0000-0000-000011160000}"/>
    <cellStyle name="Notas 2 6 4 2" xfId="5554" xr:uid="{00000000-0005-0000-0000-000012160000}"/>
    <cellStyle name="Notas 2 6 4 3" xfId="5555" xr:uid="{00000000-0005-0000-0000-000013160000}"/>
    <cellStyle name="Notas 2 6 4 4" xfId="5556" xr:uid="{00000000-0005-0000-0000-000014160000}"/>
    <cellStyle name="Notas 2 6 4 5" xfId="5557" xr:uid="{00000000-0005-0000-0000-000015160000}"/>
    <cellStyle name="Notas 2 6 5" xfId="5558" xr:uid="{00000000-0005-0000-0000-000016160000}"/>
    <cellStyle name="Notas 2 6 6" xfId="5559" xr:uid="{00000000-0005-0000-0000-000017160000}"/>
    <cellStyle name="Notas 2 6 7" xfId="5560" xr:uid="{00000000-0005-0000-0000-000018160000}"/>
    <cellStyle name="Notas 2 6 8" xfId="5561" xr:uid="{00000000-0005-0000-0000-000019160000}"/>
    <cellStyle name="Notas 2 6 9" xfId="5562" xr:uid="{00000000-0005-0000-0000-00001A160000}"/>
    <cellStyle name="Notas 2 7" xfId="5563" xr:uid="{00000000-0005-0000-0000-00001B160000}"/>
    <cellStyle name="Notas 2 7 2" xfId="5564" xr:uid="{00000000-0005-0000-0000-00001C160000}"/>
    <cellStyle name="Notas 2 7 2 2" xfId="5565" xr:uid="{00000000-0005-0000-0000-00001D160000}"/>
    <cellStyle name="Notas 2 7 3" xfId="5566" xr:uid="{00000000-0005-0000-0000-00001E160000}"/>
    <cellStyle name="Notas 2 7 4" xfId="5567" xr:uid="{00000000-0005-0000-0000-00001F160000}"/>
    <cellStyle name="Notas 2 7 5" xfId="5568" xr:uid="{00000000-0005-0000-0000-000020160000}"/>
    <cellStyle name="Notas 2 7 6" xfId="5569" xr:uid="{00000000-0005-0000-0000-000021160000}"/>
    <cellStyle name="Notas 2 7 7" xfId="5570" xr:uid="{00000000-0005-0000-0000-000022160000}"/>
    <cellStyle name="Notas 2 8" xfId="5571" xr:uid="{00000000-0005-0000-0000-000023160000}"/>
    <cellStyle name="Notas 2 8 2" xfId="5572" xr:uid="{00000000-0005-0000-0000-000024160000}"/>
    <cellStyle name="Notas 2 9" xfId="5573" xr:uid="{00000000-0005-0000-0000-000025160000}"/>
    <cellStyle name="Notas 2 9 2" xfId="5574" xr:uid="{00000000-0005-0000-0000-000026160000}"/>
    <cellStyle name="Notas 20" xfId="5575" xr:uid="{00000000-0005-0000-0000-000027160000}"/>
    <cellStyle name="Notas 20 2" xfId="5576" xr:uid="{00000000-0005-0000-0000-000028160000}"/>
    <cellStyle name="Notas 21" xfId="5577" xr:uid="{00000000-0005-0000-0000-000029160000}"/>
    <cellStyle name="Notas 21 2" xfId="5578" xr:uid="{00000000-0005-0000-0000-00002A160000}"/>
    <cellStyle name="Notas 22" xfId="5579" xr:uid="{00000000-0005-0000-0000-00002B160000}"/>
    <cellStyle name="Notas 22 2" xfId="5580" xr:uid="{00000000-0005-0000-0000-00002C160000}"/>
    <cellStyle name="Notas 23" xfId="5581" xr:uid="{00000000-0005-0000-0000-00002D160000}"/>
    <cellStyle name="Notas 23 2" xfId="5582" xr:uid="{00000000-0005-0000-0000-00002E160000}"/>
    <cellStyle name="Notas 24" xfId="5583" xr:uid="{00000000-0005-0000-0000-00002F160000}"/>
    <cellStyle name="Notas 24 2" xfId="5584" xr:uid="{00000000-0005-0000-0000-000030160000}"/>
    <cellStyle name="Notas 25" xfId="5585" xr:uid="{00000000-0005-0000-0000-000031160000}"/>
    <cellStyle name="Notas 25 2" xfId="5586" xr:uid="{00000000-0005-0000-0000-000032160000}"/>
    <cellStyle name="Notas 26" xfId="5587" xr:uid="{00000000-0005-0000-0000-000033160000}"/>
    <cellStyle name="Notas 26 2" xfId="5588" xr:uid="{00000000-0005-0000-0000-000034160000}"/>
    <cellStyle name="Notas 27" xfId="5589" xr:uid="{00000000-0005-0000-0000-000035160000}"/>
    <cellStyle name="Notas 27 2" xfId="5590" xr:uid="{00000000-0005-0000-0000-000036160000}"/>
    <cellStyle name="Notas 28" xfId="5591" xr:uid="{00000000-0005-0000-0000-000037160000}"/>
    <cellStyle name="Notas 28 2" xfId="5592" xr:uid="{00000000-0005-0000-0000-000038160000}"/>
    <cellStyle name="Notas 29" xfId="5593" xr:uid="{00000000-0005-0000-0000-000039160000}"/>
    <cellStyle name="Notas 3" xfId="5594" xr:uid="{00000000-0005-0000-0000-00003A160000}"/>
    <cellStyle name="Notas 3 10" xfId="5595" xr:uid="{00000000-0005-0000-0000-00003B160000}"/>
    <cellStyle name="Notas 3 11" xfId="5596" xr:uid="{00000000-0005-0000-0000-00003C160000}"/>
    <cellStyle name="Notas 3 12" xfId="5597" xr:uid="{00000000-0005-0000-0000-00003D160000}"/>
    <cellStyle name="Notas 3 13" xfId="5598" xr:uid="{00000000-0005-0000-0000-00003E160000}"/>
    <cellStyle name="Notas 3 14" xfId="5599" xr:uid="{00000000-0005-0000-0000-00003F160000}"/>
    <cellStyle name="Notas 3 2" xfId="5600" xr:uid="{00000000-0005-0000-0000-000040160000}"/>
    <cellStyle name="Notas 3 2 10" xfId="5601" xr:uid="{00000000-0005-0000-0000-000041160000}"/>
    <cellStyle name="Notas 3 2 11" xfId="5602" xr:uid="{00000000-0005-0000-0000-000042160000}"/>
    <cellStyle name="Notas 3 2 12" xfId="5603" xr:uid="{00000000-0005-0000-0000-000043160000}"/>
    <cellStyle name="Notas 3 2 13" xfId="5604" xr:uid="{00000000-0005-0000-0000-000044160000}"/>
    <cellStyle name="Notas 3 2 14" xfId="5605" xr:uid="{00000000-0005-0000-0000-000045160000}"/>
    <cellStyle name="Notas 3 2 2" xfId="5606" xr:uid="{00000000-0005-0000-0000-000046160000}"/>
    <cellStyle name="Notas 3 2 2 2" xfId="5607" xr:uid="{00000000-0005-0000-0000-000047160000}"/>
    <cellStyle name="Notas 3 2 2 3" xfId="5608" xr:uid="{00000000-0005-0000-0000-000048160000}"/>
    <cellStyle name="Notas 3 2 2 4" xfId="5609" xr:uid="{00000000-0005-0000-0000-000049160000}"/>
    <cellStyle name="Notas 3 2 2 5" xfId="5610" xr:uid="{00000000-0005-0000-0000-00004A160000}"/>
    <cellStyle name="Notas 3 2 2 6" xfId="5611" xr:uid="{00000000-0005-0000-0000-00004B160000}"/>
    <cellStyle name="Notas 3 2 3" xfId="5612" xr:uid="{00000000-0005-0000-0000-00004C160000}"/>
    <cellStyle name="Notas 3 2 3 2" xfId="5613" xr:uid="{00000000-0005-0000-0000-00004D160000}"/>
    <cellStyle name="Notas 3 2 3 3" xfId="5614" xr:uid="{00000000-0005-0000-0000-00004E160000}"/>
    <cellStyle name="Notas 3 2 3 4" xfId="5615" xr:uid="{00000000-0005-0000-0000-00004F160000}"/>
    <cellStyle name="Notas 3 2 3 5" xfId="5616" xr:uid="{00000000-0005-0000-0000-000050160000}"/>
    <cellStyle name="Notas 3 2 4" xfId="5617" xr:uid="{00000000-0005-0000-0000-000051160000}"/>
    <cellStyle name="Notas 3 2 4 2" xfId="5618" xr:uid="{00000000-0005-0000-0000-000052160000}"/>
    <cellStyle name="Notas 3 2 4 3" xfId="5619" xr:uid="{00000000-0005-0000-0000-000053160000}"/>
    <cellStyle name="Notas 3 2 4 4" xfId="5620" xr:uid="{00000000-0005-0000-0000-000054160000}"/>
    <cellStyle name="Notas 3 2 4 5" xfId="5621" xr:uid="{00000000-0005-0000-0000-000055160000}"/>
    <cellStyle name="Notas 3 2 5" xfId="5622" xr:uid="{00000000-0005-0000-0000-000056160000}"/>
    <cellStyle name="Notas 3 2 5 2" xfId="5623" xr:uid="{00000000-0005-0000-0000-000057160000}"/>
    <cellStyle name="Notas 3 2 6" xfId="5624" xr:uid="{00000000-0005-0000-0000-000058160000}"/>
    <cellStyle name="Notas 3 2 6 2" xfId="5625" xr:uid="{00000000-0005-0000-0000-000059160000}"/>
    <cellStyle name="Notas 3 2 7" xfId="5626" xr:uid="{00000000-0005-0000-0000-00005A160000}"/>
    <cellStyle name="Notas 3 2 8" xfId="5627" xr:uid="{00000000-0005-0000-0000-00005B160000}"/>
    <cellStyle name="Notas 3 2 9" xfId="5628" xr:uid="{00000000-0005-0000-0000-00005C160000}"/>
    <cellStyle name="Notas 3 3" xfId="5629" xr:uid="{00000000-0005-0000-0000-00005D160000}"/>
    <cellStyle name="Notas 3 3 2" xfId="5630" xr:uid="{00000000-0005-0000-0000-00005E160000}"/>
    <cellStyle name="Notas 3 3 3" xfId="5631" xr:uid="{00000000-0005-0000-0000-00005F160000}"/>
    <cellStyle name="Notas 3 3 4" xfId="5632" xr:uid="{00000000-0005-0000-0000-000060160000}"/>
    <cellStyle name="Notas 3 3 5" xfId="5633" xr:uid="{00000000-0005-0000-0000-000061160000}"/>
    <cellStyle name="Notas 3 3 6" xfId="5634" xr:uid="{00000000-0005-0000-0000-000062160000}"/>
    <cellStyle name="Notas 3 4" xfId="5635" xr:uid="{00000000-0005-0000-0000-000063160000}"/>
    <cellStyle name="Notas 3 4 2" xfId="5636" xr:uid="{00000000-0005-0000-0000-000064160000}"/>
    <cellStyle name="Notas 3 4 3" xfId="5637" xr:uid="{00000000-0005-0000-0000-000065160000}"/>
    <cellStyle name="Notas 3 4 4" xfId="5638" xr:uid="{00000000-0005-0000-0000-000066160000}"/>
    <cellStyle name="Notas 3 4 5" xfId="5639" xr:uid="{00000000-0005-0000-0000-000067160000}"/>
    <cellStyle name="Notas 3 5" xfId="5640" xr:uid="{00000000-0005-0000-0000-000068160000}"/>
    <cellStyle name="Notas 3 5 2" xfId="5641" xr:uid="{00000000-0005-0000-0000-000069160000}"/>
    <cellStyle name="Notas 3 5 3" xfId="5642" xr:uid="{00000000-0005-0000-0000-00006A160000}"/>
    <cellStyle name="Notas 3 5 4" xfId="5643" xr:uid="{00000000-0005-0000-0000-00006B160000}"/>
    <cellStyle name="Notas 3 5 5" xfId="5644" xr:uid="{00000000-0005-0000-0000-00006C160000}"/>
    <cellStyle name="Notas 3 6" xfId="5645" xr:uid="{00000000-0005-0000-0000-00006D160000}"/>
    <cellStyle name="Notas 3 6 2" xfId="5646" xr:uid="{00000000-0005-0000-0000-00006E160000}"/>
    <cellStyle name="Notas 3 7" xfId="5647" xr:uid="{00000000-0005-0000-0000-00006F160000}"/>
    <cellStyle name="Notas 3 8" xfId="5648" xr:uid="{00000000-0005-0000-0000-000070160000}"/>
    <cellStyle name="Notas 3 9" xfId="5649" xr:uid="{00000000-0005-0000-0000-000071160000}"/>
    <cellStyle name="Notas 30" xfId="5650" xr:uid="{00000000-0005-0000-0000-000072160000}"/>
    <cellStyle name="Notas 31" xfId="5651" xr:uid="{00000000-0005-0000-0000-000073160000}"/>
    <cellStyle name="Notas 32" xfId="5652" xr:uid="{00000000-0005-0000-0000-000074160000}"/>
    <cellStyle name="Notas 33" xfId="5653" xr:uid="{00000000-0005-0000-0000-000075160000}"/>
    <cellStyle name="Notas 34" xfId="5654" xr:uid="{00000000-0005-0000-0000-000076160000}"/>
    <cellStyle name="Notas 35" xfId="5655" xr:uid="{00000000-0005-0000-0000-000077160000}"/>
    <cellStyle name="Notas 4" xfId="5656" xr:uid="{00000000-0005-0000-0000-000078160000}"/>
    <cellStyle name="Notas 4 10" xfId="5657" xr:uid="{00000000-0005-0000-0000-000079160000}"/>
    <cellStyle name="Notas 4 11" xfId="5658" xr:uid="{00000000-0005-0000-0000-00007A160000}"/>
    <cellStyle name="Notas 4 12" xfId="5659" xr:uid="{00000000-0005-0000-0000-00007B160000}"/>
    <cellStyle name="Notas 4 13" xfId="5660" xr:uid="{00000000-0005-0000-0000-00007C160000}"/>
    <cellStyle name="Notas 4 2" xfId="5661" xr:uid="{00000000-0005-0000-0000-00007D160000}"/>
    <cellStyle name="Notas 4 2 2" xfId="5662" xr:uid="{00000000-0005-0000-0000-00007E160000}"/>
    <cellStyle name="Notas 4 2 3" xfId="5663" xr:uid="{00000000-0005-0000-0000-00007F160000}"/>
    <cellStyle name="Notas 4 2 4" xfId="5664" xr:uid="{00000000-0005-0000-0000-000080160000}"/>
    <cellStyle name="Notas 4 2 5" xfId="5665" xr:uid="{00000000-0005-0000-0000-000081160000}"/>
    <cellStyle name="Notas 4 2 6" xfId="5666" xr:uid="{00000000-0005-0000-0000-000082160000}"/>
    <cellStyle name="Notas 4 3" xfId="5667" xr:uid="{00000000-0005-0000-0000-000083160000}"/>
    <cellStyle name="Notas 4 3 2" xfId="5668" xr:uid="{00000000-0005-0000-0000-000084160000}"/>
    <cellStyle name="Notas 4 3 3" xfId="5669" xr:uid="{00000000-0005-0000-0000-000085160000}"/>
    <cellStyle name="Notas 4 3 4" xfId="5670" xr:uid="{00000000-0005-0000-0000-000086160000}"/>
    <cellStyle name="Notas 4 3 5" xfId="5671" xr:uid="{00000000-0005-0000-0000-000087160000}"/>
    <cellStyle name="Notas 4 4" xfId="5672" xr:uid="{00000000-0005-0000-0000-000088160000}"/>
    <cellStyle name="Notas 4 4 2" xfId="5673" xr:uid="{00000000-0005-0000-0000-000089160000}"/>
    <cellStyle name="Notas 4 4 3" xfId="5674" xr:uid="{00000000-0005-0000-0000-00008A160000}"/>
    <cellStyle name="Notas 4 4 4" xfId="5675" xr:uid="{00000000-0005-0000-0000-00008B160000}"/>
    <cellStyle name="Notas 4 4 5" xfId="5676" xr:uid="{00000000-0005-0000-0000-00008C160000}"/>
    <cellStyle name="Notas 4 5" xfId="5677" xr:uid="{00000000-0005-0000-0000-00008D160000}"/>
    <cellStyle name="Notas 4 5 2" xfId="5678" xr:uid="{00000000-0005-0000-0000-00008E160000}"/>
    <cellStyle name="Notas 4 6" xfId="5679" xr:uid="{00000000-0005-0000-0000-00008F160000}"/>
    <cellStyle name="Notas 4 7" xfId="5680" xr:uid="{00000000-0005-0000-0000-000090160000}"/>
    <cellStyle name="Notas 4 8" xfId="5681" xr:uid="{00000000-0005-0000-0000-000091160000}"/>
    <cellStyle name="Notas 4 9" xfId="5682" xr:uid="{00000000-0005-0000-0000-000092160000}"/>
    <cellStyle name="Notas 5" xfId="5683" xr:uid="{00000000-0005-0000-0000-000093160000}"/>
    <cellStyle name="Notas 5 10" xfId="5684" xr:uid="{00000000-0005-0000-0000-000094160000}"/>
    <cellStyle name="Notas 5 11" xfId="5685" xr:uid="{00000000-0005-0000-0000-000095160000}"/>
    <cellStyle name="Notas 5 12" xfId="5686" xr:uid="{00000000-0005-0000-0000-000096160000}"/>
    <cellStyle name="Notas 5 13" xfId="5687" xr:uid="{00000000-0005-0000-0000-000097160000}"/>
    <cellStyle name="Notas 5 2" xfId="5688" xr:uid="{00000000-0005-0000-0000-000098160000}"/>
    <cellStyle name="Notas 5 2 2" xfId="5689" xr:uid="{00000000-0005-0000-0000-000099160000}"/>
    <cellStyle name="Notas 5 2 3" xfId="5690" xr:uid="{00000000-0005-0000-0000-00009A160000}"/>
    <cellStyle name="Notas 5 2 4" xfId="5691" xr:uid="{00000000-0005-0000-0000-00009B160000}"/>
    <cellStyle name="Notas 5 2 5" xfId="5692" xr:uid="{00000000-0005-0000-0000-00009C160000}"/>
    <cellStyle name="Notas 5 2 6" xfId="5693" xr:uid="{00000000-0005-0000-0000-00009D160000}"/>
    <cellStyle name="Notas 5 3" xfId="5694" xr:uid="{00000000-0005-0000-0000-00009E160000}"/>
    <cellStyle name="Notas 5 3 2" xfId="5695" xr:uid="{00000000-0005-0000-0000-00009F160000}"/>
    <cellStyle name="Notas 5 3 3" xfId="5696" xr:uid="{00000000-0005-0000-0000-0000A0160000}"/>
    <cellStyle name="Notas 5 3 4" xfId="5697" xr:uid="{00000000-0005-0000-0000-0000A1160000}"/>
    <cellStyle name="Notas 5 3 5" xfId="5698" xr:uid="{00000000-0005-0000-0000-0000A2160000}"/>
    <cellStyle name="Notas 5 4" xfId="5699" xr:uid="{00000000-0005-0000-0000-0000A3160000}"/>
    <cellStyle name="Notas 5 4 2" xfId="5700" xr:uid="{00000000-0005-0000-0000-0000A4160000}"/>
    <cellStyle name="Notas 5 4 3" xfId="5701" xr:uid="{00000000-0005-0000-0000-0000A5160000}"/>
    <cellStyle name="Notas 5 4 4" xfId="5702" xr:uid="{00000000-0005-0000-0000-0000A6160000}"/>
    <cellStyle name="Notas 5 4 5" xfId="5703" xr:uid="{00000000-0005-0000-0000-0000A7160000}"/>
    <cellStyle name="Notas 5 5" xfId="5704" xr:uid="{00000000-0005-0000-0000-0000A8160000}"/>
    <cellStyle name="Notas 5 5 2" xfId="5705" xr:uid="{00000000-0005-0000-0000-0000A9160000}"/>
    <cellStyle name="Notas 5 6" xfId="5706" xr:uid="{00000000-0005-0000-0000-0000AA160000}"/>
    <cellStyle name="Notas 5 7" xfId="5707" xr:uid="{00000000-0005-0000-0000-0000AB160000}"/>
    <cellStyle name="Notas 5 8" xfId="5708" xr:uid="{00000000-0005-0000-0000-0000AC160000}"/>
    <cellStyle name="Notas 5 9" xfId="5709" xr:uid="{00000000-0005-0000-0000-0000AD160000}"/>
    <cellStyle name="Notas 6" xfId="5710" xr:uid="{00000000-0005-0000-0000-0000AE160000}"/>
    <cellStyle name="Notas 6 2" xfId="5711" xr:uid="{00000000-0005-0000-0000-0000AF160000}"/>
    <cellStyle name="Notas 6 2 2" xfId="5712" xr:uid="{00000000-0005-0000-0000-0000B0160000}"/>
    <cellStyle name="Notas 6 3" xfId="5713" xr:uid="{00000000-0005-0000-0000-0000B1160000}"/>
    <cellStyle name="Notas 6 3 2" xfId="5714" xr:uid="{00000000-0005-0000-0000-0000B2160000}"/>
    <cellStyle name="Notas 6 4" xfId="5715" xr:uid="{00000000-0005-0000-0000-0000B3160000}"/>
    <cellStyle name="Notas 6 4 2" xfId="5716" xr:uid="{00000000-0005-0000-0000-0000B4160000}"/>
    <cellStyle name="Notas 6 5" xfId="5717" xr:uid="{00000000-0005-0000-0000-0000B5160000}"/>
    <cellStyle name="Notas 7" xfId="5718" xr:uid="{00000000-0005-0000-0000-0000B6160000}"/>
    <cellStyle name="Notas 7 2" xfId="5719" xr:uid="{00000000-0005-0000-0000-0000B7160000}"/>
    <cellStyle name="Notas 7 2 2" xfId="5720" xr:uid="{00000000-0005-0000-0000-0000B8160000}"/>
    <cellStyle name="Notas 7 3" xfId="5721" xr:uid="{00000000-0005-0000-0000-0000B9160000}"/>
    <cellStyle name="Notas 7 4" xfId="5722" xr:uid="{00000000-0005-0000-0000-0000BA160000}"/>
    <cellStyle name="Notas 7 5" xfId="5723" xr:uid="{00000000-0005-0000-0000-0000BB160000}"/>
    <cellStyle name="Notas 7 6" xfId="5724" xr:uid="{00000000-0005-0000-0000-0000BC160000}"/>
    <cellStyle name="Notas 7 7" xfId="5725" xr:uid="{00000000-0005-0000-0000-0000BD160000}"/>
    <cellStyle name="Notas 8" xfId="5726" xr:uid="{00000000-0005-0000-0000-0000BE160000}"/>
    <cellStyle name="Notas 8 2" xfId="5727" xr:uid="{00000000-0005-0000-0000-0000BF160000}"/>
    <cellStyle name="Notas 9" xfId="5728" xr:uid="{00000000-0005-0000-0000-0000C0160000}"/>
    <cellStyle name="Notas 9 2" xfId="5729" xr:uid="{00000000-0005-0000-0000-0000C1160000}"/>
    <cellStyle name="Œ…‹æØ‚è [0.00]_!!!GO" xfId="5730" xr:uid="{00000000-0005-0000-0000-0000C2160000}"/>
    <cellStyle name="Œ…‹æØ‚è_!!!GO" xfId="5731" xr:uid="{00000000-0005-0000-0000-0000C3160000}"/>
    <cellStyle name="oft Excel]_x000d__x000a_Options5=1667_x000d__x000a_Options3=0_x000d__x000a_Basics=1_x000d__x000a_USER=アサヒ_x000d__x000a_CBTLOCATION=A:\MSOFFICE\EXCEL5\EXCELCBT_x000d__x000a_Pos=5,14,628" xfId="5732" xr:uid="{00000000-0005-0000-0000-0000C4160000}"/>
    <cellStyle name="per.style" xfId="5733" xr:uid="{00000000-0005-0000-0000-0000C5160000}"/>
    <cellStyle name="Percent" xfId="5734" xr:uid="{00000000-0005-0000-0000-0000C6160000}"/>
    <cellStyle name="Percent [2]" xfId="5735" xr:uid="{00000000-0005-0000-0000-0000C7160000}"/>
    <cellStyle name="Percent [2] 2" xfId="5736" xr:uid="{00000000-0005-0000-0000-0000C8160000}"/>
    <cellStyle name="Percent [2] 3" xfId="5737" xr:uid="{00000000-0005-0000-0000-0000C9160000}"/>
    <cellStyle name="Percent [2] 4" xfId="5738" xr:uid="{00000000-0005-0000-0000-0000CA160000}"/>
    <cellStyle name="Percent [2] 5" xfId="5739" xr:uid="{00000000-0005-0000-0000-0000CB160000}"/>
    <cellStyle name="Percent [2] 6" xfId="5740" xr:uid="{00000000-0005-0000-0000-0000CC160000}"/>
    <cellStyle name="Percent [2] 7" xfId="5741" xr:uid="{00000000-0005-0000-0000-0000CD160000}"/>
    <cellStyle name="Porcentaje" xfId="8739" builtinId="5"/>
    <cellStyle name="Porcentaje 2" xfId="4" xr:uid="{00000000-0005-0000-0000-0000CF160000}"/>
    <cellStyle name="Porcentaje 2 2" xfId="22" xr:uid="{00000000-0005-0000-0000-0000D0160000}"/>
    <cellStyle name="Porcentaje 3" xfId="10" xr:uid="{00000000-0005-0000-0000-0000D1160000}"/>
    <cellStyle name="Porcentaje 3 2" xfId="27" xr:uid="{00000000-0005-0000-0000-0000D2160000}"/>
    <cellStyle name="Porcentual 2" xfId="5742" xr:uid="{00000000-0005-0000-0000-0000D3160000}"/>
    <cellStyle name="Porcentual 2 2" xfId="5743" xr:uid="{00000000-0005-0000-0000-0000D4160000}"/>
    <cellStyle name="Porcentual 2 3" xfId="5744" xr:uid="{00000000-0005-0000-0000-0000D5160000}"/>
    <cellStyle name="Porcentual 2 4" xfId="5745" xr:uid="{00000000-0005-0000-0000-0000D6160000}"/>
    <cellStyle name="Porcentual 3" xfId="5746" xr:uid="{00000000-0005-0000-0000-0000D7160000}"/>
    <cellStyle name="Porcentual 3 2" xfId="5747" xr:uid="{00000000-0005-0000-0000-0000D8160000}"/>
    <cellStyle name="Porcentual 4" xfId="5748" xr:uid="{00000000-0005-0000-0000-0000D9160000}"/>
    <cellStyle name="Porcentual 5" xfId="5749" xr:uid="{00000000-0005-0000-0000-0000DA160000}"/>
    <cellStyle name="Porcentual 6" xfId="5750" xr:uid="{00000000-0005-0000-0000-0000DB160000}"/>
    <cellStyle name="Porcentual 6 2" xfId="5751" xr:uid="{00000000-0005-0000-0000-0000DC160000}"/>
    <cellStyle name="price" xfId="5752" xr:uid="{00000000-0005-0000-0000-0000DD160000}"/>
    <cellStyle name="pricing" xfId="5753" xr:uid="{00000000-0005-0000-0000-0000DE160000}"/>
    <cellStyle name="pricing 2" xfId="5754" xr:uid="{00000000-0005-0000-0000-0000DF160000}"/>
    <cellStyle name="PSChar" xfId="5755" xr:uid="{00000000-0005-0000-0000-0000E0160000}"/>
    <cellStyle name="revised" xfId="5756" xr:uid="{00000000-0005-0000-0000-0000E1160000}"/>
    <cellStyle name="RevList" xfId="5757" xr:uid="{00000000-0005-0000-0000-0000E2160000}"/>
    <cellStyle name="RevList 2" xfId="5758" xr:uid="{00000000-0005-0000-0000-0000E3160000}"/>
    <cellStyle name="Salida 10" xfId="5759" xr:uid="{00000000-0005-0000-0000-0000E4160000}"/>
    <cellStyle name="Salida 10 2" xfId="5760" xr:uid="{00000000-0005-0000-0000-0000E5160000}"/>
    <cellStyle name="Salida 11" xfId="5761" xr:uid="{00000000-0005-0000-0000-0000E6160000}"/>
    <cellStyle name="Salida 11 2" xfId="5762" xr:uid="{00000000-0005-0000-0000-0000E7160000}"/>
    <cellStyle name="Salida 12" xfId="5763" xr:uid="{00000000-0005-0000-0000-0000E8160000}"/>
    <cellStyle name="Salida 12 2" xfId="5764" xr:uid="{00000000-0005-0000-0000-0000E9160000}"/>
    <cellStyle name="Salida 13" xfId="5765" xr:uid="{00000000-0005-0000-0000-0000EA160000}"/>
    <cellStyle name="Salida 13 2" xfId="5766" xr:uid="{00000000-0005-0000-0000-0000EB160000}"/>
    <cellStyle name="Salida 14" xfId="5767" xr:uid="{00000000-0005-0000-0000-0000EC160000}"/>
    <cellStyle name="Salida 14 2" xfId="5768" xr:uid="{00000000-0005-0000-0000-0000ED160000}"/>
    <cellStyle name="Salida 15" xfId="5769" xr:uid="{00000000-0005-0000-0000-0000EE160000}"/>
    <cellStyle name="Salida 15 2" xfId="5770" xr:uid="{00000000-0005-0000-0000-0000EF160000}"/>
    <cellStyle name="Salida 16" xfId="5771" xr:uid="{00000000-0005-0000-0000-0000F0160000}"/>
    <cellStyle name="Salida 16 2" xfId="5772" xr:uid="{00000000-0005-0000-0000-0000F1160000}"/>
    <cellStyle name="Salida 17" xfId="5773" xr:uid="{00000000-0005-0000-0000-0000F2160000}"/>
    <cellStyle name="Salida 17 2" xfId="5774" xr:uid="{00000000-0005-0000-0000-0000F3160000}"/>
    <cellStyle name="Salida 18" xfId="5775" xr:uid="{00000000-0005-0000-0000-0000F4160000}"/>
    <cellStyle name="Salida 18 2" xfId="5776" xr:uid="{00000000-0005-0000-0000-0000F5160000}"/>
    <cellStyle name="Salida 19" xfId="5777" xr:uid="{00000000-0005-0000-0000-0000F6160000}"/>
    <cellStyle name="Salida 19 2" xfId="5778" xr:uid="{00000000-0005-0000-0000-0000F7160000}"/>
    <cellStyle name="Salida 2" xfId="5779" xr:uid="{00000000-0005-0000-0000-0000F8160000}"/>
    <cellStyle name="Salida 2 10" xfId="5780" xr:uid="{00000000-0005-0000-0000-0000F9160000}"/>
    <cellStyle name="Salida 2 11" xfId="5781" xr:uid="{00000000-0005-0000-0000-0000FA160000}"/>
    <cellStyle name="Salida 2 12" xfId="5782" xr:uid="{00000000-0005-0000-0000-0000FB160000}"/>
    <cellStyle name="Salida 2 13" xfId="5783" xr:uid="{00000000-0005-0000-0000-0000FC160000}"/>
    <cellStyle name="Salida 2 14" xfId="5784" xr:uid="{00000000-0005-0000-0000-0000FD160000}"/>
    <cellStyle name="Salida 2 2" xfId="5785" xr:uid="{00000000-0005-0000-0000-0000FE160000}"/>
    <cellStyle name="Salida 2 2 10" xfId="5786" xr:uid="{00000000-0005-0000-0000-0000FF160000}"/>
    <cellStyle name="Salida 2 2 11" xfId="5787" xr:uid="{00000000-0005-0000-0000-000000170000}"/>
    <cellStyle name="Salida 2 2 12" xfId="5788" xr:uid="{00000000-0005-0000-0000-000001170000}"/>
    <cellStyle name="Salida 2 2 13" xfId="5789" xr:uid="{00000000-0005-0000-0000-000002170000}"/>
    <cellStyle name="Salida 2 2 14" xfId="5790" xr:uid="{00000000-0005-0000-0000-000003170000}"/>
    <cellStyle name="Salida 2 2 2" xfId="5791" xr:uid="{00000000-0005-0000-0000-000004170000}"/>
    <cellStyle name="Salida 2 2 2 2" xfId="5792" xr:uid="{00000000-0005-0000-0000-000005170000}"/>
    <cellStyle name="Salida 2 2 2 3" xfId="5793" xr:uid="{00000000-0005-0000-0000-000006170000}"/>
    <cellStyle name="Salida 2 2 2 4" xfId="5794" xr:uid="{00000000-0005-0000-0000-000007170000}"/>
    <cellStyle name="Salida 2 2 2 5" xfId="5795" xr:uid="{00000000-0005-0000-0000-000008170000}"/>
    <cellStyle name="Salida 2 2 3" xfId="5796" xr:uid="{00000000-0005-0000-0000-000009170000}"/>
    <cellStyle name="Salida 2 2 3 2" xfId="5797" xr:uid="{00000000-0005-0000-0000-00000A170000}"/>
    <cellStyle name="Salida 2 2 3 3" xfId="5798" xr:uid="{00000000-0005-0000-0000-00000B170000}"/>
    <cellStyle name="Salida 2 2 3 4" xfId="5799" xr:uid="{00000000-0005-0000-0000-00000C170000}"/>
    <cellStyle name="Salida 2 2 3 5" xfId="5800" xr:uid="{00000000-0005-0000-0000-00000D170000}"/>
    <cellStyle name="Salida 2 2 3 6" xfId="5801" xr:uid="{00000000-0005-0000-0000-00000E170000}"/>
    <cellStyle name="Salida 2 2 4" xfId="5802" xr:uid="{00000000-0005-0000-0000-00000F170000}"/>
    <cellStyle name="Salida 2 2 4 2" xfId="5803" xr:uid="{00000000-0005-0000-0000-000010170000}"/>
    <cellStyle name="Salida 2 2 4 3" xfId="5804" xr:uid="{00000000-0005-0000-0000-000011170000}"/>
    <cellStyle name="Salida 2 2 4 4" xfId="5805" xr:uid="{00000000-0005-0000-0000-000012170000}"/>
    <cellStyle name="Salida 2 2 4 5" xfId="5806" xr:uid="{00000000-0005-0000-0000-000013170000}"/>
    <cellStyle name="Salida 2 2 4 6" xfId="5807" xr:uid="{00000000-0005-0000-0000-000014170000}"/>
    <cellStyle name="Salida 2 2 5" xfId="5808" xr:uid="{00000000-0005-0000-0000-000015170000}"/>
    <cellStyle name="Salida 2 2 5 2" xfId="5809" xr:uid="{00000000-0005-0000-0000-000016170000}"/>
    <cellStyle name="Salida 2 2 6" xfId="5810" xr:uid="{00000000-0005-0000-0000-000017170000}"/>
    <cellStyle name="Salida 2 2 6 2" xfId="5811" xr:uid="{00000000-0005-0000-0000-000018170000}"/>
    <cellStyle name="Salida 2 2 7" xfId="5812" xr:uid="{00000000-0005-0000-0000-000019170000}"/>
    <cellStyle name="Salida 2 2 8" xfId="5813" xr:uid="{00000000-0005-0000-0000-00001A170000}"/>
    <cellStyle name="Salida 2 2 9" xfId="5814" xr:uid="{00000000-0005-0000-0000-00001B170000}"/>
    <cellStyle name="Salida 2 3" xfId="5815" xr:uid="{00000000-0005-0000-0000-00001C170000}"/>
    <cellStyle name="Salida 2 3 2" xfId="5816" xr:uid="{00000000-0005-0000-0000-00001D170000}"/>
    <cellStyle name="Salida 2 3 3" xfId="5817" xr:uid="{00000000-0005-0000-0000-00001E170000}"/>
    <cellStyle name="Salida 2 3 4" xfId="5818" xr:uid="{00000000-0005-0000-0000-00001F170000}"/>
    <cellStyle name="Salida 2 3 5" xfId="5819" xr:uid="{00000000-0005-0000-0000-000020170000}"/>
    <cellStyle name="Salida 2 4" xfId="5820" xr:uid="{00000000-0005-0000-0000-000021170000}"/>
    <cellStyle name="Salida 2 4 2" xfId="5821" xr:uid="{00000000-0005-0000-0000-000022170000}"/>
    <cellStyle name="Salida 2 4 3" xfId="5822" xr:uid="{00000000-0005-0000-0000-000023170000}"/>
    <cellStyle name="Salida 2 4 4" xfId="5823" xr:uid="{00000000-0005-0000-0000-000024170000}"/>
    <cellStyle name="Salida 2 4 5" xfId="5824" xr:uid="{00000000-0005-0000-0000-000025170000}"/>
    <cellStyle name="Salida 2 4 6" xfId="5825" xr:uid="{00000000-0005-0000-0000-000026170000}"/>
    <cellStyle name="Salida 2 5" xfId="5826" xr:uid="{00000000-0005-0000-0000-000027170000}"/>
    <cellStyle name="Salida 2 5 2" xfId="5827" xr:uid="{00000000-0005-0000-0000-000028170000}"/>
    <cellStyle name="Salida 2 5 3" xfId="5828" xr:uid="{00000000-0005-0000-0000-000029170000}"/>
    <cellStyle name="Salida 2 5 4" xfId="5829" xr:uid="{00000000-0005-0000-0000-00002A170000}"/>
    <cellStyle name="Salida 2 5 5" xfId="5830" xr:uid="{00000000-0005-0000-0000-00002B170000}"/>
    <cellStyle name="Salida 2 5 6" xfId="5831" xr:uid="{00000000-0005-0000-0000-00002C170000}"/>
    <cellStyle name="Salida 2 6" xfId="5832" xr:uid="{00000000-0005-0000-0000-00002D170000}"/>
    <cellStyle name="Salida 2 6 2" xfId="5833" xr:uid="{00000000-0005-0000-0000-00002E170000}"/>
    <cellStyle name="Salida 2 7" xfId="5834" xr:uid="{00000000-0005-0000-0000-00002F170000}"/>
    <cellStyle name="Salida 2 8" xfId="5835" xr:uid="{00000000-0005-0000-0000-000030170000}"/>
    <cellStyle name="Salida 2 9" xfId="5836" xr:uid="{00000000-0005-0000-0000-000031170000}"/>
    <cellStyle name="Salida 20" xfId="5837" xr:uid="{00000000-0005-0000-0000-000032170000}"/>
    <cellStyle name="Salida 20 2" xfId="5838" xr:uid="{00000000-0005-0000-0000-000033170000}"/>
    <cellStyle name="Salida 21" xfId="5839" xr:uid="{00000000-0005-0000-0000-000034170000}"/>
    <cellStyle name="Salida 21 2" xfId="5840" xr:uid="{00000000-0005-0000-0000-000035170000}"/>
    <cellStyle name="Salida 22" xfId="5841" xr:uid="{00000000-0005-0000-0000-000036170000}"/>
    <cellStyle name="Salida 22 2" xfId="5842" xr:uid="{00000000-0005-0000-0000-000037170000}"/>
    <cellStyle name="Salida 23" xfId="5843" xr:uid="{00000000-0005-0000-0000-000038170000}"/>
    <cellStyle name="Salida 23 2" xfId="5844" xr:uid="{00000000-0005-0000-0000-000039170000}"/>
    <cellStyle name="Salida 24" xfId="5845" xr:uid="{00000000-0005-0000-0000-00003A170000}"/>
    <cellStyle name="Salida 24 2" xfId="5846" xr:uid="{00000000-0005-0000-0000-00003B170000}"/>
    <cellStyle name="Salida 25" xfId="5847" xr:uid="{00000000-0005-0000-0000-00003C170000}"/>
    <cellStyle name="Salida 25 2" xfId="5848" xr:uid="{00000000-0005-0000-0000-00003D170000}"/>
    <cellStyle name="Salida 26" xfId="5849" xr:uid="{00000000-0005-0000-0000-00003E170000}"/>
    <cellStyle name="Salida 26 2" xfId="5850" xr:uid="{00000000-0005-0000-0000-00003F170000}"/>
    <cellStyle name="Salida 27" xfId="5851" xr:uid="{00000000-0005-0000-0000-000040170000}"/>
    <cellStyle name="Salida 27 2" xfId="5852" xr:uid="{00000000-0005-0000-0000-000041170000}"/>
    <cellStyle name="Salida 28" xfId="5853" xr:uid="{00000000-0005-0000-0000-000042170000}"/>
    <cellStyle name="Salida 28 2" xfId="5854" xr:uid="{00000000-0005-0000-0000-000043170000}"/>
    <cellStyle name="Salida 29" xfId="5855" xr:uid="{00000000-0005-0000-0000-000044170000}"/>
    <cellStyle name="Salida 3" xfId="5856" xr:uid="{00000000-0005-0000-0000-000045170000}"/>
    <cellStyle name="Salida 3 10" xfId="5857" xr:uid="{00000000-0005-0000-0000-000046170000}"/>
    <cellStyle name="Salida 3 11" xfId="5858" xr:uid="{00000000-0005-0000-0000-000047170000}"/>
    <cellStyle name="Salida 3 12" xfId="5859" xr:uid="{00000000-0005-0000-0000-000048170000}"/>
    <cellStyle name="Salida 3 13" xfId="5860" xr:uid="{00000000-0005-0000-0000-000049170000}"/>
    <cellStyle name="Salida 3 14" xfId="5861" xr:uid="{00000000-0005-0000-0000-00004A170000}"/>
    <cellStyle name="Salida 3 2" xfId="5862" xr:uid="{00000000-0005-0000-0000-00004B170000}"/>
    <cellStyle name="Salida 3 2 2" xfId="5863" xr:uid="{00000000-0005-0000-0000-00004C170000}"/>
    <cellStyle name="Salida 3 2 2 2" xfId="5864" xr:uid="{00000000-0005-0000-0000-00004D170000}"/>
    <cellStyle name="Salida 3 3" xfId="5865" xr:uid="{00000000-0005-0000-0000-00004E170000}"/>
    <cellStyle name="Salida 3 3 2" xfId="5866" xr:uid="{00000000-0005-0000-0000-00004F170000}"/>
    <cellStyle name="Salida 3 3 3" xfId="5867" xr:uid="{00000000-0005-0000-0000-000050170000}"/>
    <cellStyle name="Salida 3 3 4" xfId="5868" xr:uid="{00000000-0005-0000-0000-000051170000}"/>
    <cellStyle name="Salida 3 3 5" xfId="5869" xr:uid="{00000000-0005-0000-0000-000052170000}"/>
    <cellStyle name="Salida 3 4" xfId="5870" xr:uid="{00000000-0005-0000-0000-000053170000}"/>
    <cellStyle name="Salida 3 4 2" xfId="5871" xr:uid="{00000000-0005-0000-0000-000054170000}"/>
    <cellStyle name="Salida 3 4 3" xfId="5872" xr:uid="{00000000-0005-0000-0000-000055170000}"/>
    <cellStyle name="Salida 3 4 4" xfId="5873" xr:uid="{00000000-0005-0000-0000-000056170000}"/>
    <cellStyle name="Salida 3 4 5" xfId="5874" xr:uid="{00000000-0005-0000-0000-000057170000}"/>
    <cellStyle name="Salida 3 4 6" xfId="5875" xr:uid="{00000000-0005-0000-0000-000058170000}"/>
    <cellStyle name="Salida 3 5" xfId="5876" xr:uid="{00000000-0005-0000-0000-000059170000}"/>
    <cellStyle name="Salida 3 5 2" xfId="5877" xr:uid="{00000000-0005-0000-0000-00005A170000}"/>
    <cellStyle name="Salida 3 5 3" xfId="5878" xr:uid="{00000000-0005-0000-0000-00005B170000}"/>
    <cellStyle name="Salida 3 5 4" xfId="5879" xr:uid="{00000000-0005-0000-0000-00005C170000}"/>
    <cellStyle name="Salida 3 5 5" xfId="5880" xr:uid="{00000000-0005-0000-0000-00005D170000}"/>
    <cellStyle name="Salida 3 5 6" xfId="5881" xr:uid="{00000000-0005-0000-0000-00005E170000}"/>
    <cellStyle name="Salida 3 6" xfId="5882" xr:uid="{00000000-0005-0000-0000-00005F170000}"/>
    <cellStyle name="Salida 3 6 2" xfId="5883" xr:uid="{00000000-0005-0000-0000-000060170000}"/>
    <cellStyle name="Salida 3 7" xfId="5884" xr:uid="{00000000-0005-0000-0000-000061170000}"/>
    <cellStyle name="Salida 3 8" xfId="5885" xr:uid="{00000000-0005-0000-0000-000062170000}"/>
    <cellStyle name="Salida 3 9" xfId="5886" xr:uid="{00000000-0005-0000-0000-000063170000}"/>
    <cellStyle name="Salida 30" xfId="5887" xr:uid="{00000000-0005-0000-0000-000064170000}"/>
    <cellStyle name="Salida 31" xfId="5888" xr:uid="{00000000-0005-0000-0000-000065170000}"/>
    <cellStyle name="Salida 32" xfId="5889" xr:uid="{00000000-0005-0000-0000-000066170000}"/>
    <cellStyle name="Salida 33" xfId="5890" xr:uid="{00000000-0005-0000-0000-000067170000}"/>
    <cellStyle name="Salida 34" xfId="5891" xr:uid="{00000000-0005-0000-0000-000068170000}"/>
    <cellStyle name="Salida 35" xfId="5892" xr:uid="{00000000-0005-0000-0000-000069170000}"/>
    <cellStyle name="Salida 36" xfId="5893" xr:uid="{00000000-0005-0000-0000-00006A170000}"/>
    <cellStyle name="Salida 37" xfId="5894" xr:uid="{00000000-0005-0000-0000-00006B170000}"/>
    <cellStyle name="Salida 38" xfId="5895" xr:uid="{00000000-0005-0000-0000-00006C170000}"/>
    <cellStyle name="Salida 39" xfId="5896" xr:uid="{00000000-0005-0000-0000-00006D170000}"/>
    <cellStyle name="Salida 4" xfId="5897" xr:uid="{00000000-0005-0000-0000-00006E170000}"/>
    <cellStyle name="Salida 4 10" xfId="5898" xr:uid="{00000000-0005-0000-0000-00006F170000}"/>
    <cellStyle name="Salida 4 11" xfId="5899" xr:uid="{00000000-0005-0000-0000-000070170000}"/>
    <cellStyle name="Salida 4 12" xfId="5900" xr:uid="{00000000-0005-0000-0000-000071170000}"/>
    <cellStyle name="Salida 4 13" xfId="5901" xr:uid="{00000000-0005-0000-0000-000072170000}"/>
    <cellStyle name="Salida 4 14" xfId="5902" xr:uid="{00000000-0005-0000-0000-000073170000}"/>
    <cellStyle name="Salida 4 2" xfId="5903" xr:uid="{00000000-0005-0000-0000-000074170000}"/>
    <cellStyle name="Salida 4 3" xfId="5904" xr:uid="{00000000-0005-0000-0000-000075170000}"/>
    <cellStyle name="Salida 4 3 2" xfId="5905" xr:uid="{00000000-0005-0000-0000-000076170000}"/>
    <cellStyle name="Salida 4 3 3" xfId="5906" xr:uid="{00000000-0005-0000-0000-000077170000}"/>
    <cellStyle name="Salida 4 3 4" xfId="5907" xr:uid="{00000000-0005-0000-0000-000078170000}"/>
    <cellStyle name="Salida 4 3 5" xfId="5908" xr:uid="{00000000-0005-0000-0000-000079170000}"/>
    <cellStyle name="Salida 4 4" xfId="5909" xr:uid="{00000000-0005-0000-0000-00007A170000}"/>
    <cellStyle name="Salida 4 4 2" xfId="5910" xr:uid="{00000000-0005-0000-0000-00007B170000}"/>
    <cellStyle name="Salida 4 4 3" xfId="5911" xr:uid="{00000000-0005-0000-0000-00007C170000}"/>
    <cellStyle name="Salida 4 4 4" xfId="5912" xr:uid="{00000000-0005-0000-0000-00007D170000}"/>
    <cellStyle name="Salida 4 4 5" xfId="5913" xr:uid="{00000000-0005-0000-0000-00007E170000}"/>
    <cellStyle name="Salida 4 4 6" xfId="5914" xr:uid="{00000000-0005-0000-0000-00007F170000}"/>
    <cellStyle name="Salida 4 5" xfId="5915" xr:uid="{00000000-0005-0000-0000-000080170000}"/>
    <cellStyle name="Salida 4 5 2" xfId="5916" xr:uid="{00000000-0005-0000-0000-000081170000}"/>
    <cellStyle name="Salida 4 5 3" xfId="5917" xr:uid="{00000000-0005-0000-0000-000082170000}"/>
    <cellStyle name="Salida 4 5 4" xfId="5918" xr:uid="{00000000-0005-0000-0000-000083170000}"/>
    <cellStyle name="Salida 4 5 5" xfId="5919" xr:uid="{00000000-0005-0000-0000-000084170000}"/>
    <cellStyle name="Salida 4 5 6" xfId="5920" xr:uid="{00000000-0005-0000-0000-000085170000}"/>
    <cellStyle name="Salida 4 6" xfId="5921" xr:uid="{00000000-0005-0000-0000-000086170000}"/>
    <cellStyle name="Salida 4 6 2" xfId="5922" xr:uid="{00000000-0005-0000-0000-000087170000}"/>
    <cellStyle name="Salida 4 7" xfId="5923" xr:uid="{00000000-0005-0000-0000-000088170000}"/>
    <cellStyle name="Salida 4 8" xfId="5924" xr:uid="{00000000-0005-0000-0000-000089170000}"/>
    <cellStyle name="Salida 4 9" xfId="5925" xr:uid="{00000000-0005-0000-0000-00008A170000}"/>
    <cellStyle name="Salida 5" xfId="5926" xr:uid="{00000000-0005-0000-0000-00008B170000}"/>
    <cellStyle name="Salida 5 10" xfId="5927" xr:uid="{00000000-0005-0000-0000-00008C170000}"/>
    <cellStyle name="Salida 5 11" xfId="5928" xr:uid="{00000000-0005-0000-0000-00008D170000}"/>
    <cellStyle name="Salida 5 12" xfId="5929" xr:uid="{00000000-0005-0000-0000-00008E170000}"/>
    <cellStyle name="Salida 5 13" xfId="5930" xr:uid="{00000000-0005-0000-0000-00008F170000}"/>
    <cellStyle name="Salida 5 2" xfId="5931" xr:uid="{00000000-0005-0000-0000-000090170000}"/>
    <cellStyle name="Salida 5 2 2" xfId="5932" xr:uid="{00000000-0005-0000-0000-000091170000}"/>
    <cellStyle name="Salida 5 2 3" xfId="5933" xr:uid="{00000000-0005-0000-0000-000092170000}"/>
    <cellStyle name="Salida 5 2 4" xfId="5934" xr:uid="{00000000-0005-0000-0000-000093170000}"/>
    <cellStyle name="Salida 5 2 5" xfId="5935" xr:uid="{00000000-0005-0000-0000-000094170000}"/>
    <cellStyle name="Salida 5 3" xfId="5936" xr:uid="{00000000-0005-0000-0000-000095170000}"/>
    <cellStyle name="Salida 5 3 2" xfId="5937" xr:uid="{00000000-0005-0000-0000-000096170000}"/>
    <cellStyle name="Salida 5 3 3" xfId="5938" xr:uid="{00000000-0005-0000-0000-000097170000}"/>
    <cellStyle name="Salida 5 3 4" xfId="5939" xr:uid="{00000000-0005-0000-0000-000098170000}"/>
    <cellStyle name="Salida 5 3 5" xfId="5940" xr:uid="{00000000-0005-0000-0000-000099170000}"/>
    <cellStyle name="Salida 5 3 6" xfId="5941" xr:uid="{00000000-0005-0000-0000-00009A170000}"/>
    <cellStyle name="Salida 5 4" xfId="5942" xr:uid="{00000000-0005-0000-0000-00009B170000}"/>
    <cellStyle name="Salida 5 4 2" xfId="5943" xr:uid="{00000000-0005-0000-0000-00009C170000}"/>
    <cellStyle name="Salida 5 4 3" xfId="5944" xr:uid="{00000000-0005-0000-0000-00009D170000}"/>
    <cellStyle name="Salida 5 4 4" xfId="5945" xr:uid="{00000000-0005-0000-0000-00009E170000}"/>
    <cellStyle name="Salida 5 4 5" xfId="5946" xr:uid="{00000000-0005-0000-0000-00009F170000}"/>
    <cellStyle name="Salida 5 4 6" xfId="5947" xr:uid="{00000000-0005-0000-0000-0000A0170000}"/>
    <cellStyle name="Salida 5 5" xfId="5948" xr:uid="{00000000-0005-0000-0000-0000A1170000}"/>
    <cellStyle name="Salida 5 5 2" xfId="5949" xr:uid="{00000000-0005-0000-0000-0000A2170000}"/>
    <cellStyle name="Salida 5 6" xfId="5950" xr:uid="{00000000-0005-0000-0000-0000A3170000}"/>
    <cellStyle name="Salida 5 7" xfId="5951" xr:uid="{00000000-0005-0000-0000-0000A4170000}"/>
    <cellStyle name="Salida 5 8" xfId="5952" xr:uid="{00000000-0005-0000-0000-0000A5170000}"/>
    <cellStyle name="Salida 5 9" xfId="5953" xr:uid="{00000000-0005-0000-0000-0000A6170000}"/>
    <cellStyle name="Salida 6" xfId="5954" xr:uid="{00000000-0005-0000-0000-0000A7170000}"/>
    <cellStyle name="Salida 6 10" xfId="5955" xr:uid="{00000000-0005-0000-0000-0000A8170000}"/>
    <cellStyle name="Salida 6 11" xfId="5956" xr:uid="{00000000-0005-0000-0000-0000A9170000}"/>
    <cellStyle name="Salida 6 12" xfId="5957" xr:uid="{00000000-0005-0000-0000-0000AA170000}"/>
    <cellStyle name="Salida 6 13" xfId="5958" xr:uid="{00000000-0005-0000-0000-0000AB170000}"/>
    <cellStyle name="Salida 6 2" xfId="5959" xr:uid="{00000000-0005-0000-0000-0000AC170000}"/>
    <cellStyle name="Salida 6 2 2" xfId="5960" xr:uid="{00000000-0005-0000-0000-0000AD170000}"/>
    <cellStyle name="Salida 6 2 3" xfId="5961" xr:uid="{00000000-0005-0000-0000-0000AE170000}"/>
    <cellStyle name="Salida 6 2 4" xfId="5962" xr:uid="{00000000-0005-0000-0000-0000AF170000}"/>
    <cellStyle name="Salida 6 2 5" xfId="5963" xr:uid="{00000000-0005-0000-0000-0000B0170000}"/>
    <cellStyle name="Salida 6 3" xfId="5964" xr:uid="{00000000-0005-0000-0000-0000B1170000}"/>
    <cellStyle name="Salida 6 3 2" xfId="5965" xr:uid="{00000000-0005-0000-0000-0000B2170000}"/>
    <cellStyle name="Salida 6 3 3" xfId="5966" xr:uid="{00000000-0005-0000-0000-0000B3170000}"/>
    <cellStyle name="Salida 6 3 4" xfId="5967" xr:uid="{00000000-0005-0000-0000-0000B4170000}"/>
    <cellStyle name="Salida 6 3 5" xfId="5968" xr:uid="{00000000-0005-0000-0000-0000B5170000}"/>
    <cellStyle name="Salida 6 3 6" xfId="5969" xr:uid="{00000000-0005-0000-0000-0000B6170000}"/>
    <cellStyle name="Salida 6 4" xfId="5970" xr:uid="{00000000-0005-0000-0000-0000B7170000}"/>
    <cellStyle name="Salida 6 4 2" xfId="5971" xr:uid="{00000000-0005-0000-0000-0000B8170000}"/>
    <cellStyle name="Salida 6 4 3" xfId="5972" xr:uid="{00000000-0005-0000-0000-0000B9170000}"/>
    <cellStyle name="Salida 6 4 4" xfId="5973" xr:uid="{00000000-0005-0000-0000-0000BA170000}"/>
    <cellStyle name="Salida 6 4 5" xfId="5974" xr:uid="{00000000-0005-0000-0000-0000BB170000}"/>
    <cellStyle name="Salida 6 4 6" xfId="5975" xr:uid="{00000000-0005-0000-0000-0000BC170000}"/>
    <cellStyle name="Salida 6 5" xfId="5976" xr:uid="{00000000-0005-0000-0000-0000BD170000}"/>
    <cellStyle name="Salida 6 5 2" xfId="5977" xr:uid="{00000000-0005-0000-0000-0000BE170000}"/>
    <cellStyle name="Salida 6 6" xfId="5978" xr:uid="{00000000-0005-0000-0000-0000BF170000}"/>
    <cellStyle name="Salida 6 7" xfId="5979" xr:uid="{00000000-0005-0000-0000-0000C0170000}"/>
    <cellStyle name="Salida 6 8" xfId="5980" xr:uid="{00000000-0005-0000-0000-0000C1170000}"/>
    <cellStyle name="Salida 6 9" xfId="5981" xr:uid="{00000000-0005-0000-0000-0000C2170000}"/>
    <cellStyle name="Salida 7" xfId="5982" xr:uid="{00000000-0005-0000-0000-0000C3170000}"/>
    <cellStyle name="Salida 7 2" xfId="5983" xr:uid="{00000000-0005-0000-0000-0000C4170000}"/>
    <cellStyle name="Salida 7 2 2" xfId="5984" xr:uid="{00000000-0005-0000-0000-0000C5170000}"/>
    <cellStyle name="Salida 8" xfId="5985" xr:uid="{00000000-0005-0000-0000-0000C6170000}"/>
    <cellStyle name="Salida 8 2" xfId="5986" xr:uid="{00000000-0005-0000-0000-0000C7170000}"/>
    <cellStyle name="Salida 8 2 2" xfId="5987" xr:uid="{00000000-0005-0000-0000-0000C8170000}"/>
    <cellStyle name="Salida 9" xfId="5988" xr:uid="{00000000-0005-0000-0000-0000C9170000}"/>
    <cellStyle name="Salida 9 2" xfId="5989" xr:uid="{00000000-0005-0000-0000-0000CA170000}"/>
    <cellStyle name="Salida 9 2 2" xfId="5990" xr:uid="{00000000-0005-0000-0000-0000CB170000}"/>
    <cellStyle name="Salida 9 3" xfId="5991" xr:uid="{00000000-0005-0000-0000-0000CC170000}"/>
    <cellStyle name="Salida 9 4" xfId="5992" xr:uid="{00000000-0005-0000-0000-0000CD170000}"/>
    <cellStyle name="Salida 9 5" xfId="5993" xr:uid="{00000000-0005-0000-0000-0000CE170000}"/>
    <cellStyle name="Salida 9 6" xfId="5994" xr:uid="{00000000-0005-0000-0000-0000CF170000}"/>
    <cellStyle name="SAPError" xfId="5995" xr:uid="{00000000-0005-0000-0000-0000D0170000}"/>
    <cellStyle name="SAPKey" xfId="5996" xr:uid="{00000000-0005-0000-0000-0000D1170000}"/>
    <cellStyle name="SAPLocked" xfId="5997" xr:uid="{00000000-0005-0000-0000-0000D2170000}"/>
    <cellStyle name="SAPOutput" xfId="5998" xr:uid="{00000000-0005-0000-0000-0000D3170000}"/>
    <cellStyle name="SAPSpace" xfId="5999" xr:uid="{00000000-0005-0000-0000-0000D4170000}"/>
    <cellStyle name="SAPText" xfId="6000" xr:uid="{00000000-0005-0000-0000-0000D5170000}"/>
    <cellStyle name="SAPUnLocked" xfId="6001" xr:uid="{00000000-0005-0000-0000-0000D6170000}"/>
    <cellStyle name="section" xfId="6002" xr:uid="{00000000-0005-0000-0000-0000D7170000}"/>
    <cellStyle name="Subtotal" xfId="6003" xr:uid="{00000000-0005-0000-0000-0000D8170000}"/>
    <cellStyle name="Subtotal 2" xfId="6004" xr:uid="{00000000-0005-0000-0000-0000D9170000}"/>
    <cellStyle name="Texto de advertencia 2" xfId="6005" xr:uid="{00000000-0005-0000-0000-0000DA170000}"/>
    <cellStyle name="Texto de advertencia 2 2" xfId="6006" xr:uid="{00000000-0005-0000-0000-0000DB170000}"/>
    <cellStyle name="Texto de advertencia 2 3" xfId="6007" xr:uid="{00000000-0005-0000-0000-0000DC170000}"/>
    <cellStyle name="Texto de advertencia 3" xfId="6008" xr:uid="{00000000-0005-0000-0000-0000DD170000}"/>
    <cellStyle name="Texto de advertencia 4" xfId="6009" xr:uid="{00000000-0005-0000-0000-0000DE170000}"/>
    <cellStyle name="Texto de advertencia 5" xfId="6010" xr:uid="{00000000-0005-0000-0000-0000DF170000}"/>
    <cellStyle name="Texto explicativo 2" xfId="6011" xr:uid="{00000000-0005-0000-0000-0000E0170000}"/>
    <cellStyle name="Texto explicativo 2 2" xfId="6012" xr:uid="{00000000-0005-0000-0000-0000E1170000}"/>
    <cellStyle name="Texto explicativo 2 3" xfId="6013" xr:uid="{00000000-0005-0000-0000-0000E2170000}"/>
    <cellStyle name="Texto explicativo 3" xfId="6014" xr:uid="{00000000-0005-0000-0000-0000E3170000}"/>
    <cellStyle name="Texto explicativo 4" xfId="6015" xr:uid="{00000000-0005-0000-0000-0000E4170000}"/>
    <cellStyle name="Texto explicativo 5" xfId="6016" xr:uid="{00000000-0005-0000-0000-0000E5170000}"/>
    <cellStyle name="title" xfId="6017" xr:uid="{00000000-0005-0000-0000-0000E6170000}"/>
    <cellStyle name="Título 1 2" xfId="6018" xr:uid="{00000000-0005-0000-0000-0000E7170000}"/>
    <cellStyle name="Título 1 2 2" xfId="6019" xr:uid="{00000000-0005-0000-0000-0000E8170000}"/>
    <cellStyle name="Título 1 3" xfId="6020" xr:uid="{00000000-0005-0000-0000-0000E9170000}"/>
    <cellStyle name="Título 1 4" xfId="6021" xr:uid="{00000000-0005-0000-0000-0000EA170000}"/>
    <cellStyle name="Título 1 4 2" xfId="6022" xr:uid="{00000000-0005-0000-0000-0000EB170000}"/>
    <cellStyle name="Título 1 4 3" xfId="6023" xr:uid="{00000000-0005-0000-0000-0000EC170000}"/>
    <cellStyle name="Título 1 5" xfId="6024" xr:uid="{00000000-0005-0000-0000-0000ED170000}"/>
    <cellStyle name="Título 1 6" xfId="6025" xr:uid="{00000000-0005-0000-0000-0000EE170000}"/>
    <cellStyle name="Título 2 2" xfId="6026" xr:uid="{00000000-0005-0000-0000-0000EF170000}"/>
    <cellStyle name="Título 2 2 2" xfId="6027" xr:uid="{00000000-0005-0000-0000-0000F0170000}"/>
    <cellStyle name="Título 2 3" xfId="6028" xr:uid="{00000000-0005-0000-0000-0000F1170000}"/>
    <cellStyle name="Título 2 4" xfId="6029" xr:uid="{00000000-0005-0000-0000-0000F2170000}"/>
    <cellStyle name="Título 2 5" xfId="6030" xr:uid="{00000000-0005-0000-0000-0000F3170000}"/>
    <cellStyle name="Título 2 6" xfId="6031" xr:uid="{00000000-0005-0000-0000-0000F4170000}"/>
    <cellStyle name="Título 3 2" xfId="6032" xr:uid="{00000000-0005-0000-0000-0000F5170000}"/>
    <cellStyle name="Título 3 2 2" xfId="6033" xr:uid="{00000000-0005-0000-0000-0000F6170000}"/>
    <cellStyle name="Título 3 3" xfId="6034" xr:uid="{00000000-0005-0000-0000-0000F7170000}"/>
    <cellStyle name="Título 3 3 2" xfId="6035" xr:uid="{00000000-0005-0000-0000-0000F8170000}"/>
    <cellStyle name="Título 3 4" xfId="6036" xr:uid="{00000000-0005-0000-0000-0000F9170000}"/>
    <cellStyle name="Título 3 5" xfId="6037" xr:uid="{00000000-0005-0000-0000-0000FA170000}"/>
    <cellStyle name="Título 3 6" xfId="6038" xr:uid="{00000000-0005-0000-0000-0000FB170000}"/>
    <cellStyle name="Título 4" xfId="6039" xr:uid="{00000000-0005-0000-0000-0000FC170000}"/>
    <cellStyle name="Título 4 2" xfId="6040" xr:uid="{00000000-0005-0000-0000-0000FD170000}"/>
    <cellStyle name="Título 4 3" xfId="6041" xr:uid="{00000000-0005-0000-0000-0000FE170000}"/>
    <cellStyle name="Título 5" xfId="6042" xr:uid="{00000000-0005-0000-0000-0000FF170000}"/>
    <cellStyle name="Título 5 2" xfId="6043" xr:uid="{00000000-0005-0000-0000-000000180000}"/>
    <cellStyle name="Título 6" xfId="6044" xr:uid="{00000000-0005-0000-0000-000001180000}"/>
    <cellStyle name="Título 7" xfId="6045" xr:uid="{00000000-0005-0000-0000-000002180000}"/>
    <cellStyle name="Total 10" xfId="6046" xr:uid="{00000000-0005-0000-0000-000003180000}"/>
    <cellStyle name="Total 10 2" xfId="6047" xr:uid="{00000000-0005-0000-0000-000004180000}"/>
    <cellStyle name="Total 11" xfId="6048" xr:uid="{00000000-0005-0000-0000-000005180000}"/>
    <cellStyle name="Total 11 2" xfId="6049" xr:uid="{00000000-0005-0000-0000-000006180000}"/>
    <cellStyle name="Total 12" xfId="6050" xr:uid="{00000000-0005-0000-0000-000007180000}"/>
    <cellStyle name="Total 12 2" xfId="6051" xr:uid="{00000000-0005-0000-0000-000008180000}"/>
    <cellStyle name="Total 13" xfId="6052" xr:uid="{00000000-0005-0000-0000-000009180000}"/>
    <cellStyle name="Total 13 2" xfId="6053" xr:uid="{00000000-0005-0000-0000-00000A180000}"/>
    <cellStyle name="Total 14" xfId="6054" xr:uid="{00000000-0005-0000-0000-00000B180000}"/>
    <cellStyle name="Total 14 2" xfId="6055" xr:uid="{00000000-0005-0000-0000-00000C180000}"/>
    <cellStyle name="Total 15" xfId="6056" xr:uid="{00000000-0005-0000-0000-00000D180000}"/>
    <cellStyle name="Total 15 2" xfId="6057" xr:uid="{00000000-0005-0000-0000-00000E180000}"/>
    <cellStyle name="Total 16" xfId="6058" xr:uid="{00000000-0005-0000-0000-00000F180000}"/>
    <cellStyle name="Total 16 2" xfId="6059" xr:uid="{00000000-0005-0000-0000-000010180000}"/>
    <cellStyle name="Total 17" xfId="6060" xr:uid="{00000000-0005-0000-0000-000011180000}"/>
    <cellStyle name="Total 17 2" xfId="6061" xr:uid="{00000000-0005-0000-0000-000012180000}"/>
    <cellStyle name="Total 18" xfId="6062" xr:uid="{00000000-0005-0000-0000-000013180000}"/>
    <cellStyle name="Total 18 2" xfId="6063" xr:uid="{00000000-0005-0000-0000-000014180000}"/>
    <cellStyle name="Total 19" xfId="6064" xr:uid="{00000000-0005-0000-0000-000015180000}"/>
    <cellStyle name="Total 19 2" xfId="6065" xr:uid="{00000000-0005-0000-0000-000016180000}"/>
    <cellStyle name="Total 2" xfId="6066" xr:uid="{00000000-0005-0000-0000-000017180000}"/>
    <cellStyle name="Total 2 10" xfId="6067" xr:uid="{00000000-0005-0000-0000-000018180000}"/>
    <cellStyle name="Total 2 10 2" xfId="6068" xr:uid="{00000000-0005-0000-0000-000019180000}"/>
    <cellStyle name="Total 2 11" xfId="6069" xr:uid="{00000000-0005-0000-0000-00001A180000}"/>
    <cellStyle name="Total 2 11 2" xfId="6070" xr:uid="{00000000-0005-0000-0000-00001B180000}"/>
    <cellStyle name="Total 2 12" xfId="6071" xr:uid="{00000000-0005-0000-0000-00001C180000}"/>
    <cellStyle name="Total 2 12 2" xfId="6072" xr:uid="{00000000-0005-0000-0000-00001D180000}"/>
    <cellStyle name="Total 2 13" xfId="6073" xr:uid="{00000000-0005-0000-0000-00001E180000}"/>
    <cellStyle name="Total 2 13 2" xfId="6074" xr:uid="{00000000-0005-0000-0000-00001F180000}"/>
    <cellStyle name="Total 2 14" xfId="6075" xr:uid="{00000000-0005-0000-0000-000020180000}"/>
    <cellStyle name="Total 2 14 2" xfId="6076" xr:uid="{00000000-0005-0000-0000-000021180000}"/>
    <cellStyle name="Total 2 15" xfId="6077" xr:uid="{00000000-0005-0000-0000-000022180000}"/>
    <cellStyle name="Total 2 15 2" xfId="6078" xr:uid="{00000000-0005-0000-0000-000023180000}"/>
    <cellStyle name="Total 2 16" xfId="6079" xr:uid="{00000000-0005-0000-0000-000024180000}"/>
    <cellStyle name="Total 2 16 2" xfId="6080" xr:uid="{00000000-0005-0000-0000-000025180000}"/>
    <cellStyle name="Total 2 17" xfId="6081" xr:uid="{00000000-0005-0000-0000-000026180000}"/>
    <cellStyle name="Total 2 17 2" xfId="6082" xr:uid="{00000000-0005-0000-0000-000027180000}"/>
    <cellStyle name="Total 2 18" xfId="6083" xr:uid="{00000000-0005-0000-0000-000028180000}"/>
    <cellStyle name="Total 2 18 2" xfId="6084" xr:uid="{00000000-0005-0000-0000-000029180000}"/>
    <cellStyle name="Total 2 19" xfId="6085" xr:uid="{00000000-0005-0000-0000-00002A180000}"/>
    <cellStyle name="Total 2 19 2" xfId="6086" xr:uid="{00000000-0005-0000-0000-00002B180000}"/>
    <cellStyle name="Total 2 2" xfId="6087" xr:uid="{00000000-0005-0000-0000-00002C180000}"/>
    <cellStyle name="Total 2 2 10" xfId="6088" xr:uid="{00000000-0005-0000-0000-00002D180000}"/>
    <cellStyle name="Total 2 2 11" xfId="6089" xr:uid="{00000000-0005-0000-0000-00002E180000}"/>
    <cellStyle name="Total 2 2 12" xfId="6090" xr:uid="{00000000-0005-0000-0000-00002F180000}"/>
    <cellStyle name="Total 2 2 13" xfId="6091" xr:uid="{00000000-0005-0000-0000-000030180000}"/>
    <cellStyle name="Total 2 2 2" xfId="6092" xr:uid="{00000000-0005-0000-0000-000031180000}"/>
    <cellStyle name="Total 2 2 2 2" xfId="6093" xr:uid="{00000000-0005-0000-0000-000032180000}"/>
    <cellStyle name="Total 2 2 2 2 2" xfId="6094" xr:uid="{00000000-0005-0000-0000-000033180000}"/>
    <cellStyle name="Total 2 2 2 3" xfId="6095" xr:uid="{00000000-0005-0000-0000-000034180000}"/>
    <cellStyle name="Total 2 2 2 4" xfId="6096" xr:uid="{00000000-0005-0000-0000-000035180000}"/>
    <cellStyle name="Total 2 2 2 5" xfId="6097" xr:uid="{00000000-0005-0000-0000-000036180000}"/>
    <cellStyle name="Total 2 2 2 6" xfId="6098" xr:uid="{00000000-0005-0000-0000-000037180000}"/>
    <cellStyle name="Total 2 2 3" xfId="6099" xr:uid="{00000000-0005-0000-0000-000038180000}"/>
    <cellStyle name="Total 2 2 3 2" xfId="6100" xr:uid="{00000000-0005-0000-0000-000039180000}"/>
    <cellStyle name="Total 2 2 3 3" xfId="6101" xr:uid="{00000000-0005-0000-0000-00003A180000}"/>
    <cellStyle name="Total 2 2 3 4" xfId="6102" xr:uid="{00000000-0005-0000-0000-00003B180000}"/>
    <cellStyle name="Total 2 2 3 5" xfId="6103" xr:uid="{00000000-0005-0000-0000-00003C180000}"/>
    <cellStyle name="Total 2 2 3 6" xfId="6104" xr:uid="{00000000-0005-0000-0000-00003D180000}"/>
    <cellStyle name="Total 2 2 4" xfId="6105" xr:uid="{00000000-0005-0000-0000-00003E180000}"/>
    <cellStyle name="Total 2 2 4 2" xfId="6106" xr:uid="{00000000-0005-0000-0000-00003F180000}"/>
    <cellStyle name="Total 2 2 4 3" xfId="6107" xr:uid="{00000000-0005-0000-0000-000040180000}"/>
    <cellStyle name="Total 2 2 4 4" xfId="6108" xr:uid="{00000000-0005-0000-0000-000041180000}"/>
    <cellStyle name="Total 2 2 4 5" xfId="6109" xr:uid="{00000000-0005-0000-0000-000042180000}"/>
    <cellStyle name="Total 2 2 4 6" xfId="6110" xr:uid="{00000000-0005-0000-0000-000043180000}"/>
    <cellStyle name="Total 2 2 5" xfId="6111" xr:uid="{00000000-0005-0000-0000-000044180000}"/>
    <cellStyle name="Total 2 2 5 2" xfId="6112" xr:uid="{00000000-0005-0000-0000-000045180000}"/>
    <cellStyle name="Total 2 2 6" xfId="6113" xr:uid="{00000000-0005-0000-0000-000046180000}"/>
    <cellStyle name="Total 2 2 7" xfId="6114" xr:uid="{00000000-0005-0000-0000-000047180000}"/>
    <cellStyle name="Total 2 2 8" xfId="6115" xr:uid="{00000000-0005-0000-0000-000048180000}"/>
    <cellStyle name="Total 2 2 9" xfId="6116" xr:uid="{00000000-0005-0000-0000-000049180000}"/>
    <cellStyle name="Total 2 20" xfId="6117" xr:uid="{00000000-0005-0000-0000-00004A180000}"/>
    <cellStyle name="Total 2 20 2" xfId="6118" xr:uid="{00000000-0005-0000-0000-00004B180000}"/>
    <cellStyle name="Total 2 21" xfId="6119" xr:uid="{00000000-0005-0000-0000-00004C180000}"/>
    <cellStyle name="Total 2 21 2" xfId="6120" xr:uid="{00000000-0005-0000-0000-00004D180000}"/>
    <cellStyle name="Total 2 22" xfId="6121" xr:uid="{00000000-0005-0000-0000-00004E180000}"/>
    <cellStyle name="Total 2 22 2" xfId="6122" xr:uid="{00000000-0005-0000-0000-00004F180000}"/>
    <cellStyle name="Total 2 23" xfId="6123" xr:uid="{00000000-0005-0000-0000-000050180000}"/>
    <cellStyle name="Total 2 23 2" xfId="6124" xr:uid="{00000000-0005-0000-0000-000051180000}"/>
    <cellStyle name="Total 2 24" xfId="6125" xr:uid="{00000000-0005-0000-0000-000052180000}"/>
    <cellStyle name="Total 2 24 2" xfId="6126" xr:uid="{00000000-0005-0000-0000-000053180000}"/>
    <cellStyle name="Total 2 25" xfId="6127" xr:uid="{00000000-0005-0000-0000-000054180000}"/>
    <cellStyle name="Total 2 25 2" xfId="6128" xr:uid="{00000000-0005-0000-0000-000055180000}"/>
    <cellStyle name="Total 2 26" xfId="6129" xr:uid="{00000000-0005-0000-0000-000056180000}"/>
    <cellStyle name="Total 2 26 2" xfId="6130" xr:uid="{00000000-0005-0000-0000-000057180000}"/>
    <cellStyle name="Total 2 27" xfId="6131" xr:uid="{00000000-0005-0000-0000-000058180000}"/>
    <cellStyle name="Total 2 27 2" xfId="6132" xr:uid="{00000000-0005-0000-0000-000059180000}"/>
    <cellStyle name="Total 2 28" xfId="6133" xr:uid="{00000000-0005-0000-0000-00005A180000}"/>
    <cellStyle name="Total 2 28 2" xfId="6134" xr:uid="{00000000-0005-0000-0000-00005B180000}"/>
    <cellStyle name="Total 2 29" xfId="6135" xr:uid="{00000000-0005-0000-0000-00005C180000}"/>
    <cellStyle name="Total 2 3" xfId="6136" xr:uid="{00000000-0005-0000-0000-00005D180000}"/>
    <cellStyle name="Total 2 3 10" xfId="6137" xr:uid="{00000000-0005-0000-0000-00005E180000}"/>
    <cellStyle name="Total 2 3 11" xfId="6138" xr:uid="{00000000-0005-0000-0000-00005F180000}"/>
    <cellStyle name="Total 2 3 12" xfId="6139" xr:uid="{00000000-0005-0000-0000-000060180000}"/>
    <cellStyle name="Total 2 3 13" xfId="6140" xr:uid="{00000000-0005-0000-0000-000061180000}"/>
    <cellStyle name="Total 2 3 14" xfId="6141" xr:uid="{00000000-0005-0000-0000-000062180000}"/>
    <cellStyle name="Total 2 3 2" xfId="6142" xr:uid="{00000000-0005-0000-0000-000063180000}"/>
    <cellStyle name="Total 2 3 3" xfId="6143" xr:uid="{00000000-0005-0000-0000-000064180000}"/>
    <cellStyle name="Total 2 3 3 2" xfId="6144" xr:uid="{00000000-0005-0000-0000-000065180000}"/>
    <cellStyle name="Total 2 3 3 3" xfId="6145" xr:uid="{00000000-0005-0000-0000-000066180000}"/>
    <cellStyle name="Total 2 3 3 4" xfId="6146" xr:uid="{00000000-0005-0000-0000-000067180000}"/>
    <cellStyle name="Total 2 3 3 5" xfId="6147" xr:uid="{00000000-0005-0000-0000-000068180000}"/>
    <cellStyle name="Total 2 3 4" xfId="6148" xr:uid="{00000000-0005-0000-0000-000069180000}"/>
    <cellStyle name="Total 2 3 4 2" xfId="6149" xr:uid="{00000000-0005-0000-0000-00006A180000}"/>
    <cellStyle name="Total 2 3 4 3" xfId="6150" xr:uid="{00000000-0005-0000-0000-00006B180000}"/>
    <cellStyle name="Total 2 3 4 4" xfId="6151" xr:uid="{00000000-0005-0000-0000-00006C180000}"/>
    <cellStyle name="Total 2 3 4 5" xfId="6152" xr:uid="{00000000-0005-0000-0000-00006D180000}"/>
    <cellStyle name="Total 2 3 4 6" xfId="6153" xr:uid="{00000000-0005-0000-0000-00006E180000}"/>
    <cellStyle name="Total 2 3 5" xfId="6154" xr:uid="{00000000-0005-0000-0000-00006F180000}"/>
    <cellStyle name="Total 2 3 5 2" xfId="6155" xr:uid="{00000000-0005-0000-0000-000070180000}"/>
    <cellStyle name="Total 2 3 5 3" xfId="6156" xr:uid="{00000000-0005-0000-0000-000071180000}"/>
    <cellStyle name="Total 2 3 5 4" xfId="6157" xr:uid="{00000000-0005-0000-0000-000072180000}"/>
    <cellStyle name="Total 2 3 5 5" xfId="6158" xr:uid="{00000000-0005-0000-0000-000073180000}"/>
    <cellStyle name="Total 2 3 5 6" xfId="6159" xr:uid="{00000000-0005-0000-0000-000074180000}"/>
    <cellStyle name="Total 2 3 6" xfId="6160" xr:uid="{00000000-0005-0000-0000-000075180000}"/>
    <cellStyle name="Total 2 3 6 2" xfId="6161" xr:uid="{00000000-0005-0000-0000-000076180000}"/>
    <cellStyle name="Total 2 3 7" xfId="6162" xr:uid="{00000000-0005-0000-0000-000077180000}"/>
    <cellStyle name="Total 2 3 8" xfId="6163" xr:uid="{00000000-0005-0000-0000-000078180000}"/>
    <cellStyle name="Total 2 3 9" xfId="6164" xr:uid="{00000000-0005-0000-0000-000079180000}"/>
    <cellStyle name="Total 2 30" xfId="6165" xr:uid="{00000000-0005-0000-0000-00007A180000}"/>
    <cellStyle name="Total 2 31" xfId="6166" xr:uid="{00000000-0005-0000-0000-00007B180000}"/>
    <cellStyle name="Total 2 32" xfId="6167" xr:uid="{00000000-0005-0000-0000-00007C180000}"/>
    <cellStyle name="Total 2 33" xfId="6168" xr:uid="{00000000-0005-0000-0000-00007D180000}"/>
    <cellStyle name="Total 2 34" xfId="6169" xr:uid="{00000000-0005-0000-0000-00007E180000}"/>
    <cellStyle name="Total 2 35" xfId="6170" xr:uid="{00000000-0005-0000-0000-00007F180000}"/>
    <cellStyle name="Total 2 36" xfId="6171" xr:uid="{00000000-0005-0000-0000-000080180000}"/>
    <cellStyle name="Total 2 37" xfId="6172" xr:uid="{00000000-0005-0000-0000-000081180000}"/>
    <cellStyle name="Total 2 38" xfId="6173" xr:uid="{00000000-0005-0000-0000-000082180000}"/>
    <cellStyle name="Total 2 39" xfId="6174" xr:uid="{00000000-0005-0000-0000-000083180000}"/>
    <cellStyle name="Total 2 4" xfId="6175" xr:uid="{00000000-0005-0000-0000-000084180000}"/>
    <cellStyle name="Total 2 4 10" xfId="6176" xr:uid="{00000000-0005-0000-0000-000085180000}"/>
    <cellStyle name="Total 2 4 11" xfId="6177" xr:uid="{00000000-0005-0000-0000-000086180000}"/>
    <cellStyle name="Total 2 4 12" xfId="6178" xr:uid="{00000000-0005-0000-0000-000087180000}"/>
    <cellStyle name="Total 2 4 13" xfId="6179" xr:uid="{00000000-0005-0000-0000-000088180000}"/>
    <cellStyle name="Total 2 4 2" xfId="6180" xr:uid="{00000000-0005-0000-0000-000089180000}"/>
    <cellStyle name="Total 2 4 2 2" xfId="6181" xr:uid="{00000000-0005-0000-0000-00008A180000}"/>
    <cellStyle name="Total 2 4 2 3" xfId="6182" xr:uid="{00000000-0005-0000-0000-00008B180000}"/>
    <cellStyle name="Total 2 4 2 4" xfId="6183" xr:uid="{00000000-0005-0000-0000-00008C180000}"/>
    <cellStyle name="Total 2 4 2 5" xfId="6184" xr:uid="{00000000-0005-0000-0000-00008D180000}"/>
    <cellStyle name="Total 2 4 3" xfId="6185" xr:uid="{00000000-0005-0000-0000-00008E180000}"/>
    <cellStyle name="Total 2 4 3 2" xfId="6186" xr:uid="{00000000-0005-0000-0000-00008F180000}"/>
    <cellStyle name="Total 2 4 3 3" xfId="6187" xr:uid="{00000000-0005-0000-0000-000090180000}"/>
    <cellStyle name="Total 2 4 3 4" xfId="6188" xr:uid="{00000000-0005-0000-0000-000091180000}"/>
    <cellStyle name="Total 2 4 3 5" xfId="6189" xr:uid="{00000000-0005-0000-0000-000092180000}"/>
    <cellStyle name="Total 2 4 3 6" xfId="6190" xr:uid="{00000000-0005-0000-0000-000093180000}"/>
    <cellStyle name="Total 2 4 4" xfId="6191" xr:uid="{00000000-0005-0000-0000-000094180000}"/>
    <cellStyle name="Total 2 4 4 2" xfId="6192" xr:uid="{00000000-0005-0000-0000-000095180000}"/>
    <cellStyle name="Total 2 4 4 3" xfId="6193" xr:uid="{00000000-0005-0000-0000-000096180000}"/>
    <cellStyle name="Total 2 4 4 4" xfId="6194" xr:uid="{00000000-0005-0000-0000-000097180000}"/>
    <cellStyle name="Total 2 4 4 5" xfId="6195" xr:uid="{00000000-0005-0000-0000-000098180000}"/>
    <cellStyle name="Total 2 4 4 6" xfId="6196" xr:uid="{00000000-0005-0000-0000-000099180000}"/>
    <cellStyle name="Total 2 4 5" xfId="6197" xr:uid="{00000000-0005-0000-0000-00009A180000}"/>
    <cellStyle name="Total 2 4 5 2" xfId="6198" xr:uid="{00000000-0005-0000-0000-00009B180000}"/>
    <cellStyle name="Total 2 4 6" xfId="6199" xr:uid="{00000000-0005-0000-0000-00009C180000}"/>
    <cellStyle name="Total 2 4 7" xfId="6200" xr:uid="{00000000-0005-0000-0000-00009D180000}"/>
    <cellStyle name="Total 2 4 8" xfId="6201" xr:uid="{00000000-0005-0000-0000-00009E180000}"/>
    <cellStyle name="Total 2 4 9" xfId="6202" xr:uid="{00000000-0005-0000-0000-00009F180000}"/>
    <cellStyle name="Total 2 5" xfId="6203" xr:uid="{00000000-0005-0000-0000-0000A0180000}"/>
    <cellStyle name="Total 2 5 10" xfId="6204" xr:uid="{00000000-0005-0000-0000-0000A1180000}"/>
    <cellStyle name="Total 2 5 11" xfId="6205" xr:uid="{00000000-0005-0000-0000-0000A2180000}"/>
    <cellStyle name="Total 2 5 12" xfId="6206" xr:uid="{00000000-0005-0000-0000-0000A3180000}"/>
    <cellStyle name="Total 2 5 13" xfId="6207" xr:uid="{00000000-0005-0000-0000-0000A4180000}"/>
    <cellStyle name="Total 2 5 2" xfId="6208" xr:uid="{00000000-0005-0000-0000-0000A5180000}"/>
    <cellStyle name="Total 2 5 2 2" xfId="6209" xr:uid="{00000000-0005-0000-0000-0000A6180000}"/>
    <cellStyle name="Total 2 5 2 3" xfId="6210" xr:uid="{00000000-0005-0000-0000-0000A7180000}"/>
    <cellStyle name="Total 2 5 2 4" xfId="6211" xr:uid="{00000000-0005-0000-0000-0000A8180000}"/>
    <cellStyle name="Total 2 5 2 5" xfId="6212" xr:uid="{00000000-0005-0000-0000-0000A9180000}"/>
    <cellStyle name="Total 2 5 3" xfId="6213" xr:uid="{00000000-0005-0000-0000-0000AA180000}"/>
    <cellStyle name="Total 2 5 3 2" xfId="6214" xr:uid="{00000000-0005-0000-0000-0000AB180000}"/>
    <cellStyle name="Total 2 5 3 3" xfId="6215" xr:uid="{00000000-0005-0000-0000-0000AC180000}"/>
    <cellStyle name="Total 2 5 3 4" xfId="6216" xr:uid="{00000000-0005-0000-0000-0000AD180000}"/>
    <cellStyle name="Total 2 5 3 5" xfId="6217" xr:uid="{00000000-0005-0000-0000-0000AE180000}"/>
    <cellStyle name="Total 2 5 3 6" xfId="6218" xr:uid="{00000000-0005-0000-0000-0000AF180000}"/>
    <cellStyle name="Total 2 5 4" xfId="6219" xr:uid="{00000000-0005-0000-0000-0000B0180000}"/>
    <cellStyle name="Total 2 5 4 2" xfId="6220" xr:uid="{00000000-0005-0000-0000-0000B1180000}"/>
    <cellStyle name="Total 2 5 4 3" xfId="6221" xr:uid="{00000000-0005-0000-0000-0000B2180000}"/>
    <cellStyle name="Total 2 5 4 4" xfId="6222" xr:uid="{00000000-0005-0000-0000-0000B3180000}"/>
    <cellStyle name="Total 2 5 4 5" xfId="6223" xr:uid="{00000000-0005-0000-0000-0000B4180000}"/>
    <cellStyle name="Total 2 5 4 6" xfId="6224" xr:uid="{00000000-0005-0000-0000-0000B5180000}"/>
    <cellStyle name="Total 2 5 5" xfId="6225" xr:uid="{00000000-0005-0000-0000-0000B6180000}"/>
    <cellStyle name="Total 2 5 6" xfId="6226" xr:uid="{00000000-0005-0000-0000-0000B7180000}"/>
    <cellStyle name="Total 2 5 7" xfId="6227" xr:uid="{00000000-0005-0000-0000-0000B8180000}"/>
    <cellStyle name="Total 2 5 8" xfId="6228" xr:uid="{00000000-0005-0000-0000-0000B9180000}"/>
    <cellStyle name="Total 2 5 9" xfId="6229" xr:uid="{00000000-0005-0000-0000-0000BA180000}"/>
    <cellStyle name="Total 2 6" xfId="6230" xr:uid="{00000000-0005-0000-0000-0000BB180000}"/>
    <cellStyle name="Total 2 6 2" xfId="6231" xr:uid="{00000000-0005-0000-0000-0000BC180000}"/>
    <cellStyle name="Total 2 6 2 2" xfId="6232" xr:uid="{00000000-0005-0000-0000-0000BD180000}"/>
    <cellStyle name="Total 2 6 3" xfId="6233" xr:uid="{00000000-0005-0000-0000-0000BE180000}"/>
    <cellStyle name="Total 2 6 4" xfId="6234" xr:uid="{00000000-0005-0000-0000-0000BF180000}"/>
    <cellStyle name="Total 2 6 5" xfId="6235" xr:uid="{00000000-0005-0000-0000-0000C0180000}"/>
    <cellStyle name="Total 2 6 6" xfId="6236" xr:uid="{00000000-0005-0000-0000-0000C1180000}"/>
    <cellStyle name="Total 2 7" xfId="6237" xr:uid="{00000000-0005-0000-0000-0000C2180000}"/>
    <cellStyle name="Total 2 7 2" xfId="6238" xr:uid="{00000000-0005-0000-0000-0000C3180000}"/>
    <cellStyle name="Total 2 8" xfId="6239" xr:uid="{00000000-0005-0000-0000-0000C4180000}"/>
    <cellStyle name="Total 2 8 2" xfId="6240" xr:uid="{00000000-0005-0000-0000-0000C5180000}"/>
    <cellStyle name="Total 2 9" xfId="6241" xr:uid="{00000000-0005-0000-0000-0000C6180000}"/>
    <cellStyle name="Total 2 9 2" xfId="6242" xr:uid="{00000000-0005-0000-0000-0000C7180000}"/>
    <cellStyle name="Total 20" xfId="6243" xr:uid="{00000000-0005-0000-0000-0000C8180000}"/>
    <cellStyle name="Total 20 2" xfId="6244" xr:uid="{00000000-0005-0000-0000-0000C9180000}"/>
    <cellStyle name="Total 21" xfId="6245" xr:uid="{00000000-0005-0000-0000-0000CA180000}"/>
    <cellStyle name="Total 21 2" xfId="6246" xr:uid="{00000000-0005-0000-0000-0000CB180000}"/>
    <cellStyle name="Total 22" xfId="6247" xr:uid="{00000000-0005-0000-0000-0000CC180000}"/>
    <cellStyle name="Total 22 2" xfId="6248" xr:uid="{00000000-0005-0000-0000-0000CD180000}"/>
    <cellStyle name="Total 23" xfId="6249" xr:uid="{00000000-0005-0000-0000-0000CE180000}"/>
    <cellStyle name="Total 23 2" xfId="6250" xr:uid="{00000000-0005-0000-0000-0000CF180000}"/>
    <cellStyle name="Total 24" xfId="6251" xr:uid="{00000000-0005-0000-0000-0000D0180000}"/>
    <cellStyle name="Total 24 2" xfId="6252" xr:uid="{00000000-0005-0000-0000-0000D1180000}"/>
    <cellStyle name="Total 25" xfId="6253" xr:uid="{00000000-0005-0000-0000-0000D2180000}"/>
    <cellStyle name="Total 25 2" xfId="6254" xr:uid="{00000000-0005-0000-0000-0000D3180000}"/>
    <cellStyle name="Total 26" xfId="6255" xr:uid="{00000000-0005-0000-0000-0000D4180000}"/>
    <cellStyle name="Total 26 2" xfId="6256" xr:uid="{00000000-0005-0000-0000-0000D5180000}"/>
    <cellStyle name="Total 27" xfId="6257" xr:uid="{00000000-0005-0000-0000-0000D6180000}"/>
    <cellStyle name="Total 27 2" xfId="6258" xr:uid="{00000000-0005-0000-0000-0000D7180000}"/>
    <cellStyle name="Total 28" xfId="6259" xr:uid="{00000000-0005-0000-0000-0000D8180000}"/>
    <cellStyle name="Total 28 2" xfId="6260" xr:uid="{00000000-0005-0000-0000-0000D9180000}"/>
    <cellStyle name="Total 29" xfId="6261" xr:uid="{00000000-0005-0000-0000-0000DA180000}"/>
    <cellStyle name="Total 29 2" xfId="6262" xr:uid="{00000000-0005-0000-0000-0000DB180000}"/>
    <cellStyle name="Total 3" xfId="6263" xr:uid="{00000000-0005-0000-0000-0000DC180000}"/>
    <cellStyle name="Total 3 10" xfId="6264" xr:uid="{00000000-0005-0000-0000-0000DD180000}"/>
    <cellStyle name="Total 3 11" xfId="6265" xr:uid="{00000000-0005-0000-0000-0000DE180000}"/>
    <cellStyle name="Total 3 12" xfId="6266" xr:uid="{00000000-0005-0000-0000-0000DF180000}"/>
    <cellStyle name="Total 3 13" xfId="6267" xr:uid="{00000000-0005-0000-0000-0000E0180000}"/>
    <cellStyle name="Total 3 14" xfId="6268" xr:uid="{00000000-0005-0000-0000-0000E1180000}"/>
    <cellStyle name="Total 3 2" xfId="6269" xr:uid="{00000000-0005-0000-0000-0000E2180000}"/>
    <cellStyle name="Total 3 2 2" xfId="6270" xr:uid="{00000000-0005-0000-0000-0000E3180000}"/>
    <cellStyle name="Total 3 2 2 2" xfId="6271" xr:uid="{00000000-0005-0000-0000-0000E4180000}"/>
    <cellStyle name="Total 3 3" xfId="6272" xr:uid="{00000000-0005-0000-0000-0000E5180000}"/>
    <cellStyle name="Total 3 3 2" xfId="6273" xr:uid="{00000000-0005-0000-0000-0000E6180000}"/>
    <cellStyle name="Total 3 3 3" xfId="6274" xr:uid="{00000000-0005-0000-0000-0000E7180000}"/>
    <cellStyle name="Total 3 3 4" xfId="6275" xr:uid="{00000000-0005-0000-0000-0000E8180000}"/>
    <cellStyle name="Total 3 3 5" xfId="6276" xr:uid="{00000000-0005-0000-0000-0000E9180000}"/>
    <cellStyle name="Total 3 4" xfId="6277" xr:uid="{00000000-0005-0000-0000-0000EA180000}"/>
    <cellStyle name="Total 3 4 2" xfId="6278" xr:uid="{00000000-0005-0000-0000-0000EB180000}"/>
    <cellStyle name="Total 3 4 3" xfId="6279" xr:uid="{00000000-0005-0000-0000-0000EC180000}"/>
    <cellStyle name="Total 3 4 4" xfId="6280" xr:uid="{00000000-0005-0000-0000-0000ED180000}"/>
    <cellStyle name="Total 3 4 5" xfId="6281" xr:uid="{00000000-0005-0000-0000-0000EE180000}"/>
    <cellStyle name="Total 3 4 6" xfId="6282" xr:uid="{00000000-0005-0000-0000-0000EF180000}"/>
    <cellStyle name="Total 3 5" xfId="6283" xr:uid="{00000000-0005-0000-0000-0000F0180000}"/>
    <cellStyle name="Total 3 5 2" xfId="6284" xr:uid="{00000000-0005-0000-0000-0000F1180000}"/>
    <cellStyle name="Total 3 5 3" xfId="6285" xr:uid="{00000000-0005-0000-0000-0000F2180000}"/>
    <cellStyle name="Total 3 5 4" xfId="6286" xr:uid="{00000000-0005-0000-0000-0000F3180000}"/>
    <cellStyle name="Total 3 5 5" xfId="6287" xr:uid="{00000000-0005-0000-0000-0000F4180000}"/>
    <cellStyle name="Total 3 5 6" xfId="6288" xr:uid="{00000000-0005-0000-0000-0000F5180000}"/>
    <cellStyle name="Total 3 6" xfId="6289" xr:uid="{00000000-0005-0000-0000-0000F6180000}"/>
    <cellStyle name="Total 3 6 2" xfId="6290" xr:uid="{00000000-0005-0000-0000-0000F7180000}"/>
    <cellStyle name="Total 3 7" xfId="6291" xr:uid="{00000000-0005-0000-0000-0000F8180000}"/>
    <cellStyle name="Total 3 8" xfId="6292" xr:uid="{00000000-0005-0000-0000-0000F9180000}"/>
    <cellStyle name="Total 3 9" xfId="6293" xr:uid="{00000000-0005-0000-0000-0000FA180000}"/>
    <cellStyle name="Total 30" xfId="6294" xr:uid="{00000000-0005-0000-0000-0000FB180000}"/>
    <cellStyle name="Total 31" xfId="6295" xr:uid="{00000000-0005-0000-0000-0000FC180000}"/>
    <cellStyle name="Total 32" xfId="6296" xr:uid="{00000000-0005-0000-0000-0000FD180000}"/>
    <cellStyle name="Total 33" xfId="6297" xr:uid="{00000000-0005-0000-0000-0000FE180000}"/>
    <cellStyle name="Total 34" xfId="6298" xr:uid="{00000000-0005-0000-0000-0000FF180000}"/>
    <cellStyle name="Total 35" xfId="6299" xr:uid="{00000000-0005-0000-0000-000000190000}"/>
    <cellStyle name="Total 36" xfId="6300" xr:uid="{00000000-0005-0000-0000-000001190000}"/>
    <cellStyle name="Total 37" xfId="6301" xr:uid="{00000000-0005-0000-0000-000002190000}"/>
    <cellStyle name="Total 38" xfId="6302" xr:uid="{00000000-0005-0000-0000-000003190000}"/>
    <cellStyle name="Total 39" xfId="6303" xr:uid="{00000000-0005-0000-0000-000004190000}"/>
    <cellStyle name="Total 4" xfId="6304" xr:uid="{00000000-0005-0000-0000-000005190000}"/>
    <cellStyle name="Total 4 10" xfId="6305" xr:uid="{00000000-0005-0000-0000-000006190000}"/>
    <cellStyle name="Total 4 11" xfId="6306" xr:uid="{00000000-0005-0000-0000-000007190000}"/>
    <cellStyle name="Total 4 12" xfId="6307" xr:uid="{00000000-0005-0000-0000-000008190000}"/>
    <cellStyle name="Total 4 13" xfId="6308" xr:uid="{00000000-0005-0000-0000-000009190000}"/>
    <cellStyle name="Total 4 14" xfId="6309" xr:uid="{00000000-0005-0000-0000-00000A190000}"/>
    <cellStyle name="Total 4 15" xfId="6310" xr:uid="{00000000-0005-0000-0000-00000B190000}"/>
    <cellStyle name="Total 4 2" xfId="6311" xr:uid="{00000000-0005-0000-0000-00000C190000}"/>
    <cellStyle name="Total 4 2 10" xfId="6312" xr:uid="{00000000-0005-0000-0000-00000D190000}"/>
    <cellStyle name="Total 4 2 11" xfId="6313" xr:uid="{00000000-0005-0000-0000-00000E190000}"/>
    <cellStyle name="Total 4 2 12" xfId="6314" xr:uid="{00000000-0005-0000-0000-00000F190000}"/>
    <cellStyle name="Total 4 2 13" xfId="6315" xr:uid="{00000000-0005-0000-0000-000010190000}"/>
    <cellStyle name="Total 4 2 14" xfId="6316" xr:uid="{00000000-0005-0000-0000-000011190000}"/>
    <cellStyle name="Total 4 2 2" xfId="6317" xr:uid="{00000000-0005-0000-0000-000012190000}"/>
    <cellStyle name="Total 4 2 2 2" xfId="6318" xr:uid="{00000000-0005-0000-0000-000013190000}"/>
    <cellStyle name="Total 4 2 2 3" xfId="6319" xr:uid="{00000000-0005-0000-0000-000014190000}"/>
    <cellStyle name="Total 4 2 2 4" xfId="6320" xr:uid="{00000000-0005-0000-0000-000015190000}"/>
    <cellStyle name="Total 4 2 2 5" xfId="6321" xr:uid="{00000000-0005-0000-0000-000016190000}"/>
    <cellStyle name="Total 4 2 3" xfId="6322" xr:uid="{00000000-0005-0000-0000-000017190000}"/>
    <cellStyle name="Total 4 2 3 2" xfId="6323" xr:uid="{00000000-0005-0000-0000-000018190000}"/>
    <cellStyle name="Total 4 2 3 3" xfId="6324" xr:uid="{00000000-0005-0000-0000-000019190000}"/>
    <cellStyle name="Total 4 2 3 4" xfId="6325" xr:uid="{00000000-0005-0000-0000-00001A190000}"/>
    <cellStyle name="Total 4 2 3 5" xfId="6326" xr:uid="{00000000-0005-0000-0000-00001B190000}"/>
    <cellStyle name="Total 4 2 3 6" xfId="6327" xr:uid="{00000000-0005-0000-0000-00001C190000}"/>
    <cellStyle name="Total 4 2 4" xfId="6328" xr:uid="{00000000-0005-0000-0000-00001D190000}"/>
    <cellStyle name="Total 4 2 4 2" xfId="6329" xr:uid="{00000000-0005-0000-0000-00001E190000}"/>
    <cellStyle name="Total 4 2 4 3" xfId="6330" xr:uid="{00000000-0005-0000-0000-00001F190000}"/>
    <cellStyle name="Total 4 2 4 4" xfId="6331" xr:uid="{00000000-0005-0000-0000-000020190000}"/>
    <cellStyle name="Total 4 2 4 5" xfId="6332" xr:uid="{00000000-0005-0000-0000-000021190000}"/>
    <cellStyle name="Total 4 2 4 6" xfId="6333" xr:uid="{00000000-0005-0000-0000-000022190000}"/>
    <cellStyle name="Total 4 2 5" xfId="6334" xr:uid="{00000000-0005-0000-0000-000023190000}"/>
    <cellStyle name="Total 4 2 5 2" xfId="6335" xr:uid="{00000000-0005-0000-0000-000024190000}"/>
    <cellStyle name="Total 4 2 6" xfId="6336" xr:uid="{00000000-0005-0000-0000-000025190000}"/>
    <cellStyle name="Total 4 2 6 2" xfId="6337" xr:uid="{00000000-0005-0000-0000-000026190000}"/>
    <cellStyle name="Total 4 2 7" xfId="6338" xr:uid="{00000000-0005-0000-0000-000027190000}"/>
    <cellStyle name="Total 4 2 8" xfId="6339" xr:uid="{00000000-0005-0000-0000-000028190000}"/>
    <cellStyle name="Total 4 2 9" xfId="6340" xr:uid="{00000000-0005-0000-0000-000029190000}"/>
    <cellStyle name="Total 4 3" xfId="6341" xr:uid="{00000000-0005-0000-0000-00002A190000}"/>
    <cellStyle name="Total 4 4" xfId="6342" xr:uid="{00000000-0005-0000-0000-00002B190000}"/>
    <cellStyle name="Total 4 4 2" xfId="6343" xr:uid="{00000000-0005-0000-0000-00002C190000}"/>
    <cellStyle name="Total 4 4 3" xfId="6344" xr:uid="{00000000-0005-0000-0000-00002D190000}"/>
    <cellStyle name="Total 4 4 4" xfId="6345" xr:uid="{00000000-0005-0000-0000-00002E190000}"/>
    <cellStyle name="Total 4 4 5" xfId="6346" xr:uid="{00000000-0005-0000-0000-00002F190000}"/>
    <cellStyle name="Total 4 5" xfId="6347" xr:uid="{00000000-0005-0000-0000-000030190000}"/>
    <cellStyle name="Total 4 5 2" xfId="6348" xr:uid="{00000000-0005-0000-0000-000031190000}"/>
    <cellStyle name="Total 4 5 3" xfId="6349" xr:uid="{00000000-0005-0000-0000-000032190000}"/>
    <cellStyle name="Total 4 5 4" xfId="6350" xr:uid="{00000000-0005-0000-0000-000033190000}"/>
    <cellStyle name="Total 4 5 5" xfId="6351" xr:uid="{00000000-0005-0000-0000-000034190000}"/>
    <cellStyle name="Total 4 5 6" xfId="6352" xr:uid="{00000000-0005-0000-0000-000035190000}"/>
    <cellStyle name="Total 4 6" xfId="6353" xr:uid="{00000000-0005-0000-0000-000036190000}"/>
    <cellStyle name="Total 4 6 2" xfId="6354" xr:uid="{00000000-0005-0000-0000-000037190000}"/>
    <cellStyle name="Total 4 6 3" xfId="6355" xr:uid="{00000000-0005-0000-0000-000038190000}"/>
    <cellStyle name="Total 4 6 4" xfId="6356" xr:uid="{00000000-0005-0000-0000-000039190000}"/>
    <cellStyle name="Total 4 6 5" xfId="6357" xr:uid="{00000000-0005-0000-0000-00003A190000}"/>
    <cellStyle name="Total 4 6 6" xfId="6358" xr:uid="{00000000-0005-0000-0000-00003B190000}"/>
    <cellStyle name="Total 4 7" xfId="6359" xr:uid="{00000000-0005-0000-0000-00003C190000}"/>
    <cellStyle name="Total 4 7 2" xfId="6360" xr:uid="{00000000-0005-0000-0000-00003D190000}"/>
    <cellStyle name="Total 4 8" xfId="6361" xr:uid="{00000000-0005-0000-0000-00003E190000}"/>
    <cellStyle name="Total 4 9" xfId="6362" xr:uid="{00000000-0005-0000-0000-00003F190000}"/>
    <cellStyle name="Total 40" xfId="6363" xr:uid="{00000000-0005-0000-0000-000040190000}"/>
    <cellStyle name="Total 5" xfId="6364" xr:uid="{00000000-0005-0000-0000-000041190000}"/>
    <cellStyle name="Total 5 10" xfId="6365" xr:uid="{00000000-0005-0000-0000-000042190000}"/>
    <cellStyle name="Total 5 11" xfId="6366" xr:uid="{00000000-0005-0000-0000-000043190000}"/>
    <cellStyle name="Total 5 12" xfId="6367" xr:uid="{00000000-0005-0000-0000-000044190000}"/>
    <cellStyle name="Total 5 13" xfId="6368" xr:uid="{00000000-0005-0000-0000-000045190000}"/>
    <cellStyle name="Total 5 14" xfId="6369" xr:uid="{00000000-0005-0000-0000-000046190000}"/>
    <cellStyle name="Total 5 2" xfId="6370" xr:uid="{00000000-0005-0000-0000-000047190000}"/>
    <cellStyle name="Total 5 3" xfId="6371" xr:uid="{00000000-0005-0000-0000-000048190000}"/>
    <cellStyle name="Total 5 3 2" xfId="6372" xr:uid="{00000000-0005-0000-0000-000049190000}"/>
    <cellStyle name="Total 5 3 3" xfId="6373" xr:uid="{00000000-0005-0000-0000-00004A190000}"/>
    <cellStyle name="Total 5 3 4" xfId="6374" xr:uid="{00000000-0005-0000-0000-00004B190000}"/>
    <cellStyle name="Total 5 3 5" xfId="6375" xr:uid="{00000000-0005-0000-0000-00004C190000}"/>
    <cellStyle name="Total 5 4" xfId="6376" xr:uid="{00000000-0005-0000-0000-00004D190000}"/>
    <cellStyle name="Total 5 4 2" xfId="6377" xr:uid="{00000000-0005-0000-0000-00004E190000}"/>
    <cellStyle name="Total 5 4 3" xfId="6378" xr:uid="{00000000-0005-0000-0000-00004F190000}"/>
    <cellStyle name="Total 5 4 4" xfId="6379" xr:uid="{00000000-0005-0000-0000-000050190000}"/>
    <cellStyle name="Total 5 4 5" xfId="6380" xr:uid="{00000000-0005-0000-0000-000051190000}"/>
    <cellStyle name="Total 5 4 6" xfId="6381" xr:uid="{00000000-0005-0000-0000-000052190000}"/>
    <cellStyle name="Total 5 5" xfId="6382" xr:uid="{00000000-0005-0000-0000-000053190000}"/>
    <cellStyle name="Total 5 5 2" xfId="6383" xr:uid="{00000000-0005-0000-0000-000054190000}"/>
    <cellStyle name="Total 5 5 3" xfId="6384" xr:uid="{00000000-0005-0000-0000-000055190000}"/>
    <cellStyle name="Total 5 5 4" xfId="6385" xr:uid="{00000000-0005-0000-0000-000056190000}"/>
    <cellStyle name="Total 5 5 5" xfId="6386" xr:uid="{00000000-0005-0000-0000-000057190000}"/>
    <cellStyle name="Total 5 5 6" xfId="6387" xr:uid="{00000000-0005-0000-0000-000058190000}"/>
    <cellStyle name="Total 5 6" xfId="6388" xr:uid="{00000000-0005-0000-0000-000059190000}"/>
    <cellStyle name="Total 5 6 2" xfId="6389" xr:uid="{00000000-0005-0000-0000-00005A190000}"/>
    <cellStyle name="Total 5 7" xfId="6390" xr:uid="{00000000-0005-0000-0000-00005B190000}"/>
    <cellStyle name="Total 5 8" xfId="6391" xr:uid="{00000000-0005-0000-0000-00005C190000}"/>
    <cellStyle name="Total 5 9" xfId="6392" xr:uid="{00000000-0005-0000-0000-00005D190000}"/>
    <cellStyle name="Total 6" xfId="6393" xr:uid="{00000000-0005-0000-0000-00005E190000}"/>
    <cellStyle name="Total 6 10" xfId="6394" xr:uid="{00000000-0005-0000-0000-00005F190000}"/>
    <cellStyle name="Total 6 11" xfId="6395" xr:uid="{00000000-0005-0000-0000-000060190000}"/>
    <cellStyle name="Total 6 12" xfId="6396" xr:uid="{00000000-0005-0000-0000-000061190000}"/>
    <cellStyle name="Total 6 13" xfId="6397" xr:uid="{00000000-0005-0000-0000-000062190000}"/>
    <cellStyle name="Total 6 2" xfId="6398" xr:uid="{00000000-0005-0000-0000-000063190000}"/>
    <cellStyle name="Total 6 2 2" xfId="6399" xr:uid="{00000000-0005-0000-0000-000064190000}"/>
    <cellStyle name="Total 6 2 3" xfId="6400" xr:uid="{00000000-0005-0000-0000-000065190000}"/>
    <cellStyle name="Total 6 2 4" xfId="6401" xr:uid="{00000000-0005-0000-0000-000066190000}"/>
    <cellStyle name="Total 6 2 5" xfId="6402" xr:uid="{00000000-0005-0000-0000-000067190000}"/>
    <cellStyle name="Total 6 3" xfId="6403" xr:uid="{00000000-0005-0000-0000-000068190000}"/>
    <cellStyle name="Total 6 3 2" xfId="6404" xr:uid="{00000000-0005-0000-0000-000069190000}"/>
    <cellStyle name="Total 6 3 3" xfId="6405" xr:uid="{00000000-0005-0000-0000-00006A190000}"/>
    <cellStyle name="Total 6 3 4" xfId="6406" xr:uid="{00000000-0005-0000-0000-00006B190000}"/>
    <cellStyle name="Total 6 3 5" xfId="6407" xr:uid="{00000000-0005-0000-0000-00006C190000}"/>
    <cellStyle name="Total 6 3 6" xfId="6408" xr:uid="{00000000-0005-0000-0000-00006D190000}"/>
    <cellStyle name="Total 6 4" xfId="6409" xr:uid="{00000000-0005-0000-0000-00006E190000}"/>
    <cellStyle name="Total 6 4 2" xfId="6410" xr:uid="{00000000-0005-0000-0000-00006F190000}"/>
    <cellStyle name="Total 6 4 3" xfId="6411" xr:uid="{00000000-0005-0000-0000-000070190000}"/>
    <cellStyle name="Total 6 4 4" xfId="6412" xr:uid="{00000000-0005-0000-0000-000071190000}"/>
    <cellStyle name="Total 6 4 5" xfId="6413" xr:uid="{00000000-0005-0000-0000-000072190000}"/>
    <cellStyle name="Total 6 4 6" xfId="6414" xr:uid="{00000000-0005-0000-0000-000073190000}"/>
    <cellStyle name="Total 6 5" xfId="6415" xr:uid="{00000000-0005-0000-0000-000074190000}"/>
    <cellStyle name="Total 6 5 2" xfId="6416" xr:uid="{00000000-0005-0000-0000-000075190000}"/>
    <cellStyle name="Total 6 6" xfId="6417" xr:uid="{00000000-0005-0000-0000-000076190000}"/>
    <cellStyle name="Total 6 7" xfId="6418" xr:uid="{00000000-0005-0000-0000-000077190000}"/>
    <cellStyle name="Total 6 8" xfId="6419" xr:uid="{00000000-0005-0000-0000-000078190000}"/>
    <cellStyle name="Total 6 9" xfId="6420" xr:uid="{00000000-0005-0000-0000-000079190000}"/>
    <cellStyle name="Total 7" xfId="6421" xr:uid="{00000000-0005-0000-0000-00007A190000}"/>
    <cellStyle name="Total 7 2" xfId="6422" xr:uid="{00000000-0005-0000-0000-00007B190000}"/>
    <cellStyle name="Total 7 2 2" xfId="6423" xr:uid="{00000000-0005-0000-0000-00007C190000}"/>
    <cellStyle name="Total 8" xfId="6424" xr:uid="{00000000-0005-0000-0000-00007D190000}"/>
    <cellStyle name="Total 8 2" xfId="6425" xr:uid="{00000000-0005-0000-0000-00007E190000}"/>
    <cellStyle name="Total 8 2 2" xfId="6426" xr:uid="{00000000-0005-0000-0000-00007F190000}"/>
    <cellStyle name="Total 9" xfId="6427" xr:uid="{00000000-0005-0000-0000-000080190000}"/>
    <cellStyle name="Total 9 2" xfId="6428" xr:uid="{00000000-0005-0000-0000-000081190000}"/>
    <cellStyle name="Total 9 2 2" xfId="6429" xr:uid="{00000000-0005-0000-0000-000082190000}"/>
    <cellStyle name="Total 9 3" xfId="6430" xr:uid="{00000000-0005-0000-0000-000083190000}"/>
    <cellStyle name="Total 9 4" xfId="6431" xr:uid="{00000000-0005-0000-0000-000084190000}"/>
    <cellStyle name="Total 9 5" xfId="6432" xr:uid="{00000000-0005-0000-0000-000085190000}"/>
    <cellStyle name="Total 9 6" xfId="6433" xr:uid="{00000000-0005-0000-0000-000086190000}"/>
    <cellStyle name="アクセント 1" xfId="6434" xr:uid="{00000000-0005-0000-0000-000087190000}"/>
    <cellStyle name="アクセント 1 2" xfId="6435" xr:uid="{00000000-0005-0000-0000-000088190000}"/>
    <cellStyle name="アクセント 1 2 2" xfId="6436" xr:uid="{00000000-0005-0000-0000-000089190000}"/>
    <cellStyle name="アクセント 1 3" xfId="6437" xr:uid="{00000000-0005-0000-0000-00008A190000}"/>
    <cellStyle name="アクセント 1 4" xfId="6438" xr:uid="{00000000-0005-0000-0000-00008B190000}"/>
    <cellStyle name="アクセント 2" xfId="6439" xr:uid="{00000000-0005-0000-0000-00008C190000}"/>
    <cellStyle name="アクセント 2 2" xfId="6440" xr:uid="{00000000-0005-0000-0000-00008D190000}"/>
    <cellStyle name="アクセント 2 2 2" xfId="6441" xr:uid="{00000000-0005-0000-0000-00008E190000}"/>
    <cellStyle name="アクセント 2 3" xfId="6442" xr:uid="{00000000-0005-0000-0000-00008F190000}"/>
    <cellStyle name="アクセント 2 4" xfId="6443" xr:uid="{00000000-0005-0000-0000-000090190000}"/>
    <cellStyle name="アクセント 3" xfId="6444" xr:uid="{00000000-0005-0000-0000-000091190000}"/>
    <cellStyle name="アクセント 3 2" xfId="6445" xr:uid="{00000000-0005-0000-0000-000092190000}"/>
    <cellStyle name="アクセント 3 2 2" xfId="6446" xr:uid="{00000000-0005-0000-0000-000093190000}"/>
    <cellStyle name="アクセント 3 3" xfId="6447" xr:uid="{00000000-0005-0000-0000-000094190000}"/>
    <cellStyle name="アクセント 3 4" xfId="6448" xr:uid="{00000000-0005-0000-0000-000095190000}"/>
    <cellStyle name="アクセント 4" xfId="6449" xr:uid="{00000000-0005-0000-0000-000096190000}"/>
    <cellStyle name="アクセント 4 2" xfId="6450" xr:uid="{00000000-0005-0000-0000-000097190000}"/>
    <cellStyle name="アクセント 4 2 2" xfId="6451" xr:uid="{00000000-0005-0000-0000-000098190000}"/>
    <cellStyle name="アクセント 4 3" xfId="6452" xr:uid="{00000000-0005-0000-0000-000099190000}"/>
    <cellStyle name="アクセント 4 4" xfId="6453" xr:uid="{00000000-0005-0000-0000-00009A190000}"/>
    <cellStyle name="アクセント 5" xfId="6454" xr:uid="{00000000-0005-0000-0000-00009B190000}"/>
    <cellStyle name="アクセント 5 2" xfId="6455" xr:uid="{00000000-0005-0000-0000-00009C190000}"/>
    <cellStyle name="アクセント 5 2 2" xfId="6456" xr:uid="{00000000-0005-0000-0000-00009D190000}"/>
    <cellStyle name="アクセント 5 3" xfId="6457" xr:uid="{00000000-0005-0000-0000-00009E190000}"/>
    <cellStyle name="アクセント 5 4" xfId="6458" xr:uid="{00000000-0005-0000-0000-00009F190000}"/>
    <cellStyle name="アクセント 6" xfId="6459" xr:uid="{00000000-0005-0000-0000-0000A0190000}"/>
    <cellStyle name="アクセント 6 2" xfId="6460" xr:uid="{00000000-0005-0000-0000-0000A1190000}"/>
    <cellStyle name="アクセント 6 2 2" xfId="6461" xr:uid="{00000000-0005-0000-0000-0000A2190000}"/>
    <cellStyle name="アクセント 6 3" xfId="6462" xr:uid="{00000000-0005-0000-0000-0000A3190000}"/>
    <cellStyle name="アクセント 6 4" xfId="6463" xr:uid="{00000000-0005-0000-0000-0000A4190000}"/>
    <cellStyle name="タイトル" xfId="6464" xr:uid="{00000000-0005-0000-0000-0000A5190000}"/>
    <cellStyle name="タイトル 2" xfId="6465" xr:uid="{00000000-0005-0000-0000-0000A6190000}"/>
    <cellStyle name="タイトル 2 2" xfId="6466" xr:uid="{00000000-0005-0000-0000-0000A7190000}"/>
    <cellStyle name="タイトル 3" xfId="6467" xr:uid="{00000000-0005-0000-0000-0000A8190000}"/>
    <cellStyle name="タイトル 4" xfId="6468" xr:uid="{00000000-0005-0000-0000-0000A9190000}"/>
    <cellStyle name="チェック セル" xfId="6469" xr:uid="{00000000-0005-0000-0000-0000AA190000}"/>
    <cellStyle name="チェック セル 2" xfId="6470" xr:uid="{00000000-0005-0000-0000-0000AB190000}"/>
    <cellStyle name="チェック セル 2 2" xfId="6471" xr:uid="{00000000-0005-0000-0000-0000AC190000}"/>
    <cellStyle name="チェック セル 3" xfId="6472" xr:uid="{00000000-0005-0000-0000-0000AD190000}"/>
    <cellStyle name="チェック セル 4" xfId="6473" xr:uid="{00000000-0005-0000-0000-0000AE190000}"/>
    <cellStyle name="どちらでもない" xfId="6474" xr:uid="{00000000-0005-0000-0000-0000AF190000}"/>
    <cellStyle name="どちらでもない 2" xfId="6475" xr:uid="{00000000-0005-0000-0000-0000B0190000}"/>
    <cellStyle name="どちらでもない 2 2" xfId="6476" xr:uid="{00000000-0005-0000-0000-0000B1190000}"/>
    <cellStyle name="どちらでもない 3" xfId="6477" xr:uid="{00000000-0005-0000-0000-0000B2190000}"/>
    <cellStyle name="どちらでもない 4" xfId="6478" xr:uid="{00000000-0005-0000-0000-0000B3190000}"/>
    <cellStyle name="パーセント 2" xfId="6479" xr:uid="{00000000-0005-0000-0000-0000B4190000}"/>
    <cellStyle name="パーセント 2 2" xfId="6480" xr:uid="{00000000-0005-0000-0000-0000B5190000}"/>
    <cellStyle name="パーセント 2 2 2" xfId="6481" xr:uid="{00000000-0005-0000-0000-0000B6190000}"/>
    <cellStyle name="パーセント 2 3" xfId="6482" xr:uid="{00000000-0005-0000-0000-0000B7190000}"/>
    <cellStyle name="パーセント 2_Resumen de Operacion 13" xfId="6483" xr:uid="{00000000-0005-0000-0000-0000B8190000}"/>
    <cellStyle name="パーセント 3" xfId="6484" xr:uid="{00000000-0005-0000-0000-0000B9190000}"/>
    <cellStyle name="パーセント 4" xfId="6485" xr:uid="{00000000-0005-0000-0000-0000BA190000}"/>
    <cellStyle name="パーセント 5" xfId="6486" xr:uid="{00000000-0005-0000-0000-0000BB190000}"/>
    <cellStyle name="パーセント 6" xfId="6487" xr:uid="{00000000-0005-0000-0000-0000BC190000}"/>
    <cellStyle name="パーセント 7" xfId="6488" xr:uid="{00000000-0005-0000-0000-0000BD190000}"/>
    <cellStyle name="パーセント 8" xfId="6489" xr:uid="{00000000-0005-0000-0000-0000BE190000}"/>
    <cellStyle name="ハイパーリンク 2" xfId="6490" xr:uid="{00000000-0005-0000-0000-0000BF190000}"/>
    <cellStyle name="メモ" xfId="6491" xr:uid="{00000000-0005-0000-0000-0000C0190000}"/>
    <cellStyle name="メモ 10" xfId="6492" xr:uid="{00000000-0005-0000-0000-0000C1190000}"/>
    <cellStyle name="メモ 11" xfId="6493" xr:uid="{00000000-0005-0000-0000-0000C2190000}"/>
    <cellStyle name="メモ 12" xfId="6494" xr:uid="{00000000-0005-0000-0000-0000C3190000}"/>
    <cellStyle name="メモ 13" xfId="6495" xr:uid="{00000000-0005-0000-0000-0000C4190000}"/>
    <cellStyle name="メモ 14" xfId="6496" xr:uid="{00000000-0005-0000-0000-0000C5190000}"/>
    <cellStyle name="メモ 15" xfId="6497" xr:uid="{00000000-0005-0000-0000-0000C6190000}"/>
    <cellStyle name="メモ 16" xfId="6498" xr:uid="{00000000-0005-0000-0000-0000C7190000}"/>
    <cellStyle name="メモ 2" xfId="6499" xr:uid="{00000000-0005-0000-0000-0000C8190000}"/>
    <cellStyle name="メモ 2 2" xfId="6500" xr:uid="{00000000-0005-0000-0000-0000C9190000}"/>
    <cellStyle name="メモ 2 2 2" xfId="6501" xr:uid="{00000000-0005-0000-0000-0000CA190000}"/>
    <cellStyle name="メモ 2 2 3" xfId="6502" xr:uid="{00000000-0005-0000-0000-0000CB190000}"/>
    <cellStyle name="メモ 2 2 4" xfId="6503" xr:uid="{00000000-0005-0000-0000-0000CC190000}"/>
    <cellStyle name="メモ 2 2 4 2" xfId="6504" xr:uid="{00000000-0005-0000-0000-0000CD190000}"/>
    <cellStyle name="メモ 2 2 5" xfId="6505" xr:uid="{00000000-0005-0000-0000-0000CE190000}"/>
    <cellStyle name="メモ 2 2 6" xfId="6506" xr:uid="{00000000-0005-0000-0000-0000CF190000}"/>
    <cellStyle name="メモ 2 3" xfId="6507" xr:uid="{00000000-0005-0000-0000-0000D0190000}"/>
    <cellStyle name="メモ 2 4" xfId="6508" xr:uid="{00000000-0005-0000-0000-0000D1190000}"/>
    <cellStyle name="メモ 2 5" xfId="6509" xr:uid="{00000000-0005-0000-0000-0000D2190000}"/>
    <cellStyle name="メモ 3" xfId="6510" xr:uid="{00000000-0005-0000-0000-0000D3190000}"/>
    <cellStyle name="メモ 4" xfId="6511" xr:uid="{00000000-0005-0000-0000-0000D4190000}"/>
    <cellStyle name="メモ 4 2" xfId="6512" xr:uid="{00000000-0005-0000-0000-0000D5190000}"/>
    <cellStyle name="メモ 4 2 2" xfId="6513" xr:uid="{00000000-0005-0000-0000-0000D6190000}"/>
    <cellStyle name="メモ 4 2 2 2" xfId="6514" xr:uid="{00000000-0005-0000-0000-0000D7190000}"/>
    <cellStyle name="メモ 4 2 3" xfId="6515" xr:uid="{00000000-0005-0000-0000-0000D8190000}"/>
    <cellStyle name="メモ 4 2 4" xfId="6516" xr:uid="{00000000-0005-0000-0000-0000D9190000}"/>
    <cellStyle name="メモ 4 3" xfId="6517" xr:uid="{00000000-0005-0000-0000-0000DA190000}"/>
    <cellStyle name="メモ 4 3 2" xfId="6518" xr:uid="{00000000-0005-0000-0000-0000DB190000}"/>
    <cellStyle name="メモ 4 4" xfId="6519" xr:uid="{00000000-0005-0000-0000-0000DC190000}"/>
    <cellStyle name="メモ 4 5" xfId="6520" xr:uid="{00000000-0005-0000-0000-0000DD190000}"/>
    <cellStyle name="メモ 5" xfId="6521" xr:uid="{00000000-0005-0000-0000-0000DE190000}"/>
    <cellStyle name="メモ 5 2" xfId="6522" xr:uid="{00000000-0005-0000-0000-0000DF190000}"/>
    <cellStyle name="メモ 5 3" xfId="6523" xr:uid="{00000000-0005-0000-0000-0000E0190000}"/>
    <cellStyle name="メモ 5 4" xfId="6524" xr:uid="{00000000-0005-0000-0000-0000E1190000}"/>
    <cellStyle name="メモ 5 5" xfId="6525" xr:uid="{00000000-0005-0000-0000-0000E2190000}"/>
    <cellStyle name="メモ 5 6" xfId="6526" xr:uid="{00000000-0005-0000-0000-0000E3190000}"/>
    <cellStyle name="メモ 6" xfId="6527" xr:uid="{00000000-0005-0000-0000-0000E4190000}"/>
    <cellStyle name="メモ 6 2" xfId="6528" xr:uid="{00000000-0005-0000-0000-0000E5190000}"/>
    <cellStyle name="メモ 6 3" xfId="6529" xr:uid="{00000000-0005-0000-0000-0000E6190000}"/>
    <cellStyle name="メモ 6 4" xfId="6530" xr:uid="{00000000-0005-0000-0000-0000E7190000}"/>
    <cellStyle name="メモ 6 5" xfId="6531" xr:uid="{00000000-0005-0000-0000-0000E8190000}"/>
    <cellStyle name="メモ 7" xfId="6532" xr:uid="{00000000-0005-0000-0000-0000E9190000}"/>
    <cellStyle name="メモ 7 2" xfId="6533" xr:uid="{00000000-0005-0000-0000-0000EA190000}"/>
    <cellStyle name="メモ 7 3" xfId="6534" xr:uid="{00000000-0005-0000-0000-0000EB190000}"/>
    <cellStyle name="メモ 7 4" xfId="6535" xr:uid="{00000000-0005-0000-0000-0000EC190000}"/>
    <cellStyle name="メモ 7 5" xfId="6536" xr:uid="{00000000-0005-0000-0000-0000ED190000}"/>
    <cellStyle name="メモ 8" xfId="6537" xr:uid="{00000000-0005-0000-0000-0000EE190000}"/>
    <cellStyle name="メモ 8 2" xfId="6538" xr:uid="{00000000-0005-0000-0000-0000EF190000}"/>
    <cellStyle name="メモ 9" xfId="6539" xr:uid="{00000000-0005-0000-0000-0000F0190000}"/>
    <cellStyle name="リンク セル" xfId="6540" xr:uid="{00000000-0005-0000-0000-0000F1190000}"/>
    <cellStyle name="リンク セル 2" xfId="6541" xr:uid="{00000000-0005-0000-0000-0000F2190000}"/>
    <cellStyle name="リンク セル 2 2" xfId="6542" xr:uid="{00000000-0005-0000-0000-0000F3190000}"/>
    <cellStyle name="リンク セル 3" xfId="6543" xr:uid="{00000000-0005-0000-0000-0000F4190000}"/>
    <cellStyle name="リンク セル 4" xfId="6544" xr:uid="{00000000-0005-0000-0000-0000F5190000}"/>
    <cellStyle name="똿뗦먛귟 [0.00]_PRODUCT DETAIL Q1" xfId="6545" xr:uid="{00000000-0005-0000-0000-0000F6190000}"/>
    <cellStyle name="똿뗦먛귟_PRODUCT DETAIL Q1" xfId="6546" xr:uid="{00000000-0005-0000-0000-0000F7190000}"/>
    <cellStyle name="믅됞 [0.00]_PRODUCT DETAIL Q1" xfId="6547" xr:uid="{00000000-0005-0000-0000-0000F8190000}"/>
    <cellStyle name="믅됞_PRODUCT DETAIL Q1" xfId="6548" xr:uid="{00000000-0005-0000-0000-0000F9190000}"/>
    <cellStyle name="뷭?_BOOKSHIP" xfId="6549" xr:uid="{00000000-0005-0000-0000-0000FA190000}"/>
    <cellStyle name="콤마 [0]_1202" xfId="6550" xr:uid="{00000000-0005-0000-0000-0000FB190000}"/>
    <cellStyle name="콤마_1202" xfId="6551" xr:uid="{00000000-0005-0000-0000-0000FC190000}"/>
    <cellStyle name="통화 [0]_1202" xfId="6552" xr:uid="{00000000-0005-0000-0000-0000FD190000}"/>
    <cellStyle name="통화_1202" xfId="6553" xr:uid="{00000000-0005-0000-0000-0000FE190000}"/>
    <cellStyle name="표준_(정보부문)월별인원계획" xfId="6554" xr:uid="{00000000-0005-0000-0000-0000FF190000}"/>
    <cellStyle name="入力" xfId="6555" xr:uid="{00000000-0005-0000-0000-0000001A0000}"/>
    <cellStyle name="入力 10" xfId="6556" xr:uid="{00000000-0005-0000-0000-0000011A0000}"/>
    <cellStyle name="入力 11" xfId="6557" xr:uid="{00000000-0005-0000-0000-0000021A0000}"/>
    <cellStyle name="入力 12" xfId="6558" xr:uid="{00000000-0005-0000-0000-0000031A0000}"/>
    <cellStyle name="入力 13" xfId="6559" xr:uid="{00000000-0005-0000-0000-0000041A0000}"/>
    <cellStyle name="入力 14" xfId="6560" xr:uid="{00000000-0005-0000-0000-0000051A0000}"/>
    <cellStyle name="入力 15" xfId="6561" xr:uid="{00000000-0005-0000-0000-0000061A0000}"/>
    <cellStyle name="入力 16" xfId="6562" xr:uid="{00000000-0005-0000-0000-0000071A0000}"/>
    <cellStyle name="入力 2" xfId="6563" xr:uid="{00000000-0005-0000-0000-0000081A0000}"/>
    <cellStyle name="入力 2 2" xfId="6564" xr:uid="{00000000-0005-0000-0000-0000091A0000}"/>
    <cellStyle name="入力 3" xfId="6565" xr:uid="{00000000-0005-0000-0000-00000A1A0000}"/>
    <cellStyle name="入力 4" xfId="6566" xr:uid="{00000000-0005-0000-0000-00000B1A0000}"/>
    <cellStyle name="入力 5" xfId="6567" xr:uid="{00000000-0005-0000-0000-00000C1A0000}"/>
    <cellStyle name="入力 5 2" xfId="6568" xr:uid="{00000000-0005-0000-0000-00000D1A0000}"/>
    <cellStyle name="入力 5 3" xfId="6569" xr:uid="{00000000-0005-0000-0000-00000E1A0000}"/>
    <cellStyle name="入力 5 4" xfId="6570" xr:uid="{00000000-0005-0000-0000-00000F1A0000}"/>
    <cellStyle name="入力 5 5" xfId="6571" xr:uid="{00000000-0005-0000-0000-0000101A0000}"/>
    <cellStyle name="入力 5 6" xfId="6572" xr:uid="{00000000-0005-0000-0000-0000111A0000}"/>
    <cellStyle name="入力 6" xfId="6573" xr:uid="{00000000-0005-0000-0000-0000121A0000}"/>
    <cellStyle name="入力 6 2" xfId="6574" xr:uid="{00000000-0005-0000-0000-0000131A0000}"/>
    <cellStyle name="入力 6 3" xfId="6575" xr:uid="{00000000-0005-0000-0000-0000141A0000}"/>
    <cellStyle name="入力 6 4" xfId="6576" xr:uid="{00000000-0005-0000-0000-0000151A0000}"/>
    <cellStyle name="入力 6 5" xfId="6577" xr:uid="{00000000-0005-0000-0000-0000161A0000}"/>
    <cellStyle name="入力 7" xfId="6578" xr:uid="{00000000-0005-0000-0000-0000171A0000}"/>
    <cellStyle name="入力 7 2" xfId="6579" xr:uid="{00000000-0005-0000-0000-0000181A0000}"/>
    <cellStyle name="入力 7 3" xfId="6580" xr:uid="{00000000-0005-0000-0000-0000191A0000}"/>
    <cellStyle name="入力 7 4" xfId="6581" xr:uid="{00000000-0005-0000-0000-00001A1A0000}"/>
    <cellStyle name="入力 7 5" xfId="6582" xr:uid="{00000000-0005-0000-0000-00001B1A0000}"/>
    <cellStyle name="入力 8" xfId="6583" xr:uid="{00000000-0005-0000-0000-00001C1A0000}"/>
    <cellStyle name="入力 8 2" xfId="6584" xr:uid="{00000000-0005-0000-0000-00001D1A0000}"/>
    <cellStyle name="入力 9" xfId="6585" xr:uid="{00000000-0005-0000-0000-00001E1A0000}"/>
    <cellStyle name="出力" xfId="6586" xr:uid="{00000000-0005-0000-0000-00001F1A0000}"/>
    <cellStyle name="出力 10" xfId="6587" xr:uid="{00000000-0005-0000-0000-0000201A0000}"/>
    <cellStyle name="出力 11" xfId="6588" xr:uid="{00000000-0005-0000-0000-0000211A0000}"/>
    <cellStyle name="出力 12" xfId="6589" xr:uid="{00000000-0005-0000-0000-0000221A0000}"/>
    <cellStyle name="出力 13" xfId="6590" xr:uid="{00000000-0005-0000-0000-0000231A0000}"/>
    <cellStyle name="出力 14" xfId="6591" xr:uid="{00000000-0005-0000-0000-0000241A0000}"/>
    <cellStyle name="出力 15" xfId="6592" xr:uid="{00000000-0005-0000-0000-0000251A0000}"/>
    <cellStyle name="出力 16" xfId="6593" xr:uid="{00000000-0005-0000-0000-0000261A0000}"/>
    <cellStyle name="出力 2" xfId="6594" xr:uid="{00000000-0005-0000-0000-0000271A0000}"/>
    <cellStyle name="出力 2 2" xfId="6595" xr:uid="{00000000-0005-0000-0000-0000281A0000}"/>
    <cellStyle name="出力 3" xfId="6596" xr:uid="{00000000-0005-0000-0000-0000291A0000}"/>
    <cellStyle name="出力 4" xfId="6597" xr:uid="{00000000-0005-0000-0000-00002A1A0000}"/>
    <cellStyle name="出力 5" xfId="6598" xr:uid="{00000000-0005-0000-0000-00002B1A0000}"/>
    <cellStyle name="出力 5 2" xfId="6599" xr:uid="{00000000-0005-0000-0000-00002C1A0000}"/>
    <cellStyle name="出力 5 3" xfId="6600" xr:uid="{00000000-0005-0000-0000-00002D1A0000}"/>
    <cellStyle name="出力 5 4" xfId="6601" xr:uid="{00000000-0005-0000-0000-00002E1A0000}"/>
    <cellStyle name="出力 5 5" xfId="6602" xr:uid="{00000000-0005-0000-0000-00002F1A0000}"/>
    <cellStyle name="出力 6" xfId="6603" xr:uid="{00000000-0005-0000-0000-0000301A0000}"/>
    <cellStyle name="出力 6 2" xfId="6604" xr:uid="{00000000-0005-0000-0000-0000311A0000}"/>
    <cellStyle name="出力 6 3" xfId="6605" xr:uid="{00000000-0005-0000-0000-0000321A0000}"/>
    <cellStyle name="出力 6 4" xfId="6606" xr:uid="{00000000-0005-0000-0000-0000331A0000}"/>
    <cellStyle name="出力 6 5" xfId="6607" xr:uid="{00000000-0005-0000-0000-0000341A0000}"/>
    <cellStyle name="出力 6 6" xfId="6608" xr:uid="{00000000-0005-0000-0000-0000351A0000}"/>
    <cellStyle name="出力 7" xfId="6609" xr:uid="{00000000-0005-0000-0000-0000361A0000}"/>
    <cellStyle name="出力 7 2" xfId="6610" xr:uid="{00000000-0005-0000-0000-0000371A0000}"/>
    <cellStyle name="出力 7 3" xfId="6611" xr:uid="{00000000-0005-0000-0000-0000381A0000}"/>
    <cellStyle name="出力 7 4" xfId="6612" xr:uid="{00000000-0005-0000-0000-0000391A0000}"/>
    <cellStyle name="出力 7 5" xfId="6613" xr:uid="{00000000-0005-0000-0000-00003A1A0000}"/>
    <cellStyle name="出力 7 6" xfId="6614" xr:uid="{00000000-0005-0000-0000-00003B1A0000}"/>
    <cellStyle name="出力 8" xfId="6615" xr:uid="{00000000-0005-0000-0000-00003C1A0000}"/>
    <cellStyle name="出力 8 2" xfId="6616" xr:uid="{00000000-0005-0000-0000-00003D1A0000}"/>
    <cellStyle name="出力 9" xfId="6617" xr:uid="{00000000-0005-0000-0000-00003E1A0000}"/>
    <cellStyle name="悪い" xfId="6618" xr:uid="{00000000-0005-0000-0000-00003F1A0000}"/>
    <cellStyle name="悪い 2" xfId="6619" xr:uid="{00000000-0005-0000-0000-0000401A0000}"/>
    <cellStyle name="悪い 2 2" xfId="6620" xr:uid="{00000000-0005-0000-0000-0000411A0000}"/>
    <cellStyle name="悪い 3" xfId="6621" xr:uid="{00000000-0005-0000-0000-0000421A0000}"/>
    <cellStyle name="悪い 4" xfId="6622" xr:uid="{00000000-0005-0000-0000-0000431A0000}"/>
    <cellStyle name="未定義" xfId="6623" xr:uid="{00000000-0005-0000-0000-0000441A0000}"/>
    <cellStyle name="桁区切り [0.00] 2" xfId="6624" xr:uid="{00000000-0005-0000-0000-0000451A0000}"/>
    <cellStyle name="桁区切り [0.00] 2 2" xfId="6625" xr:uid="{00000000-0005-0000-0000-0000461A0000}"/>
    <cellStyle name="桁区切り [0.00] 2 2 2" xfId="6626" xr:uid="{00000000-0005-0000-0000-0000471A0000}"/>
    <cellStyle name="桁区切り [0.00] 2 3" xfId="6627" xr:uid="{00000000-0005-0000-0000-0000481A0000}"/>
    <cellStyle name="桁区切り [0.00] 2_Resumen de Operacion 13" xfId="6628" xr:uid="{00000000-0005-0000-0000-0000491A0000}"/>
    <cellStyle name="桁区切り [0.00] 3" xfId="6629" xr:uid="{00000000-0005-0000-0000-00004A1A0000}"/>
    <cellStyle name="桁区切り [0.00] 3 2" xfId="6630" xr:uid="{00000000-0005-0000-0000-00004B1A0000}"/>
    <cellStyle name="桁区切り [0.00] 4" xfId="6631" xr:uid="{00000000-0005-0000-0000-00004C1A0000}"/>
    <cellStyle name="桁区切り [0.00] 4 2" xfId="6632" xr:uid="{00000000-0005-0000-0000-00004D1A0000}"/>
    <cellStyle name="桁区切り [0.00] 4 2 2" xfId="6633" xr:uid="{00000000-0005-0000-0000-00004E1A0000}"/>
    <cellStyle name="桁区切り [0.00] 4 2 2 2" xfId="6634" xr:uid="{00000000-0005-0000-0000-00004F1A0000}"/>
    <cellStyle name="桁区切り [0.00] 4 2 2 2 2" xfId="6635" xr:uid="{00000000-0005-0000-0000-0000501A0000}"/>
    <cellStyle name="桁区切り [0.00] 4 2 2 2 2 2" xfId="6636" xr:uid="{00000000-0005-0000-0000-0000511A0000}"/>
    <cellStyle name="桁区切り [0.00] 4 2 2 2 3" xfId="6637" xr:uid="{00000000-0005-0000-0000-0000521A0000}"/>
    <cellStyle name="桁区切り [0.00] 4 2 2 2 4" xfId="6638" xr:uid="{00000000-0005-0000-0000-0000531A0000}"/>
    <cellStyle name="桁区切り [0.00] 4 2 2 3" xfId="6639" xr:uid="{00000000-0005-0000-0000-0000541A0000}"/>
    <cellStyle name="桁区切り [0.00] 4 2 2 3 2" xfId="6640" xr:uid="{00000000-0005-0000-0000-0000551A0000}"/>
    <cellStyle name="桁区切り [0.00] 4 2 2 4" xfId="6641" xr:uid="{00000000-0005-0000-0000-0000561A0000}"/>
    <cellStyle name="桁区切り [0.00] 4 2 2 5" xfId="6642" xr:uid="{00000000-0005-0000-0000-0000571A0000}"/>
    <cellStyle name="桁区切り [0.00] 4 2 3" xfId="6643" xr:uid="{00000000-0005-0000-0000-0000581A0000}"/>
    <cellStyle name="桁区切り [0.00] 4 2 3 2" xfId="6644" xr:uid="{00000000-0005-0000-0000-0000591A0000}"/>
    <cellStyle name="桁区切り [0.00] 4 2 3 2 2" xfId="6645" xr:uid="{00000000-0005-0000-0000-00005A1A0000}"/>
    <cellStyle name="桁区切り [0.00] 4 2 3 3" xfId="6646" xr:uid="{00000000-0005-0000-0000-00005B1A0000}"/>
    <cellStyle name="桁区切り [0.00] 4 2 3 4" xfId="6647" xr:uid="{00000000-0005-0000-0000-00005C1A0000}"/>
    <cellStyle name="桁区切り [0.00] 4 2 4" xfId="6648" xr:uid="{00000000-0005-0000-0000-00005D1A0000}"/>
    <cellStyle name="桁区切り [0.00] 4 2 4 2" xfId="6649" xr:uid="{00000000-0005-0000-0000-00005E1A0000}"/>
    <cellStyle name="桁区切り [0.00] 4 2 5" xfId="6650" xr:uid="{00000000-0005-0000-0000-00005F1A0000}"/>
    <cellStyle name="桁区切り [0.00] 4 2 6" xfId="6651" xr:uid="{00000000-0005-0000-0000-0000601A0000}"/>
    <cellStyle name="桁区切り [0.00] 4 2 7" xfId="6652" xr:uid="{00000000-0005-0000-0000-0000611A0000}"/>
    <cellStyle name="桁区切り [0.00] 4 3" xfId="6653" xr:uid="{00000000-0005-0000-0000-0000621A0000}"/>
    <cellStyle name="桁区切り [0.00] 4 3 2" xfId="6654" xr:uid="{00000000-0005-0000-0000-0000631A0000}"/>
    <cellStyle name="桁区切り [0.00] 4 3 2 2" xfId="6655" xr:uid="{00000000-0005-0000-0000-0000641A0000}"/>
    <cellStyle name="桁区切り [0.00] 4 3 2 2 2" xfId="6656" xr:uid="{00000000-0005-0000-0000-0000651A0000}"/>
    <cellStyle name="桁区切り [0.00] 4 3 2 2 2 2" xfId="6657" xr:uid="{00000000-0005-0000-0000-0000661A0000}"/>
    <cellStyle name="桁区切り [0.00] 4 3 2 2 3" xfId="6658" xr:uid="{00000000-0005-0000-0000-0000671A0000}"/>
    <cellStyle name="桁区切り [0.00] 4 3 2 2 4" xfId="6659" xr:uid="{00000000-0005-0000-0000-0000681A0000}"/>
    <cellStyle name="桁区切り [0.00] 4 3 2 3" xfId="6660" xr:uid="{00000000-0005-0000-0000-0000691A0000}"/>
    <cellStyle name="桁区切り [0.00] 4 3 2 3 2" xfId="6661" xr:uid="{00000000-0005-0000-0000-00006A1A0000}"/>
    <cellStyle name="桁区切り [0.00] 4 3 2 4" xfId="6662" xr:uid="{00000000-0005-0000-0000-00006B1A0000}"/>
    <cellStyle name="桁区切り [0.00] 4 3 2 5" xfId="6663" xr:uid="{00000000-0005-0000-0000-00006C1A0000}"/>
    <cellStyle name="桁区切り [0.00] 4 3 3" xfId="6664" xr:uid="{00000000-0005-0000-0000-00006D1A0000}"/>
    <cellStyle name="桁区切り [0.00] 4 3 3 2" xfId="6665" xr:uid="{00000000-0005-0000-0000-00006E1A0000}"/>
    <cellStyle name="桁区切り [0.00] 4 3 3 2 2" xfId="6666" xr:uid="{00000000-0005-0000-0000-00006F1A0000}"/>
    <cellStyle name="桁区切り [0.00] 4 3 3 3" xfId="6667" xr:uid="{00000000-0005-0000-0000-0000701A0000}"/>
    <cellStyle name="桁区切り [0.00] 4 3 3 4" xfId="6668" xr:uid="{00000000-0005-0000-0000-0000711A0000}"/>
    <cellStyle name="桁区切り [0.00] 4 3 4" xfId="6669" xr:uid="{00000000-0005-0000-0000-0000721A0000}"/>
    <cellStyle name="桁区切り [0.00] 4 3 4 2" xfId="6670" xr:uid="{00000000-0005-0000-0000-0000731A0000}"/>
    <cellStyle name="桁区切り [0.00] 4 3 5" xfId="6671" xr:uid="{00000000-0005-0000-0000-0000741A0000}"/>
    <cellStyle name="桁区切り [0.00] 4 3 6" xfId="6672" xr:uid="{00000000-0005-0000-0000-0000751A0000}"/>
    <cellStyle name="桁区切り [0.00] 4 3 7" xfId="6673" xr:uid="{00000000-0005-0000-0000-0000761A0000}"/>
    <cellStyle name="桁区切り [0.00] 4 4" xfId="6674" xr:uid="{00000000-0005-0000-0000-0000771A0000}"/>
    <cellStyle name="桁区切り [0.00] 4 4 2" xfId="6675" xr:uid="{00000000-0005-0000-0000-0000781A0000}"/>
    <cellStyle name="桁区切り [0.00] 4 4 2 2" xfId="6676" xr:uid="{00000000-0005-0000-0000-0000791A0000}"/>
    <cellStyle name="桁区切り [0.00] 4 4 2 2 2" xfId="6677" xr:uid="{00000000-0005-0000-0000-00007A1A0000}"/>
    <cellStyle name="桁区切り [0.00] 4 4 2 3" xfId="6678" xr:uid="{00000000-0005-0000-0000-00007B1A0000}"/>
    <cellStyle name="桁区切り [0.00] 4 4 2 4" xfId="6679" xr:uid="{00000000-0005-0000-0000-00007C1A0000}"/>
    <cellStyle name="桁区切り [0.00] 4 4 3" xfId="6680" xr:uid="{00000000-0005-0000-0000-00007D1A0000}"/>
    <cellStyle name="桁区切り [0.00] 4 4 3 2" xfId="6681" xr:uid="{00000000-0005-0000-0000-00007E1A0000}"/>
    <cellStyle name="桁区切り [0.00] 4 4 4" xfId="6682" xr:uid="{00000000-0005-0000-0000-00007F1A0000}"/>
    <cellStyle name="桁区切り [0.00] 4 4 5" xfId="6683" xr:uid="{00000000-0005-0000-0000-0000801A0000}"/>
    <cellStyle name="桁区切り [0.00] 4 5" xfId="6684" xr:uid="{00000000-0005-0000-0000-0000811A0000}"/>
    <cellStyle name="桁区切り [0.00] 4 5 2" xfId="6685" xr:uid="{00000000-0005-0000-0000-0000821A0000}"/>
    <cellStyle name="桁区切り [0.00] 4 5 2 2" xfId="6686" xr:uid="{00000000-0005-0000-0000-0000831A0000}"/>
    <cellStyle name="桁区切り [0.00] 4 5 3" xfId="6687" xr:uid="{00000000-0005-0000-0000-0000841A0000}"/>
    <cellStyle name="桁区切り [0.00] 4 5 4" xfId="6688" xr:uid="{00000000-0005-0000-0000-0000851A0000}"/>
    <cellStyle name="桁区切り [0.00] 4 6" xfId="6689" xr:uid="{00000000-0005-0000-0000-0000861A0000}"/>
    <cellStyle name="桁区切り [0.00] 4 6 2" xfId="6690" xr:uid="{00000000-0005-0000-0000-0000871A0000}"/>
    <cellStyle name="桁区切り [0.00] 4 7" xfId="6691" xr:uid="{00000000-0005-0000-0000-0000881A0000}"/>
    <cellStyle name="桁区切り [0.00] 4 8" xfId="6692" xr:uid="{00000000-0005-0000-0000-0000891A0000}"/>
    <cellStyle name="桁区切り [0.00] 4 9" xfId="6693" xr:uid="{00000000-0005-0000-0000-00008A1A0000}"/>
    <cellStyle name="桁区切り [0.00] 5" xfId="6694" xr:uid="{00000000-0005-0000-0000-00008B1A0000}"/>
    <cellStyle name="桁区切り [0.00] 5 2" xfId="6695" xr:uid="{00000000-0005-0000-0000-00008C1A0000}"/>
    <cellStyle name="桁区切り [0.00] 5 2 2" xfId="6696" xr:uid="{00000000-0005-0000-0000-00008D1A0000}"/>
    <cellStyle name="桁区切り [0.00] 5 2 2 2" xfId="6697" xr:uid="{00000000-0005-0000-0000-00008E1A0000}"/>
    <cellStyle name="桁区切り [0.00] 5 2 2 2 2" xfId="6698" xr:uid="{00000000-0005-0000-0000-00008F1A0000}"/>
    <cellStyle name="桁区切り [0.00] 5 2 2 3" xfId="6699" xr:uid="{00000000-0005-0000-0000-0000901A0000}"/>
    <cellStyle name="桁区切り [0.00] 5 2 2 4" xfId="6700" xr:uid="{00000000-0005-0000-0000-0000911A0000}"/>
    <cellStyle name="桁区切り [0.00] 5 2 3" xfId="6701" xr:uid="{00000000-0005-0000-0000-0000921A0000}"/>
    <cellStyle name="桁区切り [0.00] 5 2 3 2" xfId="6702" xr:uid="{00000000-0005-0000-0000-0000931A0000}"/>
    <cellStyle name="桁区切り [0.00] 5 2 4" xfId="6703" xr:uid="{00000000-0005-0000-0000-0000941A0000}"/>
    <cellStyle name="桁区切り [0.00] 5 2 5" xfId="6704" xr:uid="{00000000-0005-0000-0000-0000951A0000}"/>
    <cellStyle name="桁区切り [0.00] 5 3" xfId="6705" xr:uid="{00000000-0005-0000-0000-0000961A0000}"/>
    <cellStyle name="桁区切り [0.00] 5 3 2" xfId="6706" xr:uid="{00000000-0005-0000-0000-0000971A0000}"/>
    <cellStyle name="桁区切り [0.00] 5 3 2 2" xfId="6707" xr:uid="{00000000-0005-0000-0000-0000981A0000}"/>
    <cellStyle name="桁区切り [0.00] 5 3 3" xfId="6708" xr:uid="{00000000-0005-0000-0000-0000991A0000}"/>
    <cellStyle name="桁区切り [0.00] 5 3 4" xfId="6709" xr:uid="{00000000-0005-0000-0000-00009A1A0000}"/>
    <cellStyle name="桁区切り [0.00] 5 4" xfId="6710" xr:uid="{00000000-0005-0000-0000-00009B1A0000}"/>
    <cellStyle name="桁区切り [0.00] 5 4 2" xfId="6711" xr:uid="{00000000-0005-0000-0000-00009C1A0000}"/>
    <cellStyle name="桁区切り [0.00] 5 5" xfId="6712" xr:uid="{00000000-0005-0000-0000-00009D1A0000}"/>
    <cellStyle name="桁区切り [0.00] 5 6" xfId="6713" xr:uid="{00000000-0005-0000-0000-00009E1A0000}"/>
    <cellStyle name="桁区切り [0.00] 5 7" xfId="6714" xr:uid="{00000000-0005-0000-0000-00009F1A0000}"/>
    <cellStyle name="桁区切り [0.00] 6" xfId="6715" xr:uid="{00000000-0005-0000-0000-0000A01A0000}"/>
    <cellStyle name="桁区切り [0.00] 6 2" xfId="6716" xr:uid="{00000000-0005-0000-0000-0000A11A0000}"/>
    <cellStyle name="桁区切り [0.00] 6 2 2" xfId="6717" xr:uid="{00000000-0005-0000-0000-0000A21A0000}"/>
    <cellStyle name="桁区切り [0.00] 6 2 2 2" xfId="6718" xr:uid="{00000000-0005-0000-0000-0000A31A0000}"/>
    <cellStyle name="桁区切り [0.00] 6 2 2 2 2" xfId="6719" xr:uid="{00000000-0005-0000-0000-0000A41A0000}"/>
    <cellStyle name="桁区切り [0.00] 6 2 2 3" xfId="6720" xr:uid="{00000000-0005-0000-0000-0000A51A0000}"/>
    <cellStyle name="桁区切り [0.00] 6 2 2 4" xfId="6721" xr:uid="{00000000-0005-0000-0000-0000A61A0000}"/>
    <cellStyle name="桁区切り [0.00] 6 2 3" xfId="6722" xr:uid="{00000000-0005-0000-0000-0000A71A0000}"/>
    <cellStyle name="桁区切り [0.00] 6 2 3 2" xfId="6723" xr:uid="{00000000-0005-0000-0000-0000A81A0000}"/>
    <cellStyle name="桁区切り [0.00] 6 2 4" xfId="6724" xr:uid="{00000000-0005-0000-0000-0000A91A0000}"/>
    <cellStyle name="桁区切り [0.00] 6 2 5" xfId="6725" xr:uid="{00000000-0005-0000-0000-0000AA1A0000}"/>
    <cellStyle name="桁区切り [0.00] 6 3" xfId="6726" xr:uid="{00000000-0005-0000-0000-0000AB1A0000}"/>
    <cellStyle name="桁区切り [0.00] 6 3 2" xfId="6727" xr:uid="{00000000-0005-0000-0000-0000AC1A0000}"/>
    <cellStyle name="桁区切り [0.00] 6 3 2 2" xfId="6728" xr:uid="{00000000-0005-0000-0000-0000AD1A0000}"/>
    <cellStyle name="桁区切り [0.00] 6 3 3" xfId="6729" xr:uid="{00000000-0005-0000-0000-0000AE1A0000}"/>
    <cellStyle name="桁区切り [0.00] 6 3 4" xfId="6730" xr:uid="{00000000-0005-0000-0000-0000AF1A0000}"/>
    <cellStyle name="桁区切り [0.00] 6 4" xfId="6731" xr:uid="{00000000-0005-0000-0000-0000B01A0000}"/>
    <cellStyle name="桁区切り [0.00] 6 4 2" xfId="6732" xr:uid="{00000000-0005-0000-0000-0000B11A0000}"/>
    <cellStyle name="桁区切り [0.00] 6 5" xfId="6733" xr:uid="{00000000-0005-0000-0000-0000B21A0000}"/>
    <cellStyle name="桁区切り [0.00] 6 6" xfId="6734" xr:uid="{00000000-0005-0000-0000-0000B31A0000}"/>
    <cellStyle name="桁区切り [0.00] 6 7" xfId="6735" xr:uid="{00000000-0005-0000-0000-0000B41A0000}"/>
    <cellStyle name="桁区切り [0.00] 7" xfId="6736" xr:uid="{00000000-0005-0000-0000-0000B51A0000}"/>
    <cellStyle name="桁区切り [0.00] 7 2" xfId="6737" xr:uid="{00000000-0005-0000-0000-0000B61A0000}"/>
    <cellStyle name="桁区切り [0.00] 8" xfId="6738" xr:uid="{00000000-0005-0000-0000-0000B71A0000}"/>
    <cellStyle name="桁区切り 10" xfId="6739" xr:uid="{00000000-0005-0000-0000-0000B81A0000}"/>
    <cellStyle name="桁区切り 10 2" xfId="6740" xr:uid="{00000000-0005-0000-0000-0000B91A0000}"/>
    <cellStyle name="桁区切り 10 3" xfId="6741" xr:uid="{00000000-0005-0000-0000-0000BA1A0000}"/>
    <cellStyle name="桁区切り 10 3 2" xfId="6742" xr:uid="{00000000-0005-0000-0000-0000BB1A0000}"/>
    <cellStyle name="桁区切り 10 3 2 2" xfId="6743" xr:uid="{00000000-0005-0000-0000-0000BC1A0000}"/>
    <cellStyle name="桁区切り 10 3 2 2 2" xfId="6744" xr:uid="{00000000-0005-0000-0000-0000BD1A0000}"/>
    <cellStyle name="桁区切り 10 3 2 2 2 2" xfId="6745" xr:uid="{00000000-0005-0000-0000-0000BE1A0000}"/>
    <cellStyle name="桁区切り 10 3 2 2 3" xfId="6746" xr:uid="{00000000-0005-0000-0000-0000BF1A0000}"/>
    <cellStyle name="桁区切り 10 3 2 2 4" xfId="6747" xr:uid="{00000000-0005-0000-0000-0000C01A0000}"/>
    <cellStyle name="桁区切り 10 3 2 3" xfId="6748" xr:uid="{00000000-0005-0000-0000-0000C11A0000}"/>
    <cellStyle name="桁区切り 10 3 2 3 2" xfId="6749" xr:uid="{00000000-0005-0000-0000-0000C21A0000}"/>
    <cellStyle name="桁区切り 10 3 2 4" xfId="6750" xr:uid="{00000000-0005-0000-0000-0000C31A0000}"/>
    <cellStyle name="桁区切り 10 3 2 5" xfId="6751" xr:uid="{00000000-0005-0000-0000-0000C41A0000}"/>
    <cellStyle name="桁区切り 10 3 3" xfId="6752" xr:uid="{00000000-0005-0000-0000-0000C51A0000}"/>
    <cellStyle name="桁区切り 10 3 3 2" xfId="6753" xr:uid="{00000000-0005-0000-0000-0000C61A0000}"/>
    <cellStyle name="桁区切り 10 3 3 2 2" xfId="6754" xr:uid="{00000000-0005-0000-0000-0000C71A0000}"/>
    <cellStyle name="桁区切り 10 3 3 3" xfId="6755" xr:uid="{00000000-0005-0000-0000-0000C81A0000}"/>
    <cellStyle name="桁区切り 10 3 3 4" xfId="6756" xr:uid="{00000000-0005-0000-0000-0000C91A0000}"/>
    <cellStyle name="桁区切り 10 3 4" xfId="6757" xr:uid="{00000000-0005-0000-0000-0000CA1A0000}"/>
    <cellStyle name="桁区切り 10 3 4 2" xfId="6758" xr:uid="{00000000-0005-0000-0000-0000CB1A0000}"/>
    <cellStyle name="桁区切り 10 3 5" xfId="6759" xr:uid="{00000000-0005-0000-0000-0000CC1A0000}"/>
    <cellStyle name="桁区切り 10 3 6" xfId="6760" xr:uid="{00000000-0005-0000-0000-0000CD1A0000}"/>
    <cellStyle name="桁区切り 10 3 7" xfId="6761" xr:uid="{00000000-0005-0000-0000-0000CE1A0000}"/>
    <cellStyle name="桁区切り 100" xfId="6762" xr:uid="{00000000-0005-0000-0000-0000CF1A0000}"/>
    <cellStyle name="桁区切り 101" xfId="6763" xr:uid="{00000000-0005-0000-0000-0000D01A0000}"/>
    <cellStyle name="桁区切り 102" xfId="6764" xr:uid="{00000000-0005-0000-0000-0000D11A0000}"/>
    <cellStyle name="桁区切り 103" xfId="6765" xr:uid="{00000000-0005-0000-0000-0000D21A0000}"/>
    <cellStyle name="桁区切り 104" xfId="6766" xr:uid="{00000000-0005-0000-0000-0000D31A0000}"/>
    <cellStyle name="桁区切り 105" xfId="6767" xr:uid="{00000000-0005-0000-0000-0000D41A0000}"/>
    <cellStyle name="桁区切り 106" xfId="6768" xr:uid="{00000000-0005-0000-0000-0000D51A0000}"/>
    <cellStyle name="桁区切り 107" xfId="6769" xr:uid="{00000000-0005-0000-0000-0000D61A0000}"/>
    <cellStyle name="桁区切り 108" xfId="6770" xr:uid="{00000000-0005-0000-0000-0000D71A0000}"/>
    <cellStyle name="桁区切り 109" xfId="6771" xr:uid="{00000000-0005-0000-0000-0000D81A0000}"/>
    <cellStyle name="桁区切り 11" xfId="51" xr:uid="{00000000-0005-0000-0000-0000D91A0000}"/>
    <cellStyle name="桁区切り 11 2" xfId="6772" xr:uid="{00000000-0005-0000-0000-0000DA1A0000}"/>
    <cellStyle name="桁区切り 11 2 2" xfId="6773" xr:uid="{00000000-0005-0000-0000-0000DB1A0000}"/>
    <cellStyle name="桁区切り 11 2 2 2" xfId="6774" xr:uid="{00000000-0005-0000-0000-0000DC1A0000}"/>
    <cellStyle name="桁区切り 11 2 2 2 2" xfId="6775" xr:uid="{00000000-0005-0000-0000-0000DD1A0000}"/>
    <cellStyle name="桁区切り 11 2 2 2 2 2" xfId="6776" xr:uid="{00000000-0005-0000-0000-0000DE1A0000}"/>
    <cellStyle name="桁区切り 11 2 2 2 2 2 2" xfId="6777" xr:uid="{00000000-0005-0000-0000-0000DF1A0000}"/>
    <cellStyle name="桁区切り 11 2 2 2 2 3" xfId="6778" xr:uid="{00000000-0005-0000-0000-0000E01A0000}"/>
    <cellStyle name="桁区切り 11 2 2 2 2 4" xfId="6779" xr:uid="{00000000-0005-0000-0000-0000E11A0000}"/>
    <cellStyle name="桁区切り 11 2 2 2 3" xfId="6780" xr:uid="{00000000-0005-0000-0000-0000E21A0000}"/>
    <cellStyle name="桁区切り 11 2 2 2 3 2" xfId="6781" xr:uid="{00000000-0005-0000-0000-0000E31A0000}"/>
    <cellStyle name="桁区切り 11 2 2 2 4" xfId="6782" xr:uid="{00000000-0005-0000-0000-0000E41A0000}"/>
    <cellStyle name="桁区切り 11 2 2 2 5" xfId="6783" xr:uid="{00000000-0005-0000-0000-0000E51A0000}"/>
    <cellStyle name="桁区切り 11 2 2 3" xfId="6784" xr:uid="{00000000-0005-0000-0000-0000E61A0000}"/>
    <cellStyle name="桁区切り 11 2 2 3 2" xfId="6785" xr:uid="{00000000-0005-0000-0000-0000E71A0000}"/>
    <cellStyle name="桁区切り 11 2 2 3 2 2" xfId="6786" xr:uid="{00000000-0005-0000-0000-0000E81A0000}"/>
    <cellStyle name="桁区切り 11 2 2 3 3" xfId="6787" xr:uid="{00000000-0005-0000-0000-0000E91A0000}"/>
    <cellStyle name="桁区切り 11 2 2 3 4" xfId="6788" xr:uid="{00000000-0005-0000-0000-0000EA1A0000}"/>
    <cellStyle name="桁区切り 11 2 2 4" xfId="6789" xr:uid="{00000000-0005-0000-0000-0000EB1A0000}"/>
    <cellStyle name="桁区切り 11 2 2 4 2" xfId="6790" xr:uid="{00000000-0005-0000-0000-0000EC1A0000}"/>
    <cellStyle name="桁区切り 11 2 2 5" xfId="6791" xr:uid="{00000000-0005-0000-0000-0000ED1A0000}"/>
    <cellStyle name="桁区切り 11 2 2 6" xfId="6792" xr:uid="{00000000-0005-0000-0000-0000EE1A0000}"/>
    <cellStyle name="桁区切り 11 2 2 7" xfId="6793" xr:uid="{00000000-0005-0000-0000-0000EF1A0000}"/>
    <cellStyle name="桁区切り 11 2 3" xfId="6794" xr:uid="{00000000-0005-0000-0000-0000F01A0000}"/>
    <cellStyle name="桁区切り 11 2 3 2" xfId="6795" xr:uid="{00000000-0005-0000-0000-0000F11A0000}"/>
    <cellStyle name="桁区切り 11 2 3 2 2" xfId="6796" xr:uid="{00000000-0005-0000-0000-0000F21A0000}"/>
    <cellStyle name="桁区切り 11 2 3 2 2 2" xfId="6797" xr:uid="{00000000-0005-0000-0000-0000F31A0000}"/>
    <cellStyle name="桁区切り 11 2 3 2 2 2 2" xfId="6798" xr:uid="{00000000-0005-0000-0000-0000F41A0000}"/>
    <cellStyle name="桁区切り 11 2 3 2 2 3" xfId="6799" xr:uid="{00000000-0005-0000-0000-0000F51A0000}"/>
    <cellStyle name="桁区切り 11 2 3 2 2 4" xfId="6800" xr:uid="{00000000-0005-0000-0000-0000F61A0000}"/>
    <cellStyle name="桁区切り 11 2 3 2 3" xfId="6801" xr:uid="{00000000-0005-0000-0000-0000F71A0000}"/>
    <cellStyle name="桁区切り 11 2 3 2 3 2" xfId="6802" xr:uid="{00000000-0005-0000-0000-0000F81A0000}"/>
    <cellStyle name="桁区切り 11 2 3 2 4" xfId="6803" xr:uid="{00000000-0005-0000-0000-0000F91A0000}"/>
    <cellStyle name="桁区切り 11 2 3 2 5" xfId="6804" xr:uid="{00000000-0005-0000-0000-0000FA1A0000}"/>
    <cellStyle name="桁区切り 11 2 3 3" xfId="6805" xr:uid="{00000000-0005-0000-0000-0000FB1A0000}"/>
    <cellStyle name="桁区切り 11 2 3 3 2" xfId="6806" xr:uid="{00000000-0005-0000-0000-0000FC1A0000}"/>
    <cellStyle name="桁区切り 11 2 3 3 2 2" xfId="6807" xr:uid="{00000000-0005-0000-0000-0000FD1A0000}"/>
    <cellStyle name="桁区切り 11 2 3 3 3" xfId="6808" xr:uid="{00000000-0005-0000-0000-0000FE1A0000}"/>
    <cellStyle name="桁区切り 11 2 3 3 4" xfId="6809" xr:uid="{00000000-0005-0000-0000-0000FF1A0000}"/>
    <cellStyle name="桁区切り 11 2 3 4" xfId="6810" xr:uid="{00000000-0005-0000-0000-0000001B0000}"/>
    <cellStyle name="桁区切り 11 2 3 4 2" xfId="6811" xr:uid="{00000000-0005-0000-0000-0000011B0000}"/>
    <cellStyle name="桁区切り 11 2 3 5" xfId="6812" xr:uid="{00000000-0005-0000-0000-0000021B0000}"/>
    <cellStyle name="桁区切り 11 2 3 6" xfId="6813" xr:uid="{00000000-0005-0000-0000-0000031B0000}"/>
    <cellStyle name="桁区切り 11 2 3 7" xfId="6814" xr:uid="{00000000-0005-0000-0000-0000041B0000}"/>
    <cellStyle name="桁区切り 11 2 4" xfId="6815" xr:uid="{00000000-0005-0000-0000-0000051B0000}"/>
    <cellStyle name="桁区切り 11 2 4 2" xfId="6816" xr:uid="{00000000-0005-0000-0000-0000061B0000}"/>
    <cellStyle name="桁区切り 11 2 4 2 2" xfId="6817" xr:uid="{00000000-0005-0000-0000-0000071B0000}"/>
    <cellStyle name="桁区切り 11 2 4 2 2 2" xfId="6818" xr:uid="{00000000-0005-0000-0000-0000081B0000}"/>
    <cellStyle name="桁区切り 11 2 4 2 3" xfId="6819" xr:uid="{00000000-0005-0000-0000-0000091B0000}"/>
    <cellStyle name="桁区切り 11 2 4 2 4" xfId="6820" xr:uid="{00000000-0005-0000-0000-00000A1B0000}"/>
    <cellStyle name="桁区切り 11 2 4 3" xfId="6821" xr:uid="{00000000-0005-0000-0000-00000B1B0000}"/>
    <cellStyle name="桁区切り 11 2 4 3 2" xfId="6822" xr:uid="{00000000-0005-0000-0000-00000C1B0000}"/>
    <cellStyle name="桁区切り 11 2 4 4" xfId="6823" xr:uid="{00000000-0005-0000-0000-00000D1B0000}"/>
    <cellStyle name="桁区切り 11 2 4 5" xfId="6824" xr:uid="{00000000-0005-0000-0000-00000E1B0000}"/>
    <cellStyle name="桁区切り 11 2 5" xfId="6825" xr:uid="{00000000-0005-0000-0000-00000F1B0000}"/>
    <cellStyle name="桁区切り 11 2 5 2" xfId="6826" xr:uid="{00000000-0005-0000-0000-0000101B0000}"/>
    <cellStyle name="桁区切り 11 2 5 2 2" xfId="6827" xr:uid="{00000000-0005-0000-0000-0000111B0000}"/>
    <cellStyle name="桁区切り 11 2 5 3" xfId="6828" xr:uid="{00000000-0005-0000-0000-0000121B0000}"/>
    <cellStyle name="桁区切り 11 2 5 4" xfId="6829" xr:uid="{00000000-0005-0000-0000-0000131B0000}"/>
    <cellStyle name="桁区切り 11 2 6" xfId="6830" xr:uid="{00000000-0005-0000-0000-0000141B0000}"/>
    <cellStyle name="桁区切り 11 2 6 2" xfId="6831" xr:uid="{00000000-0005-0000-0000-0000151B0000}"/>
    <cellStyle name="桁区切り 11 2 7" xfId="6832" xr:uid="{00000000-0005-0000-0000-0000161B0000}"/>
    <cellStyle name="桁区切り 11 2 8" xfId="6833" xr:uid="{00000000-0005-0000-0000-0000171B0000}"/>
    <cellStyle name="桁区切り 11 2 9" xfId="6834" xr:uid="{00000000-0005-0000-0000-0000181B0000}"/>
    <cellStyle name="桁区切り 110" xfId="6835" xr:uid="{00000000-0005-0000-0000-0000191B0000}"/>
    <cellStyle name="桁区切り 111" xfId="6836" xr:uid="{00000000-0005-0000-0000-00001A1B0000}"/>
    <cellStyle name="桁区切り 112" xfId="6837" xr:uid="{00000000-0005-0000-0000-00001B1B0000}"/>
    <cellStyle name="桁区切り 113" xfId="6838" xr:uid="{00000000-0005-0000-0000-00001C1B0000}"/>
    <cellStyle name="桁区切り 114" xfId="6839" xr:uid="{00000000-0005-0000-0000-00001D1B0000}"/>
    <cellStyle name="桁区切り 115" xfId="6840" xr:uid="{00000000-0005-0000-0000-00001E1B0000}"/>
    <cellStyle name="桁区切り 116" xfId="6841" xr:uid="{00000000-0005-0000-0000-00001F1B0000}"/>
    <cellStyle name="桁区切り 117" xfId="6842" xr:uid="{00000000-0005-0000-0000-0000201B0000}"/>
    <cellStyle name="桁区切り 118" xfId="6843" xr:uid="{00000000-0005-0000-0000-0000211B0000}"/>
    <cellStyle name="桁区切り 119" xfId="6844" xr:uid="{00000000-0005-0000-0000-0000221B0000}"/>
    <cellStyle name="桁区切り 12" xfId="6845" xr:uid="{00000000-0005-0000-0000-0000231B0000}"/>
    <cellStyle name="桁区切り 12 2" xfId="6846" xr:uid="{00000000-0005-0000-0000-0000241B0000}"/>
    <cellStyle name="桁区切り 12 2 2" xfId="6847" xr:uid="{00000000-0005-0000-0000-0000251B0000}"/>
    <cellStyle name="桁区切り 12 2 2 2" xfId="6848" xr:uid="{00000000-0005-0000-0000-0000261B0000}"/>
    <cellStyle name="桁区切り 12 2 2 2 2" xfId="6849" xr:uid="{00000000-0005-0000-0000-0000271B0000}"/>
    <cellStyle name="桁区切り 12 2 2 2 2 2" xfId="6850" xr:uid="{00000000-0005-0000-0000-0000281B0000}"/>
    <cellStyle name="桁区切り 12 2 2 2 2 2 2" xfId="6851" xr:uid="{00000000-0005-0000-0000-0000291B0000}"/>
    <cellStyle name="桁区切り 12 2 2 2 2 3" xfId="6852" xr:uid="{00000000-0005-0000-0000-00002A1B0000}"/>
    <cellStyle name="桁区切り 12 2 2 2 2 4" xfId="6853" xr:uid="{00000000-0005-0000-0000-00002B1B0000}"/>
    <cellStyle name="桁区切り 12 2 2 2 3" xfId="6854" xr:uid="{00000000-0005-0000-0000-00002C1B0000}"/>
    <cellStyle name="桁区切り 12 2 2 2 3 2" xfId="6855" xr:uid="{00000000-0005-0000-0000-00002D1B0000}"/>
    <cellStyle name="桁区切り 12 2 2 2 4" xfId="6856" xr:uid="{00000000-0005-0000-0000-00002E1B0000}"/>
    <cellStyle name="桁区切り 12 2 2 2 5" xfId="6857" xr:uid="{00000000-0005-0000-0000-00002F1B0000}"/>
    <cellStyle name="桁区切り 12 2 2 3" xfId="6858" xr:uid="{00000000-0005-0000-0000-0000301B0000}"/>
    <cellStyle name="桁区切り 12 2 2 3 2" xfId="6859" xr:uid="{00000000-0005-0000-0000-0000311B0000}"/>
    <cellStyle name="桁区切り 12 2 2 3 2 2" xfId="6860" xr:uid="{00000000-0005-0000-0000-0000321B0000}"/>
    <cellStyle name="桁区切り 12 2 2 3 3" xfId="6861" xr:uid="{00000000-0005-0000-0000-0000331B0000}"/>
    <cellStyle name="桁区切り 12 2 2 3 4" xfId="6862" xr:uid="{00000000-0005-0000-0000-0000341B0000}"/>
    <cellStyle name="桁区切り 12 2 2 4" xfId="6863" xr:uid="{00000000-0005-0000-0000-0000351B0000}"/>
    <cellStyle name="桁区切り 12 2 2 4 2" xfId="6864" xr:uid="{00000000-0005-0000-0000-0000361B0000}"/>
    <cellStyle name="桁区切り 12 2 2 5" xfId="6865" xr:uid="{00000000-0005-0000-0000-0000371B0000}"/>
    <cellStyle name="桁区切り 12 2 2 6" xfId="6866" xr:uid="{00000000-0005-0000-0000-0000381B0000}"/>
    <cellStyle name="桁区切り 12 2 2 7" xfId="6867" xr:uid="{00000000-0005-0000-0000-0000391B0000}"/>
    <cellStyle name="桁区切り 12 2 3" xfId="6868" xr:uid="{00000000-0005-0000-0000-00003A1B0000}"/>
    <cellStyle name="桁区切り 12 2 3 2" xfId="6869" xr:uid="{00000000-0005-0000-0000-00003B1B0000}"/>
    <cellStyle name="桁区切り 12 2 3 2 2" xfId="6870" xr:uid="{00000000-0005-0000-0000-00003C1B0000}"/>
    <cellStyle name="桁区切り 12 2 3 2 2 2" xfId="6871" xr:uid="{00000000-0005-0000-0000-00003D1B0000}"/>
    <cellStyle name="桁区切り 12 2 3 2 2 2 2" xfId="6872" xr:uid="{00000000-0005-0000-0000-00003E1B0000}"/>
    <cellStyle name="桁区切り 12 2 3 2 2 3" xfId="6873" xr:uid="{00000000-0005-0000-0000-00003F1B0000}"/>
    <cellStyle name="桁区切り 12 2 3 2 2 4" xfId="6874" xr:uid="{00000000-0005-0000-0000-0000401B0000}"/>
    <cellStyle name="桁区切り 12 2 3 2 3" xfId="6875" xr:uid="{00000000-0005-0000-0000-0000411B0000}"/>
    <cellStyle name="桁区切り 12 2 3 2 3 2" xfId="6876" xr:uid="{00000000-0005-0000-0000-0000421B0000}"/>
    <cellStyle name="桁区切り 12 2 3 2 4" xfId="6877" xr:uid="{00000000-0005-0000-0000-0000431B0000}"/>
    <cellStyle name="桁区切り 12 2 3 2 5" xfId="6878" xr:uid="{00000000-0005-0000-0000-0000441B0000}"/>
    <cellStyle name="桁区切り 12 2 3 3" xfId="6879" xr:uid="{00000000-0005-0000-0000-0000451B0000}"/>
    <cellStyle name="桁区切り 12 2 3 3 2" xfId="6880" xr:uid="{00000000-0005-0000-0000-0000461B0000}"/>
    <cellStyle name="桁区切り 12 2 3 3 2 2" xfId="6881" xr:uid="{00000000-0005-0000-0000-0000471B0000}"/>
    <cellStyle name="桁区切り 12 2 3 3 3" xfId="6882" xr:uid="{00000000-0005-0000-0000-0000481B0000}"/>
    <cellStyle name="桁区切り 12 2 3 3 4" xfId="6883" xr:uid="{00000000-0005-0000-0000-0000491B0000}"/>
    <cellStyle name="桁区切り 12 2 3 4" xfId="6884" xr:uid="{00000000-0005-0000-0000-00004A1B0000}"/>
    <cellStyle name="桁区切り 12 2 3 4 2" xfId="6885" xr:uid="{00000000-0005-0000-0000-00004B1B0000}"/>
    <cellStyle name="桁区切り 12 2 3 5" xfId="6886" xr:uid="{00000000-0005-0000-0000-00004C1B0000}"/>
    <cellStyle name="桁区切り 12 2 3 6" xfId="6887" xr:uid="{00000000-0005-0000-0000-00004D1B0000}"/>
    <cellStyle name="桁区切り 12 2 3 7" xfId="6888" xr:uid="{00000000-0005-0000-0000-00004E1B0000}"/>
    <cellStyle name="桁区切り 12 2 4" xfId="6889" xr:uid="{00000000-0005-0000-0000-00004F1B0000}"/>
    <cellStyle name="桁区切り 12 2 4 2" xfId="6890" xr:uid="{00000000-0005-0000-0000-0000501B0000}"/>
    <cellStyle name="桁区切り 12 2 4 2 2" xfId="6891" xr:uid="{00000000-0005-0000-0000-0000511B0000}"/>
    <cellStyle name="桁区切り 12 2 4 2 2 2" xfId="6892" xr:uid="{00000000-0005-0000-0000-0000521B0000}"/>
    <cellStyle name="桁区切り 12 2 4 2 3" xfId="6893" xr:uid="{00000000-0005-0000-0000-0000531B0000}"/>
    <cellStyle name="桁区切り 12 2 4 2 4" xfId="6894" xr:uid="{00000000-0005-0000-0000-0000541B0000}"/>
    <cellStyle name="桁区切り 12 2 4 3" xfId="6895" xr:uid="{00000000-0005-0000-0000-0000551B0000}"/>
    <cellStyle name="桁区切り 12 2 4 3 2" xfId="6896" xr:uid="{00000000-0005-0000-0000-0000561B0000}"/>
    <cellStyle name="桁区切り 12 2 4 4" xfId="6897" xr:uid="{00000000-0005-0000-0000-0000571B0000}"/>
    <cellStyle name="桁区切り 12 2 4 5" xfId="6898" xr:uid="{00000000-0005-0000-0000-0000581B0000}"/>
    <cellStyle name="桁区切り 12 2 5" xfId="6899" xr:uid="{00000000-0005-0000-0000-0000591B0000}"/>
    <cellStyle name="桁区切り 12 2 5 2" xfId="6900" xr:uid="{00000000-0005-0000-0000-00005A1B0000}"/>
    <cellStyle name="桁区切り 12 2 5 2 2" xfId="6901" xr:uid="{00000000-0005-0000-0000-00005B1B0000}"/>
    <cellStyle name="桁区切り 12 2 5 3" xfId="6902" xr:uid="{00000000-0005-0000-0000-00005C1B0000}"/>
    <cellStyle name="桁区切り 12 2 5 4" xfId="6903" xr:uid="{00000000-0005-0000-0000-00005D1B0000}"/>
    <cellStyle name="桁区切り 12 2 6" xfId="6904" xr:uid="{00000000-0005-0000-0000-00005E1B0000}"/>
    <cellStyle name="桁区切り 12 2 6 2" xfId="6905" xr:uid="{00000000-0005-0000-0000-00005F1B0000}"/>
    <cellStyle name="桁区切り 12 2 7" xfId="6906" xr:uid="{00000000-0005-0000-0000-0000601B0000}"/>
    <cellStyle name="桁区切り 12 2 8" xfId="6907" xr:uid="{00000000-0005-0000-0000-0000611B0000}"/>
    <cellStyle name="桁区切り 12 2 9" xfId="6908" xr:uid="{00000000-0005-0000-0000-0000621B0000}"/>
    <cellStyle name="桁区切り 120" xfId="6909" xr:uid="{00000000-0005-0000-0000-0000631B0000}"/>
    <cellStyle name="桁区切り 121" xfId="6910" xr:uid="{00000000-0005-0000-0000-0000641B0000}"/>
    <cellStyle name="桁区切り 122" xfId="6911" xr:uid="{00000000-0005-0000-0000-0000651B0000}"/>
    <cellStyle name="桁区切り 123" xfId="6912" xr:uid="{00000000-0005-0000-0000-0000661B0000}"/>
    <cellStyle name="桁区切り 124" xfId="6913" xr:uid="{00000000-0005-0000-0000-0000671B0000}"/>
    <cellStyle name="桁区切り 125" xfId="6914" xr:uid="{00000000-0005-0000-0000-0000681B0000}"/>
    <cellStyle name="桁区切り 126" xfId="6915" xr:uid="{00000000-0005-0000-0000-0000691B0000}"/>
    <cellStyle name="桁区切り 127" xfId="6916" xr:uid="{00000000-0005-0000-0000-00006A1B0000}"/>
    <cellStyle name="桁区切り 128" xfId="6917" xr:uid="{00000000-0005-0000-0000-00006B1B0000}"/>
    <cellStyle name="桁区切り 129" xfId="6918" xr:uid="{00000000-0005-0000-0000-00006C1B0000}"/>
    <cellStyle name="桁区切り 13" xfId="6919" xr:uid="{00000000-0005-0000-0000-00006D1B0000}"/>
    <cellStyle name="桁区切り 13 2" xfId="6920" xr:uid="{00000000-0005-0000-0000-00006E1B0000}"/>
    <cellStyle name="桁区切り 13 2 2" xfId="6921" xr:uid="{00000000-0005-0000-0000-00006F1B0000}"/>
    <cellStyle name="桁区切り 13 2 2 2" xfId="6922" xr:uid="{00000000-0005-0000-0000-0000701B0000}"/>
    <cellStyle name="桁区切り 13 2 2 2 2" xfId="6923" xr:uid="{00000000-0005-0000-0000-0000711B0000}"/>
    <cellStyle name="桁区切り 13 2 2 2 2 2" xfId="6924" xr:uid="{00000000-0005-0000-0000-0000721B0000}"/>
    <cellStyle name="桁区切り 13 2 2 2 2 2 2" xfId="6925" xr:uid="{00000000-0005-0000-0000-0000731B0000}"/>
    <cellStyle name="桁区切り 13 2 2 2 2 3" xfId="6926" xr:uid="{00000000-0005-0000-0000-0000741B0000}"/>
    <cellStyle name="桁区切り 13 2 2 2 2 4" xfId="6927" xr:uid="{00000000-0005-0000-0000-0000751B0000}"/>
    <cellStyle name="桁区切り 13 2 2 2 3" xfId="6928" xr:uid="{00000000-0005-0000-0000-0000761B0000}"/>
    <cellStyle name="桁区切り 13 2 2 2 3 2" xfId="6929" xr:uid="{00000000-0005-0000-0000-0000771B0000}"/>
    <cellStyle name="桁区切り 13 2 2 2 4" xfId="6930" xr:uid="{00000000-0005-0000-0000-0000781B0000}"/>
    <cellStyle name="桁区切り 13 2 2 2 5" xfId="6931" xr:uid="{00000000-0005-0000-0000-0000791B0000}"/>
    <cellStyle name="桁区切り 13 2 2 3" xfId="6932" xr:uid="{00000000-0005-0000-0000-00007A1B0000}"/>
    <cellStyle name="桁区切り 13 2 2 3 2" xfId="6933" xr:uid="{00000000-0005-0000-0000-00007B1B0000}"/>
    <cellStyle name="桁区切り 13 2 2 3 2 2" xfId="6934" xr:uid="{00000000-0005-0000-0000-00007C1B0000}"/>
    <cellStyle name="桁区切り 13 2 2 3 3" xfId="6935" xr:uid="{00000000-0005-0000-0000-00007D1B0000}"/>
    <cellStyle name="桁区切り 13 2 2 3 4" xfId="6936" xr:uid="{00000000-0005-0000-0000-00007E1B0000}"/>
    <cellStyle name="桁区切り 13 2 2 4" xfId="6937" xr:uid="{00000000-0005-0000-0000-00007F1B0000}"/>
    <cellStyle name="桁区切り 13 2 2 4 2" xfId="6938" xr:uid="{00000000-0005-0000-0000-0000801B0000}"/>
    <cellStyle name="桁区切り 13 2 2 5" xfId="6939" xr:uid="{00000000-0005-0000-0000-0000811B0000}"/>
    <cellStyle name="桁区切り 13 2 2 6" xfId="6940" xr:uid="{00000000-0005-0000-0000-0000821B0000}"/>
    <cellStyle name="桁区切り 13 2 2 7" xfId="6941" xr:uid="{00000000-0005-0000-0000-0000831B0000}"/>
    <cellStyle name="桁区切り 13 2 3" xfId="6942" xr:uid="{00000000-0005-0000-0000-0000841B0000}"/>
    <cellStyle name="桁区切り 13 2 3 2" xfId="6943" xr:uid="{00000000-0005-0000-0000-0000851B0000}"/>
    <cellStyle name="桁区切り 13 2 3 2 2" xfId="6944" xr:uid="{00000000-0005-0000-0000-0000861B0000}"/>
    <cellStyle name="桁区切り 13 2 3 2 2 2" xfId="6945" xr:uid="{00000000-0005-0000-0000-0000871B0000}"/>
    <cellStyle name="桁区切り 13 2 3 2 2 2 2" xfId="6946" xr:uid="{00000000-0005-0000-0000-0000881B0000}"/>
    <cellStyle name="桁区切り 13 2 3 2 2 3" xfId="6947" xr:uid="{00000000-0005-0000-0000-0000891B0000}"/>
    <cellStyle name="桁区切り 13 2 3 2 2 4" xfId="6948" xr:uid="{00000000-0005-0000-0000-00008A1B0000}"/>
    <cellStyle name="桁区切り 13 2 3 2 3" xfId="6949" xr:uid="{00000000-0005-0000-0000-00008B1B0000}"/>
    <cellStyle name="桁区切り 13 2 3 2 3 2" xfId="6950" xr:uid="{00000000-0005-0000-0000-00008C1B0000}"/>
    <cellStyle name="桁区切り 13 2 3 2 4" xfId="6951" xr:uid="{00000000-0005-0000-0000-00008D1B0000}"/>
    <cellStyle name="桁区切り 13 2 3 2 5" xfId="6952" xr:uid="{00000000-0005-0000-0000-00008E1B0000}"/>
    <cellStyle name="桁区切り 13 2 3 3" xfId="6953" xr:uid="{00000000-0005-0000-0000-00008F1B0000}"/>
    <cellStyle name="桁区切り 13 2 3 3 2" xfId="6954" xr:uid="{00000000-0005-0000-0000-0000901B0000}"/>
    <cellStyle name="桁区切り 13 2 3 3 2 2" xfId="6955" xr:uid="{00000000-0005-0000-0000-0000911B0000}"/>
    <cellStyle name="桁区切り 13 2 3 3 3" xfId="6956" xr:uid="{00000000-0005-0000-0000-0000921B0000}"/>
    <cellStyle name="桁区切り 13 2 3 3 4" xfId="6957" xr:uid="{00000000-0005-0000-0000-0000931B0000}"/>
    <cellStyle name="桁区切り 13 2 3 4" xfId="6958" xr:uid="{00000000-0005-0000-0000-0000941B0000}"/>
    <cellStyle name="桁区切り 13 2 3 4 2" xfId="6959" xr:uid="{00000000-0005-0000-0000-0000951B0000}"/>
    <cellStyle name="桁区切り 13 2 3 5" xfId="6960" xr:uid="{00000000-0005-0000-0000-0000961B0000}"/>
    <cellStyle name="桁区切り 13 2 3 6" xfId="6961" xr:uid="{00000000-0005-0000-0000-0000971B0000}"/>
    <cellStyle name="桁区切り 13 2 3 7" xfId="6962" xr:uid="{00000000-0005-0000-0000-0000981B0000}"/>
    <cellStyle name="桁区切り 13 2 4" xfId="6963" xr:uid="{00000000-0005-0000-0000-0000991B0000}"/>
    <cellStyle name="桁区切り 13 2 4 2" xfId="6964" xr:uid="{00000000-0005-0000-0000-00009A1B0000}"/>
    <cellStyle name="桁区切り 13 2 4 2 2" xfId="6965" xr:uid="{00000000-0005-0000-0000-00009B1B0000}"/>
    <cellStyle name="桁区切り 13 2 4 2 2 2" xfId="6966" xr:uid="{00000000-0005-0000-0000-00009C1B0000}"/>
    <cellStyle name="桁区切り 13 2 4 2 3" xfId="6967" xr:uid="{00000000-0005-0000-0000-00009D1B0000}"/>
    <cellStyle name="桁区切り 13 2 4 2 4" xfId="6968" xr:uid="{00000000-0005-0000-0000-00009E1B0000}"/>
    <cellStyle name="桁区切り 13 2 4 3" xfId="6969" xr:uid="{00000000-0005-0000-0000-00009F1B0000}"/>
    <cellStyle name="桁区切り 13 2 4 3 2" xfId="6970" xr:uid="{00000000-0005-0000-0000-0000A01B0000}"/>
    <cellStyle name="桁区切り 13 2 4 4" xfId="6971" xr:uid="{00000000-0005-0000-0000-0000A11B0000}"/>
    <cellStyle name="桁区切り 13 2 4 5" xfId="6972" xr:uid="{00000000-0005-0000-0000-0000A21B0000}"/>
    <cellStyle name="桁区切り 13 2 5" xfId="6973" xr:uid="{00000000-0005-0000-0000-0000A31B0000}"/>
    <cellStyle name="桁区切り 13 2 5 2" xfId="6974" xr:uid="{00000000-0005-0000-0000-0000A41B0000}"/>
    <cellStyle name="桁区切り 13 2 5 2 2" xfId="6975" xr:uid="{00000000-0005-0000-0000-0000A51B0000}"/>
    <cellStyle name="桁区切り 13 2 5 3" xfId="6976" xr:uid="{00000000-0005-0000-0000-0000A61B0000}"/>
    <cellStyle name="桁区切り 13 2 5 4" xfId="6977" xr:uid="{00000000-0005-0000-0000-0000A71B0000}"/>
    <cellStyle name="桁区切り 13 2 6" xfId="6978" xr:uid="{00000000-0005-0000-0000-0000A81B0000}"/>
    <cellStyle name="桁区切り 13 2 6 2" xfId="6979" xr:uid="{00000000-0005-0000-0000-0000A91B0000}"/>
    <cellStyle name="桁区切り 13 2 7" xfId="6980" xr:uid="{00000000-0005-0000-0000-0000AA1B0000}"/>
    <cellStyle name="桁区切り 13 2 8" xfId="6981" xr:uid="{00000000-0005-0000-0000-0000AB1B0000}"/>
    <cellStyle name="桁区切り 13 2 9" xfId="6982" xr:uid="{00000000-0005-0000-0000-0000AC1B0000}"/>
    <cellStyle name="桁区切り 130" xfId="6983" xr:uid="{00000000-0005-0000-0000-0000AD1B0000}"/>
    <cellStyle name="桁区切り 131" xfId="6984" xr:uid="{00000000-0005-0000-0000-0000AE1B0000}"/>
    <cellStyle name="桁区切り 132" xfId="6985" xr:uid="{00000000-0005-0000-0000-0000AF1B0000}"/>
    <cellStyle name="桁区切り 133" xfId="6986" xr:uid="{00000000-0005-0000-0000-0000B01B0000}"/>
    <cellStyle name="桁区切り 134" xfId="6987" xr:uid="{00000000-0005-0000-0000-0000B11B0000}"/>
    <cellStyle name="桁区切り 135" xfId="6988" xr:uid="{00000000-0005-0000-0000-0000B21B0000}"/>
    <cellStyle name="桁区切り 136" xfId="6989" xr:uid="{00000000-0005-0000-0000-0000B31B0000}"/>
    <cellStyle name="桁区切り 136 2" xfId="6990" xr:uid="{00000000-0005-0000-0000-0000B41B0000}"/>
    <cellStyle name="桁区切り 136 3" xfId="6991" xr:uid="{00000000-0005-0000-0000-0000B51B0000}"/>
    <cellStyle name="桁区切り 136 4" xfId="6992" xr:uid="{00000000-0005-0000-0000-0000B61B0000}"/>
    <cellStyle name="桁区切り 137" xfId="6993" xr:uid="{00000000-0005-0000-0000-0000B71B0000}"/>
    <cellStyle name="桁区切り 138" xfId="6994" xr:uid="{00000000-0005-0000-0000-0000B81B0000}"/>
    <cellStyle name="桁区切り 139" xfId="6995" xr:uid="{00000000-0005-0000-0000-0000B91B0000}"/>
    <cellStyle name="桁区切り 14" xfId="6996" xr:uid="{00000000-0005-0000-0000-0000BA1B0000}"/>
    <cellStyle name="桁区切り 14 2" xfId="6997" xr:uid="{00000000-0005-0000-0000-0000BB1B0000}"/>
    <cellStyle name="桁区切り 14 2 2" xfId="6998" xr:uid="{00000000-0005-0000-0000-0000BC1B0000}"/>
    <cellStyle name="桁区切り 14 2 2 2" xfId="6999" xr:uid="{00000000-0005-0000-0000-0000BD1B0000}"/>
    <cellStyle name="桁区切り 14 2 2 2 2" xfId="7000" xr:uid="{00000000-0005-0000-0000-0000BE1B0000}"/>
    <cellStyle name="桁区切り 14 2 2 2 2 2" xfId="7001" xr:uid="{00000000-0005-0000-0000-0000BF1B0000}"/>
    <cellStyle name="桁区切り 14 2 2 2 3" xfId="7002" xr:uid="{00000000-0005-0000-0000-0000C01B0000}"/>
    <cellStyle name="桁区切り 14 2 2 2 4" xfId="7003" xr:uid="{00000000-0005-0000-0000-0000C11B0000}"/>
    <cellStyle name="桁区切り 14 2 2 3" xfId="7004" xr:uid="{00000000-0005-0000-0000-0000C21B0000}"/>
    <cellStyle name="桁区切り 14 2 2 3 2" xfId="7005" xr:uid="{00000000-0005-0000-0000-0000C31B0000}"/>
    <cellStyle name="桁区切り 14 2 2 4" xfId="7006" xr:uid="{00000000-0005-0000-0000-0000C41B0000}"/>
    <cellStyle name="桁区切り 14 2 2 5" xfId="7007" xr:uid="{00000000-0005-0000-0000-0000C51B0000}"/>
    <cellStyle name="桁区切り 14 2 3" xfId="7008" xr:uid="{00000000-0005-0000-0000-0000C61B0000}"/>
    <cellStyle name="桁区切り 14 2 3 2" xfId="7009" xr:uid="{00000000-0005-0000-0000-0000C71B0000}"/>
    <cellStyle name="桁区切り 14 2 3 2 2" xfId="7010" xr:uid="{00000000-0005-0000-0000-0000C81B0000}"/>
    <cellStyle name="桁区切り 14 2 3 3" xfId="7011" xr:uid="{00000000-0005-0000-0000-0000C91B0000}"/>
    <cellStyle name="桁区切り 14 2 3 4" xfId="7012" xr:uid="{00000000-0005-0000-0000-0000CA1B0000}"/>
    <cellStyle name="桁区切り 14 2 4" xfId="7013" xr:uid="{00000000-0005-0000-0000-0000CB1B0000}"/>
    <cellStyle name="桁区切り 14 2 4 2" xfId="7014" xr:uid="{00000000-0005-0000-0000-0000CC1B0000}"/>
    <cellStyle name="桁区切り 14 2 5" xfId="7015" xr:uid="{00000000-0005-0000-0000-0000CD1B0000}"/>
    <cellStyle name="桁区切り 14 2 6" xfId="7016" xr:uid="{00000000-0005-0000-0000-0000CE1B0000}"/>
    <cellStyle name="桁区切り 14 2 7" xfId="7017" xr:uid="{00000000-0005-0000-0000-0000CF1B0000}"/>
    <cellStyle name="桁区切り 14 3" xfId="7018" xr:uid="{00000000-0005-0000-0000-0000D01B0000}"/>
    <cellStyle name="桁区切り 14 3 2" xfId="7019" xr:uid="{00000000-0005-0000-0000-0000D11B0000}"/>
    <cellStyle name="桁区切り 14 3 2 2" xfId="7020" xr:uid="{00000000-0005-0000-0000-0000D21B0000}"/>
    <cellStyle name="桁区切り 14 3 2 2 2" xfId="7021" xr:uid="{00000000-0005-0000-0000-0000D31B0000}"/>
    <cellStyle name="桁区切り 14 3 2 2 2 2" xfId="7022" xr:uid="{00000000-0005-0000-0000-0000D41B0000}"/>
    <cellStyle name="桁区切り 14 3 2 2 3" xfId="7023" xr:uid="{00000000-0005-0000-0000-0000D51B0000}"/>
    <cellStyle name="桁区切り 14 3 2 2 4" xfId="7024" xr:uid="{00000000-0005-0000-0000-0000D61B0000}"/>
    <cellStyle name="桁区切り 14 3 2 3" xfId="7025" xr:uid="{00000000-0005-0000-0000-0000D71B0000}"/>
    <cellStyle name="桁区切り 14 3 2 3 2" xfId="7026" xr:uid="{00000000-0005-0000-0000-0000D81B0000}"/>
    <cellStyle name="桁区切り 14 3 2 4" xfId="7027" xr:uid="{00000000-0005-0000-0000-0000D91B0000}"/>
    <cellStyle name="桁区切り 14 3 2 5" xfId="7028" xr:uid="{00000000-0005-0000-0000-0000DA1B0000}"/>
    <cellStyle name="桁区切り 14 3 3" xfId="7029" xr:uid="{00000000-0005-0000-0000-0000DB1B0000}"/>
    <cellStyle name="桁区切り 14 3 3 2" xfId="7030" xr:uid="{00000000-0005-0000-0000-0000DC1B0000}"/>
    <cellStyle name="桁区切り 14 3 3 2 2" xfId="7031" xr:uid="{00000000-0005-0000-0000-0000DD1B0000}"/>
    <cellStyle name="桁区切り 14 3 3 3" xfId="7032" xr:uid="{00000000-0005-0000-0000-0000DE1B0000}"/>
    <cellStyle name="桁区切り 14 3 3 4" xfId="7033" xr:uid="{00000000-0005-0000-0000-0000DF1B0000}"/>
    <cellStyle name="桁区切り 14 3 4" xfId="7034" xr:uid="{00000000-0005-0000-0000-0000E01B0000}"/>
    <cellStyle name="桁区切り 14 3 4 2" xfId="7035" xr:uid="{00000000-0005-0000-0000-0000E11B0000}"/>
    <cellStyle name="桁区切り 14 3 5" xfId="7036" xr:uid="{00000000-0005-0000-0000-0000E21B0000}"/>
    <cellStyle name="桁区切り 14 3 6" xfId="7037" xr:uid="{00000000-0005-0000-0000-0000E31B0000}"/>
    <cellStyle name="桁区切り 14 3 7" xfId="7038" xr:uid="{00000000-0005-0000-0000-0000E41B0000}"/>
    <cellStyle name="桁区切り 14 4" xfId="7039" xr:uid="{00000000-0005-0000-0000-0000E51B0000}"/>
    <cellStyle name="桁区切り 14 4 2" xfId="7040" xr:uid="{00000000-0005-0000-0000-0000E61B0000}"/>
    <cellStyle name="桁区切り 14 4 2 2" xfId="7041" xr:uid="{00000000-0005-0000-0000-0000E71B0000}"/>
    <cellStyle name="桁区切り 14 4 2 2 2" xfId="7042" xr:uid="{00000000-0005-0000-0000-0000E81B0000}"/>
    <cellStyle name="桁区切り 14 4 2 3" xfId="7043" xr:uid="{00000000-0005-0000-0000-0000E91B0000}"/>
    <cellStyle name="桁区切り 14 4 2 4" xfId="7044" xr:uid="{00000000-0005-0000-0000-0000EA1B0000}"/>
    <cellStyle name="桁区切り 14 5" xfId="7045" xr:uid="{00000000-0005-0000-0000-0000EB1B0000}"/>
    <cellStyle name="桁区切り 14 5 2" xfId="7046" xr:uid="{00000000-0005-0000-0000-0000EC1B0000}"/>
    <cellStyle name="桁区切り 14 5 2 2" xfId="7047" xr:uid="{00000000-0005-0000-0000-0000ED1B0000}"/>
    <cellStyle name="桁区切り 14 5 3" xfId="7048" xr:uid="{00000000-0005-0000-0000-0000EE1B0000}"/>
    <cellStyle name="桁区切り 14 5 4" xfId="7049" xr:uid="{00000000-0005-0000-0000-0000EF1B0000}"/>
    <cellStyle name="桁区切り 14 6" xfId="7050" xr:uid="{00000000-0005-0000-0000-0000F01B0000}"/>
    <cellStyle name="桁区切り 14 6 2" xfId="7051" xr:uid="{00000000-0005-0000-0000-0000F11B0000}"/>
    <cellStyle name="桁区切り 14 7" xfId="7052" xr:uid="{00000000-0005-0000-0000-0000F21B0000}"/>
    <cellStyle name="桁区切り 14 8" xfId="7053" xr:uid="{00000000-0005-0000-0000-0000F31B0000}"/>
    <cellStyle name="桁区切り 14 9" xfId="7054" xr:uid="{00000000-0005-0000-0000-0000F41B0000}"/>
    <cellStyle name="桁区切り 140" xfId="7055" xr:uid="{00000000-0005-0000-0000-0000F51B0000}"/>
    <cellStyle name="桁区切り 140 2" xfId="7056" xr:uid="{00000000-0005-0000-0000-0000F61B0000}"/>
    <cellStyle name="桁区切り 141" xfId="7057" xr:uid="{00000000-0005-0000-0000-0000F71B0000}"/>
    <cellStyle name="桁区切り 141 2" xfId="7058" xr:uid="{00000000-0005-0000-0000-0000F81B0000}"/>
    <cellStyle name="桁区切り 142" xfId="7059" xr:uid="{00000000-0005-0000-0000-0000F91B0000}"/>
    <cellStyle name="桁区切り 15" xfId="7060" xr:uid="{00000000-0005-0000-0000-0000FA1B0000}"/>
    <cellStyle name="桁区切り 15 2" xfId="7061" xr:uid="{00000000-0005-0000-0000-0000FB1B0000}"/>
    <cellStyle name="桁区切り 15 2 2" xfId="7062" xr:uid="{00000000-0005-0000-0000-0000FC1B0000}"/>
    <cellStyle name="桁区切り 15 2 2 2" xfId="7063" xr:uid="{00000000-0005-0000-0000-0000FD1B0000}"/>
    <cellStyle name="桁区切り 15 2 2 2 2" xfId="7064" xr:uid="{00000000-0005-0000-0000-0000FE1B0000}"/>
    <cellStyle name="桁区切り 15 2 2 2 2 2" xfId="7065" xr:uid="{00000000-0005-0000-0000-0000FF1B0000}"/>
    <cellStyle name="桁区切り 15 2 2 2 3" xfId="7066" xr:uid="{00000000-0005-0000-0000-0000001C0000}"/>
    <cellStyle name="桁区切り 15 2 2 2 4" xfId="7067" xr:uid="{00000000-0005-0000-0000-0000011C0000}"/>
    <cellStyle name="桁区切り 15 2 2 3" xfId="7068" xr:uid="{00000000-0005-0000-0000-0000021C0000}"/>
    <cellStyle name="桁区切り 15 2 2 3 2" xfId="7069" xr:uid="{00000000-0005-0000-0000-0000031C0000}"/>
    <cellStyle name="桁区切り 15 2 2 4" xfId="7070" xr:uid="{00000000-0005-0000-0000-0000041C0000}"/>
    <cellStyle name="桁区切り 15 2 2 5" xfId="7071" xr:uid="{00000000-0005-0000-0000-0000051C0000}"/>
    <cellStyle name="桁区切り 15 2 3" xfId="7072" xr:uid="{00000000-0005-0000-0000-0000061C0000}"/>
    <cellStyle name="桁区切り 15 2 3 2" xfId="7073" xr:uid="{00000000-0005-0000-0000-0000071C0000}"/>
    <cellStyle name="桁区切り 15 2 3 2 2" xfId="7074" xr:uid="{00000000-0005-0000-0000-0000081C0000}"/>
    <cellStyle name="桁区切り 15 2 3 3" xfId="7075" xr:uid="{00000000-0005-0000-0000-0000091C0000}"/>
    <cellStyle name="桁区切り 15 2 3 4" xfId="7076" xr:uid="{00000000-0005-0000-0000-00000A1C0000}"/>
    <cellStyle name="桁区切り 15 2 4" xfId="7077" xr:uid="{00000000-0005-0000-0000-00000B1C0000}"/>
    <cellStyle name="桁区切り 15 2 4 2" xfId="7078" xr:uid="{00000000-0005-0000-0000-00000C1C0000}"/>
    <cellStyle name="桁区切り 15 2 5" xfId="7079" xr:uid="{00000000-0005-0000-0000-00000D1C0000}"/>
    <cellStyle name="桁区切り 15 2 6" xfId="7080" xr:uid="{00000000-0005-0000-0000-00000E1C0000}"/>
    <cellStyle name="桁区切り 15 2 7" xfId="7081" xr:uid="{00000000-0005-0000-0000-00000F1C0000}"/>
    <cellStyle name="桁区切り 15 3" xfId="7082" xr:uid="{00000000-0005-0000-0000-0000101C0000}"/>
    <cellStyle name="桁区切り 15 3 2" xfId="7083" xr:uid="{00000000-0005-0000-0000-0000111C0000}"/>
    <cellStyle name="桁区切り 15 3 2 2" xfId="7084" xr:uid="{00000000-0005-0000-0000-0000121C0000}"/>
    <cellStyle name="桁区切り 15 3 2 2 2" xfId="7085" xr:uid="{00000000-0005-0000-0000-0000131C0000}"/>
    <cellStyle name="桁区切り 15 3 2 2 2 2" xfId="7086" xr:uid="{00000000-0005-0000-0000-0000141C0000}"/>
    <cellStyle name="桁区切り 15 3 2 2 3" xfId="7087" xr:uid="{00000000-0005-0000-0000-0000151C0000}"/>
    <cellStyle name="桁区切り 15 3 2 2 4" xfId="7088" xr:uid="{00000000-0005-0000-0000-0000161C0000}"/>
    <cellStyle name="桁区切り 15 3 2 3" xfId="7089" xr:uid="{00000000-0005-0000-0000-0000171C0000}"/>
    <cellStyle name="桁区切り 15 3 2 3 2" xfId="7090" xr:uid="{00000000-0005-0000-0000-0000181C0000}"/>
    <cellStyle name="桁区切り 15 3 2 4" xfId="7091" xr:uid="{00000000-0005-0000-0000-0000191C0000}"/>
    <cellStyle name="桁区切り 15 3 2 5" xfId="7092" xr:uid="{00000000-0005-0000-0000-00001A1C0000}"/>
    <cellStyle name="桁区切り 15 3 3" xfId="7093" xr:uid="{00000000-0005-0000-0000-00001B1C0000}"/>
    <cellStyle name="桁区切り 15 3 3 2" xfId="7094" xr:uid="{00000000-0005-0000-0000-00001C1C0000}"/>
    <cellStyle name="桁区切り 15 3 3 2 2" xfId="7095" xr:uid="{00000000-0005-0000-0000-00001D1C0000}"/>
    <cellStyle name="桁区切り 15 3 3 3" xfId="7096" xr:uid="{00000000-0005-0000-0000-00001E1C0000}"/>
    <cellStyle name="桁区切り 15 3 3 4" xfId="7097" xr:uid="{00000000-0005-0000-0000-00001F1C0000}"/>
    <cellStyle name="桁区切り 15 3 4" xfId="7098" xr:uid="{00000000-0005-0000-0000-0000201C0000}"/>
    <cellStyle name="桁区切り 15 3 4 2" xfId="7099" xr:uid="{00000000-0005-0000-0000-0000211C0000}"/>
    <cellStyle name="桁区切り 15 3 5" xfId="7100" xr:uid="{00000000-0005-0000-0000-0000221C0000}"/>
    <cellStyle name="桁区切り 15 3 6" xfId="7101" xr:uid="{00000000-0005-0000-0000-0000231C0000}"/>
    <cellStyle name="桁区切り 15 3 7" xfId="7102" xr:uid="{00000000-0005-0000-0000-0000241C0000}"/>
    <cellStyle name="桁区切り 15 4" xfId="7103" xr:uid="{00000000-0005-0000-0000-0000251C0000}"/>
    <cellStyle name="桁区切り 15 4 2" xfId="7104" xr:uid="{00000000-0005-0000-0000-0000261C0000}"/>
    <cellStyle name="桁区切り 15 4 2 2" xfId="7105" xr:uid="{00000000-0005-0000-0000-0000271C0000}"/>
    <cellStyle name="桁区切り 15 4 2 2 2" xfId="7106" xr:uid="{00000000-0005-0000-0000-0000281C0000}"/>
    <cellStyle name="桁区切り 15 4 2 3" xfId="7107" xr:uid="{00000000-0005-0000-0000-0000291C0000}"/>
    <cellStyle name="桁区切り 15 4 2 4" xfId="7108" xr:uid="{00000000-0005-0000-0000-00002A1C0000}"/>
    <cellStyle name="桁区切り 15 4 3" xfId="7109" xr:uid="{00000000-0005-0000-0000-00002B1C0000}"/>
    <cellStyle name="桁区切り 15 4 3 2" xfId="7110" xr:uid="{00000000-0005-0000-0000-00002C1C0000}"/>
    <cellStyle name="桁区切り 15 4 4" xfId="7111" xr:uid="{00000000-0005-0000-0000-00002D1C0000}"/>
    <cellStyle name="桁区切り 15 4 5" xfId="7112" xr:uid="{00000000-0005-0000-0000-00002E1C0000}"/>
    <cellStyle name="桁区切り 15 5" xfId="7113" xr:uid="{00000000-0005-0000-0000-00002F1C0000}"/>
    <cellStyle name="桁区切り 15 5 2" xfId="7114" xr:uid="{00000000-0005-0000-0000-0000301C0000}"/>
    <cellStyle name="桁区切り 15 5 2 2" xfId="7115" xr:uid="{00000000-0005-0000-0000-0000311C0000}"/>
    <cellStyle name="桁区切り 15 5 3" xfId="7116" xr:uid="{00000000-0005-0000-0000-0000321C0000}"/>
    <cellStyle name="桁区切り 15 5 4" xfId="7117" xr:uid="{00000000-0005-0000-0000-0000331C0000}"/>
    <cellStyle name="桁区切り 15 6" xfId="7118" xr:uid="{00000000-0005-0000-0000-0000341C0000}"/>
    <cellStyle name="桁区切り 15 6 2" xfId="7119" xr:uid="{00000000-0005-0000-0000-0000351C0000}"/>
    <cellStyle name="桁区切り 15 7" xfId="7120" xr:uid="{00000000-0005-0000-0000-0000361C0000}"/>
    <cellStyle name="桁区切り 15 8" xfId="7121" xr:uid="{00000000-0005-0000-0000-0000371C0000}"/>
    <cellStyle name="桁区切り 15 9" xfId="7122" xr:uid="{00000000-0005-0000-0000-0000381C0000}"/>
    <cellStyle name="桁区切り 16" xfId="7123" xr:uid="{00000000-0005-0000-0000-0000391C0000}"/>
    <cellStyle name="桁区切り 16 2" xfId="7124" xr:uid="{00000000-0005-0000-0000-00003A1C0000}"/>
    <cellStyle name="桁区切り 16 2 2" xfId="7125" xr:uid="{00000000-0005-0000-0000-00003B1C0000}"/>
    <cellStyle name="桁区切り 16 2 2 2" xfId="7126" xr:uid="{00000000-0005-0000-0000-00003C1C0000}"/>
    <cellStyle name="桁区切り 16 2 2 2 2" xfId="7127" xr:uid="{00000000-0005-0000-0000-00003D1C0000}"/>
    <cellStyle name="桁区切り 16 2 2 2 2 2" xfId="7128" xr:uid="{00000000-0005-0000-0000-00003E1C0000}"/>
    <cellStyle name="桁区切り 16 2 2 2 3" xfId="7129" xr:uid="{00000000-0005-0000-0000-00003F1C0000}"/>
    <cellStyle name="桁区切り 16 2 2 2 4" xfId="7130" xr:uid="{00000000-0005-0000-0000-0000401C0000}"/>
    <cellStyle name="桁区切り 16 2 2 3" xfId="7131" xr:uid="{00000000-0005-0000-0000-0000411C0000}"/>
    <cellStyle name="桁区切り 16 2 2 3 2" xfId="7132" xr:uid="{00000000-0005-0000-0000-0000421C0000}"/>
    <cellStyle name="桁区切り 16 2 2 4" xfId="7133" xr:uid="{00000000-0005-0000-0000-0000431C0000}"/>
    <cellStyle name="桁区切り 16 2 2 5" xfId="7134" xr:uid="{00000000-0005-0000-0000-0000441C0000}"/>
    <cellStyle name="桁区切り 16 2 3" xfId="7135" xr:uid="{00000000-0005-0000-0000-0000451C0000}"/>
    <cellStyle name="桁区切り 16 2 3 2" xfId="7136" xr:uid="{00000000-0005-0000-0000-0000461C0000}"/>
    <cellStyle name="桁区切り 16 2 3 2 2" xfId="7137" xr:uid="{00000000-0005-0000-0000-0000471C0000}"/>
    <cellStyle name="桁区切り 16 2 3 3" xfId="7138" xr:uid="{00000000-0005-0000-0000-0000481C0000}"/>
    <cellStyle name="桁区切り 16 2 3 4" xfId="7139" xr:uid="{00000000-0005-0000-0000-0000491C0000}"/>
    <cellStyle name="桁区切り 16 2 4" xfId="7140" xr:uid="{00000000-0005-0000-0000-00004A1C0000}"/>
    <cellStyle name="桁区切り 16 2 4 2" xfId="7141" xr:uid="{00000000-0005-0000-0000-00004B1C0000}"/>
    <cellStyle name="桁区切り 16 2 5" xfId="7142" xr:uid="{00000000-0005-0000-0000-00004C1C0000}"/>
    <cellStyle name="桁区切り 16 2 6" xfId="7143" xr:uid="{00000000-0005-0000-0000-00004D1C0000}"/>
    <cellStyle name="桁区切り 16 2 7" xfId="7144" xr:uid="{00000000-0005-0000-0000-00004E1C0000}"/>
    <cellStyle name="桁区切り 16 3" xfId="7145" xr:uid="{00000000-0005-0000-0000-00004F1C0000}"/>
    <cellStyle name="桁区切り 16 3 2" xfId="7146" xr:uid="{00000000-0005-0000-0000-0000501C0000}"/>
    <cellStyle name="桁区切り 16 3 2 2" xfId="7147" xr:uid="{00000000-0005-0000-0000-0000511C0000}"/>
    <cellStyle name="桁区切り 16 3 2 2 2" xfId="7148" xr:uid="{00000000-0005-0000-0000-0000521C0000}"/>
    <cellStyle name="桁区切り 16 3 2 2 2 2" xfId="7149" xr:uid="{00000000-0005-0000-0000-0000531C0000}"/>
    <cellStyle name="桁区切り 16 3 2 2 3" xfId="7150" xr:uid="{00000000-0005-0000-0000-0000541C0000}"/>
    <cellStyle name="桁区切り 16 3 2 2 4" xfId="7151" xr:uid="{00000000-0005-0000-0000-0000551C0000}"/>
    <cellStyle name="桁区切り 16 3 2 3" xfId="7152" xr:uid="{00000000-0005-0000-0000-0000561C0000}"/>
    <cellStyle name="桁区切り 16 3 2 3 2" xfId="7153" xr:uid="{00000000-0005-0000-0000-0000571C0000}"/>
    <cellStyle name="桁区切り 16 3 2 4" xfId="7154" xr:uid="{00000000-0005-0000-0000-0000581C0000}"/>
    <cellStyle name="桁区切り 16 3 2 5" xfId="7155" xr:uid="{00000000-0005-0000-0000-0000591C0000}"/>
    <cellStyle name="桁区切り 16 3 3" xfId="7156" xr:uid="{00000000-0005-0000-0000-00005A1C0000}"/>
    <cellStyle name="桁区切り 16 3 3 2" xfId="7157" xr:uid="{00000000-0005-0000-0000-00005B1C0000}"/>
    <cellStyle name="桁区切り 16 3 3 2 2" xfId="7158" xr:uid="{00000000-0005-0000-0000-00005C1C0000}"/>
    <cellStyle name="桁区切り 16 3 3 3" xfId="7159" xr:uid="{00000000-0005-0000-0000-00005D1C0000}"/>
    <cellStyle name="桁区切り 16 3 3 4" xfId="7160" xr:uid="{00000000-0005-0000-0000-00005E1C0000}"/>
    <cellStyle name="桁区切り 16 3 4" xfId="7161" xr:uid="{00000000-0005-0000-0000-00005F1C0000}"/>
    <cellStyle name="桁区切り 16 3 4 2" xfId="7162" xr:uid="{00000000-0005-0000-0000-0000601C0000}"/>
    <cellStyle name="桁区切り 16 3 5" xfId="7163" xr:uid="{00000000-0005-0000-0000-0000611C0000}"/>
    <cellStyle name="桁区切り 16 3 6" xfId="7164" xr:uid="{00000000-0005-0000-0000-0000621C0000}"/>
    <cellStyle name="桁区切り 16 3 7" xfId="7165" xr:uid="{00000000-0005-0000-0000-0000631C0000}"/>
    <cellStyle name="桁区切り 16 4" xfId="7166" xr:uid="{00000000-0005-0000-0000-0000641C0000}"/>
    <cellStyle name="桁区切り 16 4 2" xfId="7167" xr:uid="{00000000-0005-0000-0000-0000651C0000}"/>
    <cellStyle name="桁区切り 16 4 2 2" xfId="7168" xr:uid="{00000000-0005-0000-0000-0000661C0000}"/>
    <cellStyle name="桁区切り 16 4 2 2 2" xfId="7169" xr:uid="{00000000-0005-0000-0000-0000671C0000}"/>
    <cellStyle name="桁区切り 16 4 2 3" xfId="7170" xr:uid="{00000000-0005-0000-0000-0000681C0000}"/>
    <cellStyle name="桁区切り 16 4 2 4" xfId="7171" xr:uid="{00000000-0005-0000-0000-0000691C0000}"/>
    <cellStyle name="桁区切り 16 4 3" xfId="7172" xr:uid="{00000000-0005-0000-0000-00006A1C0000}"/>
    <cellStyle name="桁区切り 16 4 3 2" xfId="7173" xr:uid="{00000000-0005-0000-0000-00006B1C0000}"/>
    <cellStyle name="桁区切り 16 4 4" xfId="7174" xr:uid="{00000000-0005-0000-0000-00006C1C0000}"/>
    <cellStyle name="桁区切り 16 4 5" xfId="7175" xr:uid="{00000000-0005-0000-0000-00006D1C0000}"/>
    <cellStyle name="桁区切り 16 5" xfId="7176" xr:uid="{00000000-0005-0000-0000-00006E1C0000}"/>
    <cellStyle name="桁区切り 16 5 2" xfId="7177" xr:uid="{00000000-0005-0000-0000-00006F1C0000}"/>
    <cellStyle name="桁区切り 16 5 2 2" xfId="7178" xr:uid="{00000000-0005-0000-0000-0000701C0000}"/>
    <cellStyle name="桁区切り 16 5 3" xfId="7179" xr:uid="{00000000-0005-0000-0000-0000711C0000}"/>
    <cellStyle name="桁区切り 16 5 4" xfId="7180" xr:uid="{00000000-0005-0000-0000-0000721C0000}"/>
    <cellStyle name="桁区切り 16 6" xfId="7181" xr:uid="{00000000-0005-0000-0000-0000731C0000}"/>
    <cellStyle name="桁区切り 16 6 2" xfId="7182" xr:uid="{00000000-0005-0000-0000-0000741C0000}"/>
    <cellStyle name="桁区切り 16 7" xfId="7183" xr:uid="{00000000-0005-0000-0000-0000751C0000}"/>
    <cellStyle name="桁区切り 16 8" xfId="7184" xr:uid="{00000000-0005-0000-0000-0000761C0000}"/>
    <cellStyle name="桁区切り 16 9" xfId="7185" xr:uid="{00000000-0005-0000-0000-0000771C0000}"/>
    <cellStyle name="桁区切り 17" xfId="7186" xr:uid="{00000000-0005-0000-0000-0000781C0000}"/>
    <cellStyle name="桁区切り 17 2" xfId="7187" xr:uid="{00000000-0005-0000-0000-0000791C0000}"/>
    <cellStyle name="桁区切り 17 2 2" xfId="7188" xr:uid="{00000000-0005-0000-0000-00007A1C0000}"/>
    <cellStyle name="桁区切り 17 2 2 2" xfId="7189" xr:uid="{00000000-0005-0000-0000-00007B1C0000}"/>
    <cellStyle name="桁区切り 17 2 2 2 2" xfId="7190" xr:uid="{00000000-0005-0000-0000-00007C1C0000}"/>
    <cellStyle name="桁区切り 17 2 2 2 2 2" xfId="7191" xr:uid="{00000000-0005-0000-0000-00007D1C0000}"/>
    <cellStyle name="桁区切り 17 2 2 2 3" xfId="7192" xr:uid="{00000000-0005-0000-0000-00007E1C0000}"/>
    <cellStyle name="桁区切り 17 2 2 2 4" xfId="7193" xr:uid="{00000000-0005-0000-0000-00007F1C0000}"/>
    <cellStyle name="桁区切り 17 2 2 3" xfId="7194" xr:uid="{00000000-0005-0000-0000-0000801C0000}"/>
    <cellStyle name="桁区切り 17 2 2 3 2" xfId="7195" xr:uid="{00000000-0005-0000-0000-0000811C0000}"/>
    <cellStyle name="桁区切り 17 2 2 4" xfId="7196" xr:uid="{00000000-0005-0000-0000-0000821C0000}"/>
    <cellStyle name="桁区切り 17 2 2 5" xfId="7197" xr:uid="{00000000-0005-0000-0000-0000831C0000}"/>
    <cellStyle name="桁区切り 17 2 3" xfId="7198" xr:uid="{00000000-0005-0000-0000-0000841C0000}"/>
    <cellStyle name="桁区切り 17 2 3 2" xfId="7199" xr:uid="{00000000-0005-0000-0000-0000851C0000}"/>
    <cellStyle name="桁区切り 17 2 3 2 2" xfId="7200" xr:uid="{00000000-0005-0000-0000-0000861C0000}"/>
    <cellStyle name="桁区切り 17 2 3 3" xfId="7201" xr:uid="{00000000-0005-0000-0000-0000871C0000}"/>
    <cellStyle name="桁区切り 17 2 3 4" xfId="7202" xr:uid="{00000000-0005-0000-0000-0000881C0000}"/>
    <cellStyle name="桁区切り 17 2 4" xfId="7203" xr:uid="{00000000-0005-0000-0000-0000891C0000}"/>
    <cellStyle name="桁区切り 17 2 4 2" xfId="7204" xr:uid="{00000000-0005-0000-0000-00008A1C0000}"/>
    <cellStyle name="桁区切り 17 2 5" xfId="7205" xr:uid="{00000000-0005-0000-0000-00008B1C0000}"/>
    <cellStyle name="桁区切り 17 2 6" xfId="7206" xr:uid="{00000000-0005-0000-0000-00008C1C0000}"/>
    <cellStyle name="桁区切り 17 2 7" xfId="7207" xr:uid="{00000000-0005-0000-0000-00008D1C0000}"/>
    <cellStyle name="桁区切り 17 3" xfId="7208" xr:uid="{00000000-0005-0000-0000-00008E1C0000}"/>
    <cellStyle name="桁区切り 17 3 2" xfId="7209" xr:uid="{00000000-0005-0000-0000-00008F1C0000}"/>
    <cellStyle name="桁区切り 17 3 2 2" xfId="7210" xr:uid="{00000000-0005-0000-0000-0000901C0000}"/>
    <cellStyle name="桁区切り 17 3 2 2 2" xfId="7211" xr:uid="{00000000-0005-0000-0000-0000911C0000}"/>
    <cellStyle name="桁区切り 17 3 2 2 2 2" xfId="7212" xr:uid="{00000000-0005-0000-0000-0000921C0000}"/>
    <cellStyle name="桁区切り 17 3 2 2 3" xfId="7213" xr:uid="{00000000-0005-0000-0000-0000931C0000}"/>
    <cellStyle name="桁区切り 17 3 2 2 4" xfId="7214" xr:uid="{00000000-0005-0000-0000-0000941C0000}"/>
    <cellStyle name="桁区切り 17 3 2 3" xfId="7215" xr:uid="{00000000-0005-0000-0000-0000951C0000}"/>
    <cellStyle name="桁区切り 17 3 2 3 2" xfId="7216" xr:uid="{00000000-0005-0000-0000-0000961C0000}"/>
    <cellStyle name="桁区切り 17 3 2 4" xfId="7217" xr:uid="{00000000-0005-0000-0000-0000971C0000}"/>
    <cellStyle name="桁区切り 17 3 2 5" xfId="7218" xr:uid="{00000000-0005-0000-0000-0000981C0000}"/>
    <cellStyle name="桁区切り 17 3 3" xfId="7219" xr:uid="{00000000-0005-0000-0000-0000991C0000}"/>
    <cellStyle name="桁区切り 17 3 3 2" xfId="7220" xr:uid="{00000000-0005-0000-0000-00009A1C0000}"/>
    <cellStyle name="桁区切り 17 3 3 2 2" xfId="7221" xr:uid="{00000000-0005-0000-0000-00009B1C0000}"/>
    <cellStyle name="桁区切り 17 3 3 3" xfId="7222" xr:uid="{00000000-0005-0000-0000-00009C1C0000}"/>
    <cellStyle name="桁区切り 17 3 3 4" xfId="7223" xr:uid="{00000000-0005-0000-0000-00009D1C0000}"/>
    <cellStyle name="桁区切り 17 3 4" xfId="7224" xr:uid="{00000000-0005-0000-0000-00009E1C0000}"/>
    <cellStyle name="桁区切り 17 3 4 2" xfId="7225" xr:uid="{00000000-0005-0000-0000-00009F1C0000}"/>
    <cellStyle name="桁区切り 17 3 5" xfId="7226" xr:uid="{00000000-0005-0000-0000-0000A01C0000}"/>
    <cellStyle name="桁区切り 17 3 6" xfId="7227" xr:uid="{00000000-0005-0000-0000-0000A11C0000}"/>
    <cellStyle name="桁区切り 17 3 7" xfId="7228" xr:uid="{00000000-0005-0000-0000-0000A21C0000}"/>
    <cellStyle name="桁区切り 17 4" xfId="7229" xr:uid="{00000000-0005-0000-0000-0000A31C0000}"/>
    <cellStyle name="桁区切り 17 4 2" xfId="7230" xr:uid="{00000000-0005-0000-0000-0000A41C0000}"/>
    <cellStyle name="桁区切り 17 4 2 2" xfId="7231" xr:uid="{00000000-0005-0000-0000-0000A51C0000}"/>
    <cellStyle name="桁区切り 17 4 2 2 2" xfId="7232" xr:uid="{00000000-0005-0000-0000-0000A61C0000}"/>
    <cellStyle name="桁区切り 17 4 2 3" xfId="7233" xr:uid="{00000000-0005-0000-0000-0000A71C0000}"/>
    <cellStyle name="桁区切り 17 4 2 4" xfId="7234" xr:uid="{00000000-0005-0000-0000-0000A81C0000}"/>
    <cellStyle name="桁区切り 17 4 3" xfId="7235" xr:uid="{00000000-0005-0000-0000-0000A91C0000}"/>
    <cellStyle name="桁区切り 17 4 3 2" xfId="7236" xr:uid="{00000000-0005-0000-0000-0000AA1C0000}"/>
    <cellStyle name="桁区切り 17 4 4" xfId="7237" xr:uid="{00000000-0005-0000-0000-0000AB1C0000}"/>
    <cellStyle name="桁区切り 17 4 5" xfId="7238" xr:uid="{00000000-0005-0000-0000-0000AC1C0000}"/>
    <cellStyle name="桁区切り 17 5" xfId="7239" xr:uid="{00000000-0005-0000-0000-0000AD1C0000}"/>
    <cellStyle name="桁区切り 17 5 2" xfId="7240" xr:uid="{00000000-0005-0000-0000-0000AE1C0000}"/>
    <cellStyle name="桁区切り 17 5 2 2" xfId="7241" xr:uid="{00000000-0005-0000-0000-0000AF1C0000}"/>
    <cellStyle name="桁区切り 17 5 3" xfId="7242" xr:uid="{00000000-0005-0000-0000-0000B01C0000}"/>
    <cellStyle name="桁区切り 17 5 4" xfId="7243" xr:uid="{00000000-0005-0000-0000-0000B11C0000}"/>
    <cellStyle name="桁区切り 17 6" xfId="7244" xr:uid="{00000000-0005-0000-0000-0000B21C0000}"/>
    <cellStyle name="桁区切り 17 6 2" xfId="7245" xr:uid="{00000000-0005-0000-0000-0000B31C0000}"/>
    <cellStyle name="桁区切り 17 7" xfId="7246" xr:uid="{00000000-0005-0000-0000-0000B41C0000}"/>
    <cellStyle name="桁区切り 17 8" xfId="7247" xr:uid="{00000000-0005-0000-0000-0000B51C0000}"/>
    <cellStyle name="桁区切り 17 9" xfId="7248" xr:uid="{00000000-0005-0000-0000-0000B61C0000}"/>
    <cellStyle name="桁区切り 18" xfId="7249" xr:uid="{00000000-0005-0000-0000-0000B71C0000}"/>
    <cellStyle name="桁区切り 18 2" xfId="7250" xr:uid="{00000000-0005-0000-0000-0000B81C0000}"/>
    <cellStyle name="桁区切り 18 2 2" xfId="7251" xr:uid="{00000000-0005-0000-0000-0000B91C0000}"/>
    <cellStyle name="桁区切り 18 2 2 2" xfId="7252" xr:uid="{00000000-0005-0000-0000-0000BA1C0000}"/>
    <cellStyle name="桁区切り 18 2 2 2 2" xfId="7253" xr:uid="{00000000-0005-0000-0000-0000BB1C0000}"/>
    <cellStyle name="桁区切り 18 2 2 2 2 2" xfId="7254" xr:uid="{00000000-0005-0000-0000-0000BC1C0000}"/>
    <cellStyle name="桁区切り 18 2 2 2 3" xfId="7255" xr:uid="{00000000-0005-0000-0000-0000BD1C0000}"/>
    <cellStyle name="桁区切り 18 2 2 2 4" xfId="7256" xr:uid="{00000000-0005-0000-0000-0000BE1C0000}"/>
    <cellStyle name="桁区切り 18 2 2 3" xfId="7257" xr:uid="{00000000-0005-0000-0000-0000BF1C0000}"/>
    <cellStyle name="桁区切り 18 2 2 3 2" xfId="7258" xr:uid="{00000000-0005-0000-0000-0000C01C0000}"/>
    <cellStyle name="桁区切り 18 2 2 4" xfId="7259" xr:uid="{00000000-0005-0000-0000-0000C11C0000}"/>
    <cellStyle name="桁区切り 18 2 2 5" xfId="7260" xr:uid="{00000000-0005-0000-0000-0000C21C0000}"/>
    <cellStyle name="桁区切り 18 2 3" xfId="7261" xr:uid="{00000000-0005-0000-0000-0000C31C0000}"/>
    <cellStyle name="桁区切り 18 2 3 2" xfId="7262" xr:uid="{00000000-0005-0000-0000-0000C41C0000}"/>
    <cellStyle name="桁区切り 18 2 3 2 2" xfId="7263" xr:uid="{00000000-0005-0000-0000-0000C51C0000}"/>
    <cellStyle name="桁区切り 18 2 3 3" xfId="7264" xr:uid="{00000000-0005-0000-0000-0000C61C0000}"/>
    <cellStyle name="桁区切り 18 2 3 4" xfId="7265" xr:uid="{00000000-0005-0000-0000-0000C71C0000}"/>
    <cellStyle name="桁区切り 18 2 4" xfId="7266" xr:uid="{00000000-0005-0000-0000-0000C81C0000}"/>
    <cellStyle name="桁区切り 18 2 4 2" xfId="7267" xr:uid="{00000000-0005-0000-0000-0000C91C0000}"/>
    <cellStyle name="桁区切り 18 2 5" xfId="7268" xr:uid="{00000000-0005-0000-0000-0000CA1C0000}"/>
    <cellStyle name="桁区切り 18 2 6" xfId="7269" xr:uid="{00000000-0005-0000-0000-0000CB1C0000}"/>
    <cellStyle name="桁区切り 18 2 7" xfId="7270" xr:uid="{00000000-0005-0000-0000-0000CC1C0000}"/>
    <cellStyle name="桁区切り 18 3" xfId="7271" xr:uid="{00000000-0005-0000-0000-0000CD1C0000}"/>
    <cellStyle name="桁区切り 18 3 2" xfId="7272" xr:uid="{00000000-0005-0000-0000-0000CE1C0000}"/>
    <cellStyle name="桁区切り 18 3 2 2" xfId="7273" xr:uid="{00000000-0005-0000-0000-0000CF1C0000}"/>
    <cellStyle name="桁区切り 18 3 2 2 2" xfId="7274" xr:uid="{00000000-0005-0000-0000-0000D01C0000}"/>
    <cellStyle name="桁区切り 18 3 2 2 2 2" xfId="7275" xr:uid="{00000000-0005-0000-0000-0000D11C0000}"/>
    <cellStyle name="桁区切り 18 3 2 2 3" xfId="7276" xr:uid="{00000000-0005-0000-0000-0000D21C0000}"/>
    <cellStyle name="桁区切り 18 3 2 2 4" xfId="7277" xr:uid="{00000000-0005-0000-0000-0000D31C0000}"/>
    <cellStyle name="桁区切り 18 3 2 3" xfId="7278" xr:uid="{00000000-0005-0000-0000-0000D41C0000}"/>
    <cellStyle name="桁区切り 18 3 2 3 2" xfId="7279" xr:uid="{00000000-0005-0000-0000-0000D51C0000}"/>
    <cellStyle name="桁区切り 18 3 2 4" xfId="7280" xr:uid="{00000000-0005-0000-0000-0000D61C0000}"/>
    <cellStyle name="桁区切り 18 3 2 5" xfId="7281" xr:uid="{00000000-0005-0000-0000-0000D71C0000}"/>
    <cellStyle name="桁区切り 18 3 3" xfId="7282" xr:uid="{00000000-0005-0000-0000-0000D81C0000}"/>
    <cellStyle name="桁区切り 18 3 3 2" xfId="7283" xr:uid="{00000000-0005-0000-0000-0000D91C0000}"/>
    <cellStyle name="桁区切り 18 3 3 2 2" xfId="7284" xr:uid="{00000000-0005-0000-0000-0000DA1C0000}"/>
    <cellStyle name="桁区切り 18 3 3 3" xfId="7285" xr:uid="{00000000-0005-0000-0000-0000DB1C0000}"/>
    <cellStyle name="桁区切り 18 3 3 4" xfId="7286" xr:uid="{00000000-0005-0000-0000-0000DC1C0000}"/>
    <cellStyle name="桁区切り 18 3 4" xfId="7287" xr:uid="{00000000-0005-0000-0000-0000DD1C0000}"/>
    <cellStyle name="桁区切り 18 3 4 2" xfId="7288" xr:uid="{00000000-0005-0000-0000-0000DE1C0000}"/>
    <cellStyle name="桁区切り 18 3 5" xfId="7289" xr:uid="{00000000-0005-0000-0000-0000DF1C0000}"/>
    <cellStyle name="桁区切り 18 3 6" xfId="7290" xr:uid="{00000000-0005-0000-0000-0000E01C0000}"/>
    <cellStyle name="桁区切り 18 3 7" xfId="7291" xr:uid="{00000000-0005-0000-0000-0000E11C0000}"/>
    <cellStyle name="桁区切り 18 4" xfId="7292" xr:uid="{00000000-0005-0000-0000-0000E21C0000}"/>
    <cellStyle name="桁区切り 18 4 2" xfId="7293" xr:uid="{00000000-0005-0000-0000-0000E31C0000}"/>
    <cellStyle name="桁区切り 18 4 2 2" xfId="7294" xr:uid="{00000000-0005-0000-0000-0000E41C0000}"/>
    <cellStyle name="桁区切り 18 4 2 2 2" xfId="7295" xr:uid="{00000000-0005-0000-0000-0000E51C0000}"/>
    <cellStyle name="桁区切り 18 4 2 3" xfId="7296" xr:uid="{00000000-0005-0000-0000-0000E61C0000}"/>
    <cellStyle name="桁区切り 18 4 2 4" xfId="7297" xr:uid="{00000000-0005-0000-0000-0000E71C0000}"/>
    <cellStyle name="桁区切り 18 4 3" xfId="7298" xr:uid="{00000000-0005-0000-0000-0000E81C0000}"/>
    <cellStyle name="桁区切り 18 4 3 2" xfId="7299" xr:uid="{00000000-0005-0000-0000-0000E91C0000}"/>
    <cellStyle name="桁区切り 18 4 4" xfId="7300" xr:uid="{00000000-0005-0000-0000-0000EA1C0000}"/>
    <cellStyle name="桁区切り 18 4 5" xfId="7301" xr:uid="{00000000-0005-0000-0000-0000EB1C0000}"/>
    <cellStyle name="桁区切り 18 5" xfId="7302" xr:uid="{00000000-0005-0000-0000-0000EC1C0000}"/>
    <cellStyle name="桁区切り 18 5 2" xfId="7303" xr:uid="{00000000-0005-0000-0000-0000ED1C0000}"/>
    <cellStyle name="桁区切り 18 5 2 2" xfId="7304" xr:uid="{00000000-0005-0000-0000-0000EE1C0000}"/>
    <cellStyle name="桁区切り 18 5 3" xfId="7305" xr:uid="{00000000-0005-0000-0000-0000EF1C0000}"/>
    <cellStyle name="桁区切り 18 5 4" xfId="7306" xr:uid="{00000000-0005-0000-0000-0000F01C0000}"/>
    <cellStyle name="桁区切り 18 6" xfId="7307" xr:uid="{00000000-0005-0000-0000-0000F11C0000}"/>
    <cellStyle name="桁区切り 18 6 2" xfId="7308" xr:uid="{00000000-0005-0000-0000-0000F21C0000}"/>
    <cellStyle name="桁区切り 18 7" xfId="7309" xr:uid="{00000000-0005-0000-0000-0000F31C0000}"/>
    <cellStyle name="桁区切り 18 8" xfId="7310" xr:uid="{00000000-0005-0000-0000-0000F41C0000}"/>
    <cellStyle name="桁区切り 18 9" xfId="7311" xr:uid="{00000000-0005-0000-0000-0000F51C0000}"/>
    <cellStyle name="桁区切り 19" xfId="7312" xr:uid="{00000000-0005-0000-0000-0000F61C0000}"/>
    <cellStyle name="桁区切り 19 2" xfId="7313" xr:uid="{00000000-0005-0000-0000-0000F71C0000}"/>
    <cellStyle name="桁区切り 19 2 2" xfId="7314" xr:uid="{00000000-0005-0000-0000-0000F81C0000}"/>
    <cellStyle name="桁区切り 19 2 2 2" xfId="7315" xr:uid="{00000000-0005-0000-0000-0000F91C0000}"/>
    <cellStyle name="桁区切り 19 2 2 2 2" xfId="7316" xr:uid="{00000000-0005-0000-0000-0000FA1C0000}"/>
    <cellStyle name="桁区切り 19 2 2 2 2 2" xfId="7317" xr:uid="{00000000-0005-0000-0000-0000FB1C0000}"/>
    <cellStyle name="桁区切り 19 2 2 2 3" xfId="7318" xr:uid="{00000000-0005-0000-0000-0000FC1C0000}"/>
    <cellStyle name="桁区切り 19 2 2 2 4" xfId="7319" xr:uid="{00000000-0005-0000-0000-0000FD1C0000}"/>
    <cellStyle name="桁区切り 19 2 2 3" xfId="7320" xr:uid="{00000000-0005-0000-0000-0000FE1C0000}"/>
    <cellStyle name="桁区切り 19 2 2 3 2" xfId="7321" xr:uid="{00000000-0005-0000-0000-0000FF1C0000}"/>
    <cellStyle name="桁区切り 19 2 2 4" xfId="7322" xr:uid="{00000000-0005-0000-0000-0000001D0000}"/>
    <cellStyle name="桁区切り 19 2 2 5" xfId="7323" xr:uid="{00000000-0005-0000-0000-0000011D0000}"/>
    <cellStyle name="桁区切り 19 2 3" xfId="7324" xr:uid="{00000000-0005-0000-0000-0000021D0000}"/>
    <cellStyle name="桁区切り 19 2 3 2" xfId="7325" xr:uid="{00000000-0005-0000-0000-0000031D0000}"/>
    <cellStyle name="桁区切り 19 2 3 2 2" xfId="7326" xr:uid="{00000000-0005-0000-0000-0000041D0000}"/>
    <cellStyle name="桁区切り 19 2 3 3" xfId="7327" xr:uid="{00000000-0005-0000-0000-0000051D0000}"/>
    <cellStyle name="桁区切り 19 2 3 4" xfId="7328" xr:uid="{00000000-0005-0000-0000-0000061D0000}"/>
    <cellStyle name="桁区切り 19 2 4" xfId="7329" xr:uid="{00000000-0005-0000-0000-0000071D0000}"/>
    <cellStyle name="桁区切り 19 2 4 2" xfId="7330" xr:uid="{00000000-0005-0000-0000-0000081D0000}"/>
    <cellStyle name="桁区切り 19 2 5" xfId="7331" xr:uid="{00000000-0005-0000-0000-0000091D0000}"/>
    <cellStyle name="桁区切り 19 2 6" xfId="7332" xr:uid="{00000000-0005-0000-0000-00000A1D0000}"/>
    <cellStyle name="桁区切り 19 2 7" xfId="7333" xr:uid="{00000000-0005-0000-0000-00000B1D0000}"/>
    <cellStyle name="桁区切り 19 3" xfId="7334" xr:uid="{00000000-0005-0000-0000-00000C1D0000}"/>
    <cellStyle name="桁区切り 19 3 2" xfId="7335" xr:uid="{00000000-0005-0000-0000-00000D1D0000}"/>
    <cellStyle name="桁区切り 19 3 2 2" xfId="7336" xr:uid="{00000000-0005-0000-0000-00000E1D0000}"/>
    <cellStyle name="桁区切り 19 3 2 2 2" xfId="7337" xr:uid="{00000000-0005-0000-0000-00000F1D0000}"/>
    <cellStyle name="桁区切り 19 3 2 2 2 2" xfId="7338" xr:uid="{00000000-0005-0000-0000-0000101D0000}"/>
    <cellStyle name="桁区切り 19 3 2 2 3" xfId="7339" xr:uid="{00000000-0005-0000-0000-0000111D0000}"/>
    <cellStyle name="桁区切り 19 3 2 2 4" xfId="7340" xr:uid="{00000000-0005-0000-0000-0000121D0000}"/>
    <cellStyle name="桁区切り 19 3 2 3" xfId="7341" xr:uid="{00000000-0005-0000-0000-0000131D0000}"/>
    <cellStyle name="桁区切り 19 3 2 3 2" xfId="7342" xr:uid="{00000000-0005-0000-0000-0000141D0000}"/>
    <cellStyle name="桁区切り 19 3 2 4" xfId="7343" xr:uid="{00000000-0005-0000-0000-0000151D0000}"/>
    <cellStyle name="桁区切り 19 3 2 5" xfId="7344" xr:uid="{00000000-0005-0000-0000-0000161D0000}"/>
    <cellStyle name="桁区切り 19 3 3" xfId="7345" xr:uid="{00000000-0005-0000-0000-0000171D0000}"/>
    <cellStyle name="桁区切り 19 3 3 2" xfId="7346" xr:uid="{00000000-0005-0000-0000-0000181D0000}"/>
    <cellStyle name="桁区切り 19 3 3 2 2" xfId="7347" xr:uid="{00000000-0005-0000-0000-0000191D0000}"/>
    <cellStyle name="桁区切り 19 3 3 3" xfId="7348" xr:uid="{00000000-0005-0000-0000-00001A1D0000}"/>
    <cellStyle name="桁区切り 19 3 3 4" xfId="7349" xr:uid="{00000000-0005-0000-0000-00001B1D0000}"/>
    <cellStyle name="桁区切り 19 3 4" xfId="7350" xr:uid="{00000000-0005-0000-0000-00001C1D0000}"/>
    <cellStyle name="桁区切り 19 3 4 2" xfId="7351" xr:uid="{00000000-0005-0000-0000-00001D1D0000}"/>
    <cellStyle name="桁区切り 19 3 5" xfId="7352" xr:uid="{00000000-0005-0000-0000-00001E1D0000}"/>
    <cellStyle name="桁区切り 19 3 6" xfId="7353" xr:uid="{00000000-0005-0000-0000-00001F1D0000}"/>
    <cellStyle name="桁区切り 19 3 7" xfId="7354" xr:uid="{00000000-0005-0000-0000-0000201D0000}"/>
    <cellStyle name="桁区切り 19 4" xfId="7355" xr:uid="{00000000-0005-0000-0000-0000211D0000}"/>
    <cellStyle name="桁区切り 19 4 2" xfId="7356" xr:uid="{00000000-0005-0000-0000-0000221D0000}"/>
    <cellStyle name="桁区切り 19 4 2 2" xfId="7357" xr:uid="{00000000-0005-0000-0000-0000231D0000}"/>
    <cellStyle name="桁区切り 19 4 2 2 2" xfId="7358" xr:uid="{00000000-0005-0000-0000-0000241D0000}"/>
    <cellStyle name="桁区切り 19 4 2 3" xfId="7359" xr:uid="{00000000-0005-0000-0000-0000251D0000}"/>
    <cellStyle name="桁区切り 19 4 2 4" xfId="7360" xr:uid="{00000000-0005-0000-0000-0000261D0000}"/>
    <cellStyle name="桁区切り 19 4 3" xfId="7361" xr:uid="{00000000-0005-0000-0000-0000271D0000}"/>
    <cellStyle name="桁区切り 19 4 3 2" xfId="7362" xr:uid="{00000000-0005-0000-0000-0000281D0000}"/>
    <cellStyle name="桁区切り 19 4 4" xfId="7363" xr:uid="{00000000-0005-0000-0000-0000291D0000}"/>
    <cellStyle name="桁区切り 19 4 5" xfId="7364" xr:uid="{00000000-0005-0000-0000-00002A1D0000}"/>
    <cellStyle name="桁区切り 19 5" xfId="7365" xr:uid="{00000000-0005-0000-0000-00002B1D0000}"/>
    <cellStyle name="桁区切り 19 5 2" xfId="7366" xr:uid="{00000000-0005-0000-0000-00002C1D0000}"/>
    <cellStyle name="桁区切り 19 5 2 2" xfId="7367" xr:uid="{00000000-0005-0000-0000-00002D1D0000}"/>
    <cellStyle name="桁区切り 19 5 3" xfId="7368" xr:uid="{00000000-0005-0000-0000-00002E1D0000}"/>
    <cellStyle name="桁区切り 19 5 4" xfId="7369" xr:uid="{00000000-0005-0000-0000-00002F1D0000}"/>
    <cellStyle name="桁区切り 19 6" xfId="7370" xr:uid="{00000000-0005-0000-0000-0000301D0000}"/>
    <cellStyle name="桁区切り 19 6 2" xfId="7371" xr:uid="{00000000-0005-0000-0000-0000311D0000}"/>
    <cellStyle name="桁区切り 19 7" xfId="7372" xr:uid="{00000000-0005-0000-0000-0000321D0000}"/>
    <cellStyle name="桁区切り 19 8" xfId="7373" xr:uid="{00000000-0005-0000-0000-0000331D0000}"/>
    <cellStyle name="桁区切り 19 9" xfId="7374" xr:uid="{00000000-0005-0000-0000-0000341D0000}"/>
    <cellStyle name="桁区切り 2" xfId="44" xr:uid="{00000000-0005-0000-0000-0000351D0000}"/>
    <cellStyle name="桁区切り 2 2" xfId="7375" xr:uid="{00000000-0005-0000-0000-0000361D0000}"/>
    <cellStyle name="桁区切り 2 2 2" xfId="7376" xr:uid="{00000000-0005-0000-0000-0000371D0000}"/>
    <cellStyle name="桁区切り 2 2 2 2" xfId="7377" xr:uid="{00000000-0005-0000-0000-0000381D0000}"/>
    <cellStyle name="桁区切り 2 2 2 2 2" xfId="7378" xr:uid="{00000000-0005-0000-0000-0000391D0000}"/>
    <cellStyle name="桁区切り 2 2 2 2 2 2" xfId="7379" xr:uid="{00000000-0005-0000-0000-00003A1D0000}"/>
    <cellStyle name="桁区切り 2 2 2 2 2 2 2" xfId="7380" xr:uid="{00000000-0005-0000-0000-00003B1D0000}"/>
    <cellStyle name="桁区切り 2 2 2 2 2 2 2 2" xfId="7381" xr:uid="{00000000-0005-0000-0000-00003C1D0000}"/>
    <cellStyle name="桁区切り 2 2 2 2 2 2 3" xfId="7382" xr:uid="{00000000-0005-0000-0000-00003D1D0000}"/>
    <cellStyle name="桁区切り 2 2 2 2 2 2 4" xfId="7383" xr:uid="{00000000-0005-0000-0000-00003E1D0000}"/>
    <cellStyle name="桁区切り 2 2 2 2 2 3" xfId="7384" xr:uid="{00000000-0005-0000-0000-00003F1D0000}"/>
    <cellStyle name="桁区切り 2 2 2 2 2 3 2" xfId="7385" xr:uid="{00000000-0005-0000-0000-0000401D0000}"/>
    <cellStyle name="桁区切り 2 2 2 2 2 4" xfId="7386" xr:uid="{00000000-0005-0000-0000-0000411D0000}"/>
    <cellStyle name="桁区切り 2 2 2 2 2 5" xfId="7387" xr:uid="{00000000-0005-0000-0000-0000421D0000}"/>
    <cellStyle name="桁区切り 2 2 2 2 3" xfId="7388" xr:uid="{00000000-0005-0000-0000-0000431D0000}"/>
    <cellStyle name="桁区切り 2 2 2 2 3 2" xfId="7389" xr:uid="{00000000-0005-0000-0000-0000441D0000}"/>
    <cellStyle name="桁区切り 2 2 2 2 3 2 2" xfId="7390" xr:uid="{00000000-0005-0000-0000-0000451D0000}"/>
    <cellStyle name="桁区切り 2 2 2 2 3 3" xfId="7391" xr:uid="{00000000-0005-0000-0000-0000461D0000}"/>
    <cellStyle name="桁区切り 2 2 2 2 3 4" xfId="7392" xr:uid="{00000000-0005-0000-0000-0000471D0000}"/>
    <cellStyle name="桁区切り 2 2 2 2 4" xfId="7393" xr:uid="{00000000-0005-0000-0000-0000481D0000}"/>
    <cellStyle name="桁区切り 2 2 2 2 4 2" xfId="7394" xr:uid="{00000000-0005-0000-0000-0000491D0000}"/>
    <cellStyle name="桁区切り 2 2 2 2 5" xfId="7395" xr:uid="{00000000-0005-0000-0000-00004A1D0000}"/>
    <cellStyle name="桁区切り 2 2 2 2 6" xfId="7396" xr:uid="{00000000-0005-0000-0000-00004B1D0000}"/>
    <cellStyle name="桁区切り 2 2 2 2 7" xfId="7397" xr:uid="{00000000-0005-0000-0000-00004C1D0000}"/>
    <cellStyle name="桁区切り 2 2 3" xfId="7398" xr:uid="{00000000-0005-0000-0000-00004D1D0000}"/>
    <cellStyle name="桁区切り 2 2 3 2" xfId="7399" xr:uid="{00000000-0005-0000-0000-00004E1D0000}"/>
    <cellStyle name="桁区切り 2 2 3 2 2" xfId="7400" xr:uid="{00000000-0005-0000-0000-00004F1D0000}"/>
    <cellStyle name="桁区切り 2 2 3 2 2 2" xfId="7401" xr:uid="{00000000-0005-0000-0000-0000501D0000}"/>
    <cellStyle name="桁区切り 2 2 3 2 2 2 2" xfId="7402" xr:uid="{00000000-0005-0000-0000-0000511D0000}"/>
    <cellStyle name="桁区切り 2 2 3 2 2 3" xfId="7403" xr:uid="{00000000-0005-0000-0000-0000521D0000}"/>
    <cellStyle name="桁区切り 2 2 3 2 2 4" xfId="7404" xr:uid="{00000000-0005-0000-0000-0000531D0000}"/>
    <cellStyle name="桁区切り 2 2 3 2 3" xfId="7405" xr:uid="{00000000-0005-0000-0000-0000541D0000}"/>
    <cellStyle name="桁区切り 2 2 3 2 3 2" xfId="7406" xr:uid="{00000000-0005-0000-0000-0000551D0000}"/>
    <cellStyle name="桁区切り 2 2 3 2 4" xfId="7407" xr:uid="{00000000-0005-0000-0000-0000561D0000}"/>
    <cellStyle name="桁区切り 2 2 3 2 5" xfId="7408" xr:uid="{00000000-0005-0000-0000-0000571D0000}"/>
    <cellStyle name="桁区切り 2 2 3 3" xfId="7409" xr:uid="{00000000-0005-0000-0000-0000581D0000}"/>
    <cellStyle name="桁区切り 2 2 3 3 2" xfId="7410" xr:uid="{00000000-0005-0000-0000-0000591D0000}"/>
    <cellStyle name="桁区切り 2 2 3 3 2 2" xfId="7411" xr:uid="{00000000-0005-0000-0000-00005A1D0000}"/>
    <cellStyle name="桁区切り 2 2 3 3 3" xfId="7412" xr:uid="{00000000-0005-0000-0000-00005B1D0000}"/>
    <cellStyle name="桁区切り 2 2 3 3 4" xfId="7413" xr:uid="{00000000-0005-0000-0000-00005C1D0000}"/>
    <cellStyle name="桁区切り 2 2 3 4" xfId="7414" xr:uid="{00000000-0005-0000-0000-00005D1D0000}"/>
    <cellStyle name="桁区切り 2 2 3 4 2" xfId="7415" xr:uid="{00000000-0005-0000-0000-00005E1D0000}"/>
    <cellStyle name="桁区切り 2 2 3 5" xfId="7416" xr:uid="{00000000-0005-0000-0000-00005F1D0000}"/>
    <cellStyle name="桁区切り 2 2 3 6" xfId="7417" xr:uid="{00000000-0005-0000-0000-0000601D0000}"/>
    <cellStyle name="桁区切り 2 2 3 7" xfId="7418" xr:uid="{00000000-0005-0000-0000-0000611D0000}"/>
    <cellStyle name="桁区切り 2 3" xfId="52" xr:uid="{00000000-0005-0000-0000-0000621D0000}"/>
    <cellStyle name="桁区切り 2 3 2" xfId="7419" xr:uid="{00000000-0005-0000-0000-0000631D0000}"/>
    <cellStyle name="桁区切り 2 4" xfId="7420" xr:uid="{00000000-0005-0000-0000-0000641D0000}"/>
    <cellStyle name="桁区切り 2 5" xfId="7421" xr:uid="{00000000-0005-0000-0000-0000651D0000}"/>
    <cellStyle name="桁区切り 2 6" xfId="7422" xr:uid="{00000000-0005-0000-0000-0000661D0000}"/>
    <cellStyle name="桁区切り 2 6 2" xfId="7423" xr:uid="{00000000-0005-0000-0000-0000671D0000}"/>
    <cellStyle name="桁区切り 2 6 2 2" xfId="7424" xr:uid="{00000000-0005-0000-0000-0000681D0000}"/>
    <cellStyle name="桁区切り 2 6 3" xfId="7425" xr:uid="{00000000-0005-0000-0000-0000691D0000}"/>
    <cellStyle name="桁区切り 2 6 4" xfId="7426" xr:uid="{00000000-0005-0000-0000-00006A1D0000}"/>
    <cellStyle name="桁区切り 2 7" xfId="7427" xr:uid="{00000000-0005-0000-0000-00006B1D0000}"/>
    <cellStyle name="桁区切り 20" xfId="7428" xr:uid="{00000000-0005-0000-0000-00006C1D0000}"/>
    <cellStyle name="桁区切り 20 2" xfId="7429" xr:uid="{00000000-0005-0000-0000-00006D1D0000}"/>
    <cellStyle name="桁区切り 20 2 2" xfId="7430" xr:uid="{00000000-0005-0000-0000-00006E1D0000}"/>
    <cellStyle name="桁区切り 20 2 2 2" xfId="7431" xr:uid="{00000000-0005-0000-0000-00006F1D0000}"/>
    <cellStyle name="桁区切り 20 2 2 2 2" xfId="7432" xr:uid="{00000000-0005-0000-0000-0000701D0000}"/>
    <cellStyle name="桁区切り 20 2 2 2 2 2" xfId="7433" xr:uid="{00000000-0005-0000-0000-0000711D0000}"/>
    <cellStyle name="桁区切り 20 2 2 2 3" xfId="7434" xr:uid="{00000000-0005-0000-0000-0000721D0000}"/>
    <cellStyle name="桁区切り 20 2 2 2 4" xfId="7435" xr:uid="{00000000-0005-0000-0000-0000731D0000}"/>
    <cellStyle name="桁区切り 20 2 2 3" xfId="7436" xr:uid="{00000000-0005-0000-0000-0000741D0000}"/>
    <cellStyle name="桁区切り 20 2 2 3 2" xfId="7437" xr:uid="{00000000-0005-0000-0000-0000751D0000}"/>
    <cellStyle name="桁区切り 20 2 2 4" xfId="7438" xr:uid="{00000000-0005-0000-0000-0000761D0000}"/>
    <cellStyle name="桁区切り 20 2 2 5" xfId="7439" xr:uid="{00000000-0005-0000-0000-0000771D0000}"/>
    <cellStyle name="桁区切り 20 2 3" xfId="7440" xr:uid="{00000000-0005-0000-0000-0000781D0000}"/>
    <cellStyle name="桁区切り 20 2 3 2" xfId="7441" xr:uid="{00000000-0005-0000-0000-0000791D0000}"/>
    <cellStyle name="桁区切り 20 2 3 2 2" xfId="7442" xr:uid="{00000000-0005-0000-0000-00007A1D0000}"/>
    <cellStyle name="桁区切り 20 2 3 3" xfId="7443" xr:uid="{00000000-0005-0000-0000-00007B1D0000}"/>
    <cellStyle name="桁区切り 20 2 3 4" xfId="7444" xr:uid="{00000000-0005-0000-0000-00007C1D0000}"/>
    <cellStyle name="桁区切り 20 2 4" xfId="7445" xr:uid="{00000000-0005-0000-0000-00007D1D0000}"/>
    <cellStyle name="桁区切り 20 2 4 2" xfId="7446" xr:uid="{00000000-0005-0000-0000-00007E1D0000}"/>
    <cellStyle name="桁区切り 20 2 5" xfId="7447" xr:uid="{00000000-0005-0000-0000-00007F1D0000}"/>
    <cellStyle name="桁区切り 20 2 6" xfId="7448" xr:uid="{00000000-0005-0000-0000-0000801D0000}"/>
    <cellStyle name="桁区切り 20 2 7" xfId="7449" xr:uid="{00000000-0005-0000-0000-0000811D0000}"/>
    <cellStyle name="桁区切り 20 3" xfId="7450" xr:uid="{00000000-0005-0000-0000-0000821D0000}"/>
    <cellStyle name="桁区切り 20 3 2" xfId="7451" xr:uid="{00000000-0005-0000-0000-0000831D0000}"/>
    <cellStyle name="桁区切り 20 3 2 2" xfId="7452" xr:uid="{00000000-0005-0000-0000-0000841D0000}"/>
    <cellStyle name="桁区切り 20 3 2 2 2" xfId="7453" xr:uid="{00000000-0005-0000-0000-0000851D0000}"/>
    <cellStyle name="桁区切り 20 3 2 2 2 2" xfId="7454" xr:uid="{00000000-0005-0000-0000-0000861D0000}"/>
    <cellStyle name="桁区切り 20 3 2 2 3" xfId="7455" xr:uid="{00000000-0005-0000-0000-0000871D0000}"/>
    <cellStyle name="桁区切り 20 3 2 2 4" xfId="7456" xr:uid="{00000000-0005-0000-0000-0000881D0000}"/>
    <cellStyle name="桁区切り 20 3 2 3" xfId="7457" xr:uid="{00000000-0005-0000-0000-0000891D0000}"/>
    <cellStyle name="桁区切り 20 3 2 3 2" xfId="7458" xr:uid="{00000000-0005-0000-0000-00008A1D0000}"/>
    <cellStyle name="桁区切り 20 3 2 4" xfId="7459" xr:uid="{00000000-0005-0000-0000-00008B1D0000}"/>
    <cellStyle name="桁区切り 20 3 2 5" xfId="7460" xr:uid="{00000000-0005-0000-0000-00008C1D0000}"/>
    <cellStyle name="桁区切り 20 3 3" xfId="7461" xr:uid="{00000000-0005-0000-0000-00008D1D0000}"/>
    <cellStyle name="桁区切り 20 3 3 2" xfId="7462" xr:uid="{00000000-0005-0000-0000-00008E1D0000}"/>
    <cellStyle name="桁区切り 20 3 3 2 2" xfId="7463" xr:uid="{00000000-0005-0000-0000-00008F1D0000}"/>
    <cellStyle name="桁区切り 20 3 3 3" xfId="7464" xr:uid="{00000000-0005-0000-0000-0000901D0000}"/>
    <cellStyle name="桁区切り 20 3 3 4" xfId="7465" xr:uid="{00000000-0005-0000-0000-0000911D0000}"/>
    <cellStyle name="桁区切り 20 3 4" xfId="7466" xr:uid="{00000000-0005-0000-0000-0000921D0000}"/>
    <cellStyle name="桁区切り 20 3 4 2" xfId="7467" xr:uid="{00000000-0005-0000-0000-0000931D0000}"/>
    <cellStyle name="桁区切り 20 3 5" xfId="7468" xr:uid="{00000000-0005-0000-0000-0000941D0000}"/>
    <cellStyle name="桁区切り 20 3 6" xfId="7469" xr:uid="{00000000-0005-0000-0000-0000951D0000}"/>
    <cellStyle name="桁区切り 20 3 7" xfId="7470" xr:uid="{00000000-0005-0000-0000-0000961D0000}"/>
    <cellStyle name="桁区切り 20 4" xfId="7471" xr:uid="{00000000-0005-0000-0000-0000971D0000}"/>
    <cellStyle name="桁区切り 20 4 2" xfId="7472" xr:uid="{00000000-0005-0000-0000-0000981D0000}"/>
    <cellStyle name="桁区切り 20 4 2 2" xfId="7473" xr:uid="{00000000-0005-0000-0000-0000991D0000}"/>
    <cellStyle name="桁区切り 20 4 2 2 2" xfId="7474" xr:uid="{00000000-0005-0000-0000-00009A1D0000}"/>
    <cellStyle name="桁区切り 20 4 2 3" xfId="7475" xr:uid="{00000000-0005-0000-0000-00009B1D0000}"/>
    <cellStyle name="桁区切り 20 4 2 4" xfId="7476" xr:uid="{00000000-0005-0000-0000-00009C1D0000}"/>
    <cellStyle name="桁区切り 20 4 3" xfId="7477" xr:uid="{00000000-0005-0000-0000-00009D1D0000}"/>
    <cellStyle name="桁区切り 20 4 3 2" xfId="7478" xr:uid="{00000000-0005-0000-0000-00009E1D0000}"/>
    <cellStyle name="桁区切り 20 4 4" xfId="7479" xr:uid="{00000000-0005-0000-0000-00009F1D0000}"/>
    <cellStyle name="桁区切り 20 4 5" xfId="7480" xr:uid="{00000000-0005-0000-0000-0000A01D0000}"/>
    <cellStyle name="桁区切り 20 5" xfId="7481" xr:uid="{00000000-0005-0000-0000-0000A11D0000}"/>
    <cellStyle name="桁区切り 20 5 2" xfId="7482" xr:uid="{00000000-0005-0000-0000-0000A21D0000}"/>
    <cellStyle name="桁区切り 20 5 2 2" xfId="7483" xr:uid="{00000000-0005-0000-0000-0000A31D0000}"/>
    <cellStyle name="桁区切り 20 5 3" xfId="7484" xr:uid="{00000000-0005-0000-0000-0000A41D0000}"/>
    <cellStyle name="桁区切り 20 5 4" xfId="7485" xr:uid="{00000000-0005-0000-0000-0000A51D0000}"/>
    <cellStyle name="桁区切り 20 6" xfId="7486" xr:uid="{00000000-0005-0000-0000-0000A61D0000}"/>
    <cellStyle name="桁区切り 20 6 2" xfId="7487" xr:uid="{00000000-0005-0000-0000-0000A71D0000}"/>
    <cellStyle name="桁区切り 20 7" xfId="7488" xr:uid="{00000000-0005-0000-0000-0000A81D0000}"/>
    <cellStyle name="桁区切り 20 8" xfId="7489" xr:uid="{00000000-0005-0000-0000-0000A91D0000}"/>
    <cellStyle name="桁区切り 20 9" xfId="7490" xr:uid="{00000000-0005-0000-0000-0000AA1D0000}"/>
    <cellStyle name="桁区切り 21" xfId="7491" xr:uid="{00000000-0005-0000-0000-0000AB1D0000}"/>
    <cellStyle name="桁区切り 21 2" xfId="7492" xr:uid="{00000000-0005-0000-0000-0000AC1D0000}"/>
    <cellStyle name="桁区切り 21 2 2" xfId="7493" xr:uid="{00000000-0005-0000-0000-0000AD1D0000}"/>
    <cellStyle name="桁区切り 21 2 2 2" xfId="7494" xr:uid="{00000000-0005-0000-0000-0000AE1D0000}"/>
    <cellStyle name="桁区切り 21 2 2 2 2" xfId="7495" xr:uid="{00000000-0005-0000-0000-0000AF1D0000}"/>
    <cellStyle name="桁区切り 21 2 2 2 2 2" xfId="7496" xr:uid="{00000000-0005-0000-0000-0000B01D0000}"/>
    <cellStyle name="桁区切り 21 2 2 2 3" xfId="7497" xr:uid="{00000000-0005-0000-0000-0000B11D0000}"/>
    <cellStyle name="桁区切り 21 2 2 2 4" xfId="7498" xr:uid="{00000000-0005-0000-0000-0000B21D0000}"/>
    <cellStyle name="桁区切り 21 2 2 3" xfId="7499" xr:uid="{00000000-0005-0000-0000-0000B31D0000}"/>
    <cellStyle name="桁区切り 21 2 2 3 2" xfId="7500" xr:uid="{00000000-0005-0000-0000-0000B41D0000}"/>
    <cellStyle name="桁区切り 21 2 2 4" xfId="7501" xr:uid="{00000000-0005-0000-0000-0000B51D0000}"/>
    <cellStyle name="桁区切り 21 2 2 5" xfId="7502" xr:uid="{00000000-0005-0000-0000-0000B61D0000}"/>
    <cellStyle name="桁区切り 21 2 3" xfId="7503" xr:uid="{00000000-0005-0000-0000-0000B71D0000}"/>
    <cellStyle name="桁区切り 21 2 3 2" xfId="7504" xr:uid="{00000000-0005-0000-0000-0000B81D0000}"/>
    <cellStyle name="桁区切り 21 2 3 2 2" xfId="7505" xr:uid="{00000000-0005-0000-0000-0000B91D0000}"/>
    <cellStyle name="桁区切り 21 2 3 3" xfId="7506" xr:uid="{00000000-0005-0000-0000-0000BA1D0000}"/>
    <cellStyle name="桁区切り 21 2 3 4" xfId="7507" xr:uid="{00000000-0005-0000-0000-0000BB1D0000}"/>
    <cellStyle name="桁区切り 21 2 4" xfId="7508" xr:uid="{00000000-0005-0000-0000-0000BC1D0000}"/>
    <cellStyle name="桁区切り 21 2 4 2" xfId="7509" xr:uid="{00000000-0005-0000-0000-0000BD1D0000}"/>
    <cellStyle name="桁区切り 21 2 5" xfId="7510" xr:uid="{00000000-0005-0000-0000-0000BE1D0000}"/>
    <cellStyle name="桁区切り 21 2 6" xfId="7511" xr:uid="{00000000-0005-0000-0000-0000BF1D0000}"/>
    <cellStyle name="桁区切り 21 2 7" xfId="7512" xr:uid="{00000000-0005-0000-0000-0000C01D0000}"/>
    <cellStyle name="桁区切り 21 3" xfId="7513" xr:uid="{00000000-0005-0000-0000-0000C11D0000}"/>
    <cellStyle name="桁区切り 21 3 2" xfId="7514" xr:uid="{00000000-0005-0000-0000-0000C21D0000}"/>
    <cellStyle name="桁区切り 21 3 2 2" xfId="7515" xr:uid="{00000000-0005-0000-0000-0000C31D0000}"/>
    <cellStyle name="桁区切り 21 3 2 2 2" xfId="7516" xr:uid="{00000000-0005-0000-0000-0000C41D0000}"/>
    <cellStyle name="桁区切り 21 3 2 2 2 2" xfId="7517" xr:uid="{00000000-0005-0000-0000-0000C51D0000}"/>
    <cellStyle name="桁区切り 21 3 2 2 3" xfId="7518" xr:uid="{00000000-0005-0000-0000-0000C61D0000}"/>
    <cellStyle name="桁区切り 21 3 2 2 4" xfId="7519" xr:uid="{00000000-0005-0000-0000-0000C71D0000}"/>
    <cellStyle name="桁区切り 21 3 2 3" xfId="7520" xr:uid="{00000000-0005-0000-0000-0000C81D0000}"/>
    <cellStyle name="桁区切り 21 3 2 3 2" xfId="7521" xr:uid="{00000000-0005-0000-0000-0000C91D0000}"/>
    <cellStyle name="桁区切り 21 3 2 4" xfId="7522" xr:uid="{00000000-0005-0000-0000-0000CA1D0000}"/>
    <cellStyle name="桁区切り 21 3 2 5" xfId="7523" xr:uid="{00000000-0005-0000-0000-0000CB1D0000}"/>
    <cellStyle name="桁区切り 21 3 3" xfId="7524" xr:uid="{00000000-0005-0000-0000-0000CC1D0000}"/>
    <cellStyle name="桁区切り 21 3 3 2" xfId="7525" xr:uid="{00000000-0005-0000-0000-0000CD1D0000}"/>
    <cellStyle name="桁区切り 21 3 3 2 2" xfId="7526" xr:uid="{00000000-0005-0000-0000-0000CE1D0000}"/>
    <cellStyle name="桁区切り 21 3 3 3" xfId="7527" xr:uid="{00000000-0005-0000-0000-0000CF1D0000}"/>
    <cellStyle name="桁区切り 21 3 3 4" xfId="7528" xr:uid="{00000000-0005-0000-0000-0000D01D0000}"/>
    <cellStyle name="桁区切り 21 3 4" xfId="7529" xr:uid="{00000000-0005-0000-0000-0000D11D0000}"/>
    <cellStyle name="桁区切り 21 3 4 2" xfId="7530" xr:uid="{00000000-0005-0000-0000-0000D21D0000}"/>
    <cellStyle name="桁区切り 21 3 5" xfId="7531" xr:uid="{00000000-0005-0000-0000-0000D31D0000}"/>
    <cellStyle name="桁区切り 21 3 6" xfId="7532" xr:uid="{00000000-0005-0000-0000-0000D41D0000}"/>
    <cellStyle name="桁区切り 21 3 7" xfId="7533" xr:uid="{00000000-0005-0000-0000-0000D51D0000}"/>
    <cellStyle name="桁区切り 21 4" xfId="7534" xr:uid="{00000000-0005-0000-0000-0000D61D0000}"/>
    <cellStyle name="桁区切り 21 4 2" xfId="7535" xr:uid="{00000000-0005-0000-0000-0000D71D0000}"/>
    <cellStyle name="桁区切り 21 4 2 2" xfId="7536" xr:uid="{00000000-0005-0000-0000-0000D81D0000}"/>
    <cellStyle name="桁区切り 21 4 2 2 2" xfId="7537" xr:uid="{00000000-0005-0000-0000-0000D91D0000}"/>
    <cellStyle name="桁区切り 21 4 2 3" xfId="7538" xr:uid="{00000000-0005-0000-0000-0000DA1D0000}"/>
    <cellStyle name="桁区切り 21 4 2 4" xfId="7539" xr:uid="{00000000-0005-0000-0000-0000DB1D0000}"/>
    <cellStyle name="桁区切り 21 4 3" xfId="7540" xr:uid="{00000000-0005-0000-0000-0000DC1D0000}"/>
    <cellStyle name="桁区切り 21 4 3 2" xfId="7541" xr:uid="{00000000-0005-0000-0000-0000DD1D0000}"/>
    <cellStyle name="桁区切り 21 4 4" xfId="7542" xr:uid="{00000000-0005-0000-0000-0000DE1D0000}"/>
    <cellStyle name="桁区切り 21 4 5" xfId="7543" xr:uid="{00000000-0005-0000-0000-0000DF1D0000}"/>
    <cellStyle name="桁区切り 21 5" xfId="7544" xr:uid="{00000000-0005-0000-0000-0000E01D0000}"/>
    <cellStyle name="桁区切り 21 5 2" xfId="7545" xr:uid="{00000000-0005-0000-0000-0000E11D0000}"/>
    <cellStyle name="桁区切り 21 5 2 2" xfId="7546" xr:uid="{00000000-0005-0000-0000-0000E21D0000}"/>
    <cellStyle name="桁区切り 21 5 3" xfId="7547" xr:uid="{00000000-0005-0000-0000-0000E31D0000}"/>
    <cellStyle name="桁区切り 21 5 4" xfId="7548" xr:uid="{00000000-0005-0000-0000-0000E41D0000}"/>
    <cellStyle name="桁区切り 21 6" xfId="7549" xr:uid="{00000000-0005-0000-0000-0000E51D0000}"/>
    <cellStyle name="桁区切り 21 6 2" xfId="7550" xr:uid="{00000000-0005-0000-0000-0000E61D0000}"/>
    <cellStyle name="桁区切り 21 7" xfId="7551" xr:uid="{00000000-0005-0000-0000-0000E71D0000}"/>
    <cellStyle name="桁区切り 21 8" xfId="7552" xr:uid="{00000000-0005-0000-0000-0000E81D0000}"/>
    <cellStyle name="桁区切り 21 9" xfId="7553" xr:uid="{00000000-0005-0000-0000-0000E91D0000}"/>
    <cellStyle name="桁区切り 22" xfId="7554" xr:uid="{00000000-0005-0000-0000-0000EA1D0000}"/>
    <cellStyle name="桁区切り 22 2" xfId="7555" xr:uid="{00000000-0005-0000-0000-0000EB1D0000}"/>
    <cellStyle name="桁区切り 22 2 2" xfId="7556" xr:uid="{00000000-0005-0000-0000-0000EC1D0000}"/>
    <cellStyle name="桁区切り 22 2 2 2" xfId="7557" xr:uid="{00000000-0005-0000-0000-0000ED1D0000}"/>
    <cellStyle name="桁区切り 22 2 2 2 2" xfId="7558" xr:uid="{00000000-0005-0000-0000-0000EE1D0000}"/>
    <cellStyle name="桁区切り 22 2 2 2 2 2" xfId="7559" xr:uid="{00000000-0005-0000-0000-0000EF1D0000}"/>
    <cellStyle name="桁区切り 22 2 2 2 3" xfId="7560" xr:uid="{00000000-0005-0000-0000-0000F01D0000}"/>
    <cellStyle name="桁区切り 22 2 2 2 4" xfId="7561" xr:uid="{00000000-0005-0000-0000-0000F11D0000}"/>
    <cellStyle name="桁区切り 22 2 2 3" xfId="7562" xr:uid="{00000000-0005-0000-0000-0000F21D0000}"/>
    <cellStyle name="桁区切り 22 2 2 3 2" xfId="7563" xr:uid="{00000000-0005-0000-0000-0000F31D0000}"/>
    <cellStyle name="桁区切り 22 2 2 4" xfId="7564" xr:uid="{00000000-0005-0000-0000-0000F41D0000}"/>
    <cellStyle name="桁区切り 22 2 2 5" xfId="7565" xr:uid="{00000000-0005-0000-0000-0000F51D0000}"/>
    <cellStyle name="桁区切り 22 2 3" xfId="7566" xr:uid="{00000000-0005-0000-0000-0000F61D0000}"/>
    <cellStyle name="桁区切り 22 2 3 2" xfId="7567" xr:uid="{00000000-0005-0000-0000-0000F71D0000}"/>
    <cellStyle name="桁区切り 22 2 3 2 2" xfId="7568" xr:uid="{00000000-0005-0000-0000-0000F81D0000}"/>
    <cellStyle name="桁区切り 22 2 3 3" xfId="7569" xr:uid="{00000000-0005-0000-0000-0000F91D0000}"/>
    <cellStyle name="桁区切り 22 2 3 4" xfId="7570" xr:uid="{00000000-0005-0000-0000-0000FA1D0000}"/>
    <cellStyle name="桁区切り 22 2 4" xfId="7571" xr:uid="{00000000-0005-0000-0000-0000FB1D0000}"/>
    <cellStyle name="桁区切り 22 2 4 2" xfId="7572" xr:uid="{00000000-0005-0000-0000-0000FC1D0000}"/>
    <cellStyle name="桁区切り 22 2 5" xfId="7573" xr:uid="{00000000-0005-0000-0000-0000FD1D0000}"/>
    <cellStyle name="桁区切り 22 2 6" xfId="7574" xr:uid="{00000000-0005-0000-0000-0000FE1D0000}"/>
    <cellStyle name="桁区切り 22 2 7" xfId="7575" xr:uid="{00000000-0005-0000-0000-0000FF1D0000}"/>
    <cellStyle name="桁区切り 22 3" xfId="7576" xr:uid="{00000000-0005-0000-0000-0000001E0000}"/>
    <cellStyle name="桁区切り 22 3 2" xfId="7577" xr:uid="{00000000-0005-0000-0000-0000011E0000}"/>
    <cellStyle name="桁区切り 22 3 2 2" xfId="7578" xr:uid="{00000000-0005-0000-0000-0000021E0000}"/>
    <cellStyle name="桁区切り 22 3 2 2 2" xfId="7579" xr:uid="{00000000-0005-0000-0000-0000031E0000}"/>
    <cellStyle name="桁区切り 22 3 2 2 2 2" xfId="7580" xr:uid="{00000000-0005-0000-0000-0000041E0000}"/>
    <cellStyle name="桁区切り 22 3 2 2 3" xfId="7581" xr:uid="{00000000-0005-0000-0000-0000051E0000}"/>
    <cellStyle name="桁区切り 22 3 2 2 4" xfId="7582" xr:uid="{00000000-0005-0000-0000-0000061E0000}"/>
    <cellStyle name="桁区切り 22 3 2 3" xfId="7583" xr:uid="{00000000-0005-0000-0000-0000071E0000}"/>
    <cellStyle name="桁区切り 22 3 2 3 2" xfId="7584" xr:uid="{00000000-0005-0000-0000-0000081E0000}"/>
    <cellStyle name="桁区切り 22 3 2 4" xfId="7585" xr:uid="{00000000-0005-0000-0000-0000091E0000}"/>
    <cellStyle name="桁区切り 22 3 2 5" xfId="7586" xr:uid="{00000000-0005-0000-0000-00000A1E0000}"/>
    <cellStyle name="桁区切り 22 3 3" xfId="7587" xr:uid="{00000000-0005-0000-0000-00000B1E0000}"/>
    <cellStyle name="桁区切り 22 3 3 2" xfId="7588" xr:uid="{00000000-0005-0000-0000-00000C1E0000}"/>
    <cellStyle name="桁区切り 22 3 3 2 2" xfId="7589" xr:uid="{00000000-0005-0000-0000-00000D1E0000}"/>
    <cellStyle name="桁区切り 22 3 3 3" xfId="7590" xr:uid="{00000000-0005-0000-0000-00000E1E0000}"/>
    <cellStyle name="桁区切り 22 3 3 4" xfId="7591" xr:uid="{00000000-0005-0000-0000-00000F1E0000}"/>
    <cellStyle name="桁区切り 22 3 4" xfId="7592" xr:uid="{00000000-0005-0000-0000-0000101E0000}"/>
    <cellStyle name="桁区切り 22 3 4 2" xfId="7593" xr:uid="{00000000-0005-0000-0000-0000111E0000}"/>
    <cellStyle name="桁区切り 22 3 5" xfId="7594" xr:uid="{00000000-0005-0000-0000-0000121E0000}"/>
    <cellStyle name="桁区切り 22 3 6" xfId="7595" xr:uid="{00000000-0005-0000-0000-0000131E0000}"/>
    <cellStyle name="桁区切り 22 3 7" xfId="7596" xr:uid="{00000000-0005-0000-0000-0000141E0000}"/>
    <cellStyle name="桁区切り 22 4" xfId="7597" xr:uid="{00000000-0005-0000-0000-0000151E0000}"/>
    <cellStyle name="桁区切り 22 4 2" xfId="7598" xr:uid="{00000000-0005-0000-0000-0000161E0000}"/>
    <cellStyle name="桁区切り 22 4 2 2" xfId="7599" xr:uid="{00000000-0005-0000-0000-0000171E0000}"/>
    <cellStyle name="桁区切り 22 4 2 2 2" xfId="7600" xr:uid="{00000000-0005-0000-0000-0000181E0000}"/>
    <cellStyle name="桁区切り 22 4 2 3" xfId="7601" xr:uid="{00000000-0005-0000-0000-0000191E0000}"/>
    <cellStyle name="桁区切り 22 4 2 4" xfId="7602" xr:uid="{00000000-0005-0000-0000-00001A1E0000}"/>
    <cellStyle name="桁区切り 22 4 3" xfId="7603" xr:uid="{00000000-0005-0000-0000-00001B1E0000}"/>
    <cellStyle name="桁区切り 22 4 3 2" xfId="7604" xr:uid="{00000000-0005-0000-0000-00001C1E0000}"/>
    <cellStyle name="桁区切り 22 4 4" xfId="7605" xr:uid="{00000000-0005-0000-0000-00001D1E0000}"/>
    <cellStyle name="桁区切り 22 4 5" xfId="7606" xr:uid="{00000000-0005-0000-0000-00001E1E0000}"/>
    <cellStyle name="桁区切り 22 5" xfId="7607" xr:uid="{00000000-0005-0000-0000-00001F1E0000}"/>
    <cellStyle name="桁区切り 22 5 2" xfId="7608" xr:uid="{00000000-0005-0000-0000-0000201E0000}"/>
    <cellStyle name="桁区切り 22 5 2 2" xfId="7609" xr:uid="{00000000-0005-0000-0000-0000211E0000}"/>
    <cellStyle name="桁区切り 22 5 3" xfId="7610" xr:uid="{00000000-0005-0000-0000-0000221E0000}"/>
    <cellStyle name="桁区切り 22 5 4" xfId="7611" xr:uid="{00000000-0005-0000-0000-0000231E0000}"/>
    <cellStyle name="桁区切り 22 6" xfId="7612" xr:uid="{00000000-0005-0000-0000-0000241E0000}"/>
    <cellStyle name="桁区切り 22 6 2" xfId="7613" xr:uid="{00000000-0005-0000-0000-0000251E0000}"/>
    <cellStyle name="桁区切り 22 7" xfId="7614" xr:uid="{00000000-0005-0000-0000-0000261E0000}"/>
    <cellStyle name="桁区切り 22 8" xfId="7615" xr:uid="{00000000-0005-0000-0000-0000271E0000}"/>
    <cellStyle name="桁区切り 22 9" xfId="7616" xr:uid="{00000000-0005-0000-0000-0000281E0000}"/>
    <cellStyle name="桁区切り 23" xfId="7617" xr:uid="{00000000-0005-0000-0000-0000291E0000}"/>
    <cellStyle name="桁区切り 23 2" xfId="7618" xr:uid="{00000000-0005-0000-0000-00002A1E0000}"/>
    <cellStyle name="桁区切り 23 2 2" xfId="7619" xr:uid="{00000000-0005-0000-0000-00002B1E0000}"/>
    <cellStyle name="桁区切り 23 2 2 2" xfId="7620" xr:uid="{00000000-0005-0000-0000-00002C1E0000}"/>
    <cellStyle name="桁区切り 23 2 2 2 2" xfId="7621" xr:uid="{00000000-0005-0000-0000-00002D1E0000}"/>
    <cellStyle name="桁区切り 23 2 2 2 2 2" xfId="7622" xr:uid="{00000000-0005-0000-0000-00002E1E0000}"/>
    <cellStyle name="桁区切り 23 2 2 2 3" xfId="7623" xr:uid="{00000000-0005-0000-0000-00002F1E0000}"/>
    <cellStyle name="桁区切り 23 2 2 2 4" xfId="7624" xr:uid="{00000000-0005-0000-0000-0000301E0000}"/>
    <cellStyle name="桁区切り 23 2 2 3" xfId="7625" xr:uid="{00000000-0005-0000-0000-0000311E0000}"/>
    <cellStyle name="桁区切り 23 2 2 3 2" xfId="7626" xr:uid="{00000000-0005-0000-0000-0000321E0000}"/>
    <cellStyle name="桁区切り 23 2 2 4" xfId="7627" xr:uid="{00000000-0005-0000-0000-0000331E0000}"/>
    <cellStyle name="桁区切り 23 2 2 5" xfId="7628" xr:uid="{00000000-0005-0000-0000-0000341E0000}"/>
    <cellStyle name="桁区切り 23 2 3" xfId="7629" xr:uid="{00000000-0005-0000-0000-0000351E0000}"/>
    <cellStyle name="桁区切り 23 2 3 2" xfId="7630" xr:uid="{00000000-0005-0000-0000-0000361E0000}"/>
    <cellStyle name="桁区切り 23 2 3 2 2" xfId="7631" xr:uid="{00000000-0005-0000-0000-0000371E0000}"/>
    <cellStyle name="桁区切り 23 2 3 3" xfId="7632" xr:uid="{00000000-0005-0000-0000-0000381E0000}"/>
    <cellStyle name="桁区切り 23 2 3 4" xfId="7633" xr:uid="{00000000-0005-0000-0000-0000391E0000}"/>
    <cellStyle name="桁区切り 23 2 4" xfId="7634" xr:uid="{00000000-0005-0000-0000-00003A1E0000}"/>
    <cellStyle name="桁区切り 23 2 4 2" xfId="7635" xr:uid="{00000000-0005-0000-0000-00003B1E0000}"/>
    <cellStyle name="桁区切り 23 2 5" xfId="7636" xr:uid="{00000000-0005-0000-0000-00003C1E0000}"/>
    <cellStyle name="桁区切り 23 2 6" xfId="7637" xr:uid="{00000000-0005-0000-0000-00003D1E0000}"/>
    <cellStyle name="桁区切り 23 2 7" xfId="7638" xr:uid="{00000000-0005-0000-0000-00003E1E0000}"/>
    <cellStyle name="桁区切り 23 3" xfId="7639" xr:uid="{00000000-0005-0000-0000-00003F1E0000}"/>
    <cellStyle name="桁区切り 23 3 2" xfId="7640" xr:uid="{00000000-0005-0000-0000-0000401E0000}"/>
    <cellStyle name="桁区切り 23 3 2 2" xfId="7641" xr:uid="{00000000-0005-0000-0000-0000411E0000}"/>
    <cellStyle name="桁区切り 23 3 2 2 2" xfId="7642" xr:uid="{00000000-0005-0000-0000-0000421E0000}"/>
    <cellStyle name="桁区切り 23 3 2 2 2 2" xfId="7643" xr:uid="{00000000-0005-0000-0000-0000431E0000}"/>
    <cellStyle name="桁区切り 23 3 2 2 3" xfId="7644" xr:uid="{00000000-0005-0000-0000-0000441E0000}"/>
    <cellStyle name="桁区切り 23 3 2 2 4" xfId="7645" xr:uid="{00000000-0005-0000-0000-0000451E0000}"/>
    <cellStyle name="桁区切り 23 3 2 3" xfId="7646" xr:uid="{00000000-0005-0000-0000-0000461E0000}"/>
    <cellStyle name="桁区切り 23 3 2 3 2" xfId="7647" xr:uid="{00000000-0005-0000-0000-0000471E0000}"/>
    <cellStyle name="桁区切り 23 3 2 4" xfId="7648" xr:uid="{00000000-0005-0000-0000-0000481E0000}"/>
    <cellStyle name="桁区切り 23 3 2 5" xfId="7649" xr:uid="{00000000-0005-0000-0000-0000491E0000}"/>
    <cellStyle name="桁区切り 23 3 3" xfId="7650" xr:uid="{00000000-0005-0000-0000-00004A1E0000}"/>
    <cellStyle name="桁区切り 23 3 3 2" xfId="7651" xr:uid="{00000000-0005-0000-0000-00004B1E0000}"/>
    <cellStyle name="桁区切り 23 3 3 2 2" xfId="7652" xr:uid="{00000000-0005-0000-0000-00004C1E0000}"/>
    <cellStyle name="桁区切り 23 3 3 3" xfId="7653" xr:uid="{00000000-0005-0000-0000-00004D1E0000}"/>
    <cellStyle name="桁区切り 23 3 3 4" xfId="7654" xr:uid="{00000000-0005-0000-0000-00004E1E0000}"/>
    <cellStyle name="桁区切り 23 3 4" xfId="7655" xr:uid="{00000000-0005-0000-0000-00004F1E0000}"/>
    <cellStyle name="桁区切り 23 3 4 2" xfId="7656" xr:uid="{00000000-0005-0000-0000-0000501E0000}"/>
    <cellStyle name="桁区切り 23 3 5" xfId="7657" xr:uid="{00000000-0005-0000-0000-0000511E0000}"/>
    <cellStyle name="桁区切り 23 3 6" xfId="7658" xr:uid="{00000000-0005-0000-0000-0000521E0000}"/>
    <cellStyle name="桁区切り 23 3 7" xfId="7659" xr:uid="{00000000-0005-0000-0000-0000531E0000}"/>
    <cellStyle name="桁区切り 23 4" xfId="7660" xr:uid="{00000000-0005-0000-0000-0000541E0000}"/>
    <cellStyle name="桁区切り 23 4 2" xfId="7661" xr:uid="{00000000-0005-0000-0000-0000551E0000}"/>
    <cellStyle name="桁区切り 23 4 2 2" xfId="7662" xr:uid="{00000000-0005-0000-0000-0000561E0000}"/>
    <cellStyle name="桁区切り 23 4 2 2 2" xfId="7663" xr:uid="{00000000-0005-0000-0000-0000571E0000}"/>
    <cellStyle name="桁区切り 23 4 2 3" xfId="7664" xr:uid="{00000000-0005-0000-0000-0000581E0000}"/>
    <cellStyle name="桁区切り 23 4 2 4" xfId="7665" xr:uid="{00000000-0005-0000-0000-0000591E0000}"/>
    <cellStyle name="桁区切り 23 4 3" xfId="7666" xr:uid="{00000000-0005-0000-0000-00005A1E0000}"/>
    <cellStyle name="桁区切り 23 4 3 2" xfId="7667" xr:uid="{00000000-0005-0000-0000-00005B1E0000}"/>
    <cellStyle name="桁区切り 23 4 4" xfId="7668" xr:uid="{00000000-0005-0000-0000-00005C1E0000}"/>
    <cellStyle name="桁区切り 23 4 5" xfId="7669" xr:uid="{00000000-0005-0000-0000-00005D1E0000}"/>
    <cellStyle name="桁区切り 23 5" xfId="7670" xr:uid="{00000000-0005-0000-0000-00005E1E0000}"/>
    <cellStyle name="桁区切り 23 5 2" xfId="7671" xr:uid="{00000000-0005-0000-0000-00005F1E0000}"/>
    <cellStyle name="桁区切り 23 5 2 2" xfId="7672" xr:uid="{00000000-0005-0000-0000-0000601E0000}"/>
    <cellStyle name="桁区切り 23 5 3" xfId="7673" xr:uid="{00000000-0005-0000-0000-0000611E0000}"/>
    <cellStyle name="桁区切り 23 5 4" xfId="7674" xr:uid="{00000000-0005-0000-0000-0000621E0000}"/>
    <cellStyle name="桁区切り 23 6" xfId="7675" xr:uid="{00000000-0005-0000-0000-0000631E0000}"/>
    <cellStyle name="桁区切り 23 6 2" xfId="7676" xr:uid="{00000000-0005-0000-0000-0000641E0000}"/>
    <cellStyle name="桁区切り 23 7" xfId="7677" xr:uid="{00000000-0005-0000-0000-0000651E0000}"/>
    <cellStyle name="桁区切り 23 8" xfId="7678" xr:uid="{00000000-0005-0000-0000-0000661E0000}"/>
    <cellStyle name="桁区切り 23 9" xfId="7679" xr:uid="{00000000-0005-0000-0000-0000671E0000}"/>
    <cellStyle name="桁区切り 24" xfId="7680" xr:uid="{00000000-0005-0000-0000-0000681E0000}"/>
    <cellStyle name="桁区切り 24 2" xfId="7681" xr:uid="{00000000-0005-0000-0000-0000691E0000}"/>
    <cellStyle name="桁区切り 24 2 2" xfId="7682" xr:uid="{00000000-0005-0000-0000-00006A1E0000}"/>
    <cellStyle name="桁区切り 24 2 2 2" xfId="7683" xr:uid="{00000000-0005-0000-0000-00006B1E0000}"/>
    <cellStyle name="桁区切り 24 2 2 2 2" xfId="7684" xr:uid="{00000000-0005-0000-0000-00006C1E0000}"/>
    <cellStyle name="桁区切り 24 2 2 2 2 2" xfId="7685" xr:uid="{00000000-0005-0000-0000-00006D1E0000}"/>
    <cellStyle name="桁区切り 24 2 2 2 3" xfId="7686" xr:uid="{00000000-0005-0000-0000-00006E1E0000}"/>
    <cellStyle name="桁区切り 24 2 2 2 4" xfId="7687" xr:uid="{00000000-0005-0000-0000-00006F1E0000}"/>
    <cellStyle name="桁区切り 24 2 2 3" xfId="7688" xr:uid="{00000000-0005-0000-0000-0000701E0000}"/>
    <cellStyle name="桁区切り 24 2 2 3 2" xfId="7689" xr:uid="{00000000-0005-0000-0000-0000711E0000}"/>
    <cellStyle name="桁区切り 24 2 2 4" xfId="7690" xr:uid="{00000000-0005-0000-0000-0000721E0000}"/>
    <cellStyle name="桁区切り 24 2 2 5" xfId="7691" xr:uid="{00000000-0005-0000-0000-0000731E0000}"/>
    <cellStyle name="桁区切り 24 2 3" xfId="7692" xr:uid="{00000000-0005-0000-0000-0000741E0000}"/>
    <cellStyle name="桁区切り 24 2 3 2" xfId="7693" xr:uid="{00000000-0005-0000-0000-0000751E0000}"/>
    <cellStyle name="桁区切り 24 2 3 2 2" xfId="7694" xr:uid="{00000000-0005-0000-0000-0000761E0000}"/>
    <cellStyle name="桁区切り 24 2 3 3" xfId="7695" xr:uid="{00000000-0005-0000-0000-0000771E0000}"/>
    <cellStyle name="桁区切り 24 2 3 4" xfId="7696" xr:uid="{00000000-0005-0000-0000-0000781E0000}"/>
    <cellStyle name="桁区切り 24 2 4" xfId="7697" xr:uid="{00000000-0005-0000-0000-0000791E0000}"/>
    <cellStyle name="桁区切り 24 2 4 2" xfId="7698" xr:uid="{00000000-0005-0000-0000-00007A1E0000}"/>
    <cellStyle name="桁区切り 24 2 5" xfId="7699" xr:uid="{00000000-0005-0000-0000-00007B1E0000}"/>
    <cellStyle name="桁区切り 24 2 6" xfId="7700" xr:uid="{00000000-0005-0000-0000-00007C1E0000}"/>
    <cellStyle name="桁区切り 24 2 7" xfId="7701" xr:uid="{00000000-0005-0000-0000-00007D1E0000}"/>
    <cellStyle name="桁区切り 24 3" xfId="7702" xr:uid="{00000000-0005-0000-0000-00007E1E0000}"/>
    <cellStyle name="桁区切り 24 3 2" xfId="7703" xr:uid="{00000000-0005-0000-0000-00007F1E0000}"/>
    <cellStyle name="桁区切り 24 3 2 2" xfId="7704" xr:uid="{00000000-0005-0000-0000-0000801E0000}"/>
    <cellStyle name="桁区切り 24 3 2 2 2" xfId="7705" xr:uid="{00000000-0005-0000-0000-0000811E0000}"/>
    <cellStyle name="桁区切り 24 3 2 2 2 2" xfId="7706" xr:uid="{00000000-0005-0000-0000-0000821E0000}"/>
    <cellStyle name="桁区切り 24 3 2 2 3" xfId="7707" xr:uid="{00000000-0005-0000-0000-0000831E0000}"/>
    <cellStyle name="桁区切り 24 3 2 2 4" xfId="7708" xr:uid="{00000000-0005-0000-0000-0000841E0000}"/>
    <cellStyle name="桁区切り 24 3 2 3" xfId="7709" xr:uid="{00000000-0005-0000-0000-0000851E0000}"/>
    <cellStyle name="桁区切り 24 3 2 3 2" xfId="7710" xr:uid="{00000000-0005-0000-0000-0000861E0000}"/>
    <cellStyle name="桁区切り 24 3 2 4" xfId="7711" xr:uid="{00000000-0005-0000-0000-0000871E0000}"/>
    <cellStyle name="桁区切り 24 3 2 5" xfId="7712" xr:uid="{00000000-0005-0000-0000-0000881E0000}"/>
    <cellStyle name="桁区切り 24 3 3" xfId="7713" xr:uid="{00000000-0005-0000-0000-0000891E0000}"/>
    <cellStyle name="桁区切り 24 3 3 2" xfId="7714" xr:uid="{00000000-0005-0000-0000-00008A1E0000}"/>
    <cellStyle name="桁区切り 24 3 3 2 2" xfId="7715" xr:uid="{00000000-0005-0000-0000-00008B1E0000}"/>
    <cellStyle name="桁区切り 24 3 3 3" xfId="7716" xr:uid="{00000000-0005-0000-0000-00008C1E0000}"/>
    <cellStyle name="桁区切り 24 3 3 4" xfId="7717" xr:uid="{00000000-0005-0000-0000-00008D1E0000}"/>
    <cellStyle name="桁区切り 24 3 4" xfId="7718" xr:uid="{00000000-0005-0000-0000-00008E1E0000}"/>
    <cellStyle name="桁区切り 24 3 4 2" xfId="7719" xr:uid="{00000000-0005-0000-0000-00008F1E0000}"/>
    <cellStyle name="桁区切り 24 3 5" xfId="7720" xr:uid="{00000000-0005-0000-0000-0000901E0000}"/>
    <cellStyle name="桁区切り 24 3 6" xfId="7721" xr:uid="{00000000-0005-0000-0000-0000911E0000}"/>
    <cellStyle name="桁区切り 24 3 7" xfId="7722" xr:uid="{00000000-0005-0000-0000-0000921E0000}"/>
    <cellStyle name="桁区切り 24 4" xfId="7723" xr:uid="{00000000-0005-0000-0000-0000931E0000}"/>
    <cellStyle name="桁区切り 24 4 2" xfId="7724" xr:uid="{00000000-0005-0000-0000-0000941E0000}"/>
    <cellStyle name="桁区切り 24 4 2 2" xfId="7725" xr:uid="{00000000-0005-0000-0000-0000951E0000}"/>
    <cellStyle name="桁区切り 24 4 2 2 2" xfId="7726" xr:uid="{00000000-0005-0000-0000-0000961E0000}"/>
    <cellStyle name="桁区切り 24 4 2 3" xfId="7727" xr:uid="{00000000-0005-0000-0000-0000971E0000}"/>
    <cellStyle name="桁区切り 24 4 2 4" xfId="7728" xr:uid="{00000000-0005-0000-0000-0000981E0000}"/>
    <cellStyle name="桁区切り 24 4 3" xfId="7729" xr:uid="{00000000-0005-0000-0000-0000991E0000}"/>
    <cellStyle name="桁区切り 24 4 3 2" xfId="7730" xr:uid="{00000000-0005-0000-0000-00009A1E0000}"/>
    <cellStyle name="桁区切り 24 4 4" xfId="7731" xr:uid="{00000000-0005-0000-0000-00009B1E0000}"/>
    <cellStyle name="桁区切り 24 4 5" xfId="7732" xr:uid="{00000000-0005-0000-0000-00009C1E0000}"/>
    <cellStyle name="桁区切り 24 5" xfId="7733" xr:uid="{00000000-0005-0000-0000-00009D1E0000}"/>
    <cellStyle name="桁区切り 24 5 2" xfId="7734" xr:uid="{00000000-0005-0000-0000-00009E1E0000}"/>
    <cellStyle name="桁区切り 24 5 2 2" xfId="7735" xr:uid="{00000000-0005-0000-0000-00009F1E0000}"/>
    <cellStyle name="桁区切り 24 5 3" xfId="7736" xr:uid="{00000000-0005-0000-0000-0000A01E0000}"/>
    <cellStyle name="桁区切り 24 5 4" xfId="7737" xr:uid="{00000000-0005-0000-0000-0000A11E0000}"/>
    <cellStyle name="桁区切り 24 6" xfId="7738" xr:uid="{00000000-0005-0000-0000-0000A21E0000}"/>
    <cellStyle name="桁区切り 24 6 2" xfId="7739" xr:uid="{00000000-0005-0000-0000-0000A31E0000}"/>
    <cellStyle name="桁区切り 24 7" xfId="7740" xr:uid="{00000000-0005-0000-0000-0000A41E0000}"/>
    <cellStyle name="桁区切り 24 8" xfId="7741" xr:uid="{00000000-0005-0000-0000-0000A51E0000}"/>
    <cellStyle name="桁区切り 24 9" xfId="7742" xr:uid="{00000000-0005-0000-0000-0000A61E0000}"/>
    <cellStyle name="桁区切り 25" xfId="7743" xr:uid="{00000000-0005-0000-0000-0000A71E0000}"/>
    <cellStyle name="桁区切り 25 2" xfId="7744" xr:uid="{00000000-0005-0000-0000-0000A81E0000}"/>
    <cellStyle name="桁区切り 25 2 2" xfId="7745" xr:uid="{00000000-0005-0000-0000-0000A91E0000}"/>
    <cellStyle name="桁区切り 25 2 2 2" xfId="7746" xr:uid="{00000000-0005-0000-0000-0000AA1E0000}"/>
    <cellStyle name="桁区切り 25 2 2 2 2" xfId="7747" xr:uid="{00000000-0005-0000-0000-0000AB1E0000}"/>
    <cellStyle name="桁区切り 25 2 2 2 2 2" xfId="7748" xr:uid="{00000000-0005-0000-0000-0000AC1E0000}"/>
    <cellStyle name="桁区切り 25 2 2 2 3" xfId="7749" xr:uid="{00000000-0005-0000-0000-0000AD1E0000}"/>
    <cellStyle name="桁区切り 25 2 2 2 4" xfId="7750" xr:uid="{00000000-0005-0000-0000-0000AE1E0000}"/>
    <cellStyle name="桁区切り 25 2 2 3" xfId="7751" xr:uid="{00000000-0005-0000-0000-0000AF1E0000}"/>
    <cellStyle name="桁区切り 25 2 2 3 2" xfId="7752" xr:uid="{00000000-0005-0000-0000-0000B01E0000}"/>
    <cellStyle name="桁区切り 25 2 2 4" xfId="7753" xr:uid="{00000000-0005-0000-0000-0000B11E0000}"/>
    <cellStyle name="桁区切り 25 2 2 5" xfId="7754" xr:uid="{00000000-0005-0000-0000-0000B21E0000}"/>
    <cellStyle name="桁区切り 25 2 3" xfId="7755" xr:uid="{00000000-0005-0000-0000-0000B31E0000}"/>
    <cellStyle name="桁区切り 25 2 3 2" xfId="7756" xr:uid="{00000000-0005-0000-0000-0000B41E0000}"/>
    <cellStyle name="桁区切り 25 2 3 2 2" xfId="7757" xr:uid="{00000000-0005-0000-0000-0000B51E0000}"/>
    <cellStyle name="桁区切り 25 2 3 3" xfId="7758" xr:uid="{00000000-0005-0000-0000-0000B61E0000}"/>
    <cellStyle name="桁区切り 25 2 3 4" xfId="7759" xr:uid="{00000000-0005-0000-0000-0000B71E0000}"/>
    <cellStyle name="桁区切り 25 2 4" xfId="7760" xr:uid="{00000000-0005-0000-0000-0000B81E0000}"/>
    <cellStyle name="桁区切り 25 2 4 2" xfId="7761" xr:uid="{00000000-0005-0000-0000-0000B91E0000}"/>
    <cellStyle name="桁区切り 25 2 5" xfId="7762" xr:uid="{00000000-0005-0000-0000-0000BA1E0000}"/>
    <cellStyle name="桁区切り 25 2 6" xfId="7763" xr:uid="{00000000-0005-0000-0000-0000BB1E0000}"/>
    <cellStyle name="桁区切り 25 2 7" xfId="7764" xr:uid="{00000000-0005-0000-0000-0000BC1E0000}"/>
    <cellStyle name="桁区切り 25 3" xfId="7765" xr:uid="{00000000-0005-0000-0000-0000BD1E0000}"/>
    <cellStyle name="桁区切り 25 3 2" xfId="7766" xr:uid="{00000000-0005-0000-0000-0000BE1E0000}"/>
    <cellStyle name="桁区切り 25 3 2 2" xfId="7767" xr:uid="{00000000-0005-0000-0000-0000BF1E0000}"/>
    <cellStyle name="桁区切り 25 3 2 2 2" xfId="7768" xr:uid="{00000000-0005-0000-0000-0000C01E0000}"/>
    <cellStyle name="桁区切り 25 3 2 2 2 2" xfId="7769" xr:uid="{00000000-0005-0000-0000-0000C11E0000}"/>
    <cellStyle name="桁区切り 25 3 2 2 3" xfId="7770" xr:uid="{00000000-0005-0000-0000-0000C21E0000}"/>
    <cellStyle name="桁区切り 25 3 2 2 4" xfId="7771" xr:uid="{00000000-0005-0000-0000-0000C31E0000}"/>
    <cellStyle name="桁区切り 25 3 2 3" xfId="7772" xr:uid="{00000000-0005-0000-0000-0000C41E0000}"/>
    <cellStyle name="桁区切り 25 3 2 3 2" xfId="7773" xr:uid="{00000000-0005-0000-0000-0000C51E0000}"/>
    <cellStyle name="桁区切り 25 3 2 4" xfId="7774" xr:uid="{00000000-0005-0000-0000-0000C61E0000}"/>
    <cellStyle name="桁区切り 25 3 2 5" xfId="7775" xr:uid="{00000000-0005-0000-0000-0000C71E0000}"/>
    <cellStyle name="桁区切り 25 3 3" xfId="7776" xr:uid="{00000000-0005-0000-0000-0000C81E0000}"/>
    <cellStyle name="桁区切り 25 3 3 2" xfId="7777" xr:uid="{00000000-0005-0000-0000-0000C91E0000}"/>
    <cellStyle name="桁区切り 25 3 3 2 2" xfId="7778" xr:uid="{00000000-0005-0000-0000-0000CA1E0000}"/>
    <cellStyle name="桁区切り 25 3 3 3" xfId="7779" xr:uid="{00000000-0005-0000-0000-0000CB1E0000}"/>
    <cellStyle name="桁区切り 25 3 3 4" xfId="7780" xr:uid="{00000000-0005-0000-0000-0000CC1E0000}"/>
    <cellStyle name="桁区切り 25 3 4" xfId="7781" xr:uid="{00000000-0005-0000-0000-0000CD1E0000}"/>
    <cellStyle name="桁区切り 25 3 4 2" xfId="7782" xr:uid="{00000000-0005-0000-0000-0000CE1E0000}"/>
    <cellStyle name="桁区切り 25 3 5" xfId="7783" xr:uid="{00000000-0005-0000-0000-0000CF1E0000}"/>
    <cellStyle name="桁区切り 25 3 6" xfId="7784" xr:uid="{00000000-0005-0000-0000-0000D01E0000}"/>
    <cellStyle name="桁区切り 25 3 7" xfId="7785" xr:uid="{00000000-0005-0000-0000-0000D11E0000}"/>
    <cellStyle name="桁区切り 25 4" xfId="7786" xr:uid="{00000000-0005-0000-0000-0000D21E0000}"/>
    <cellStyle name="桁区切り 25 4 2" xfId="7787" xr:uid="{00000000-0005-0000-0000-0000D31E0000}"/>
    <cellStyle name="桁区切り 25 4 2 2" xfId="7788" xr:uid="{00000000-0005-0000-0000-0000D41E0000}"/>
    <cellStyle name="桁区切り 25 4 2 2 2" xfId="7789" xr:uid="{00000000-0005-0000-0000-0000D51E0000}"/>
    <cellStyle name="桁区切り 25 4 2 3" xfId="7790" xr:uid="{00000000-0005-0000-0000-0000D61E0000}"/>
    <cellStyle name="桁区切り 25 4 2 4" xfId="7791" xr:uid="{00000000-0005-0000-0000-0000D71E0000}"/>
    <cellStyle name="桁区切り 25 4 3" xfId="7792" xr:uid="{00000000-0005-0000-0000-0000D81E0000}"/>
    <cellStyle name="桁区切り 25 4 3 2" xfId="7793" xr:uid="{00000000-0005-0000-0000-0000D91E0000}"/>
    <cellStyle name="桁区切り 25 4 4" xfId="7794" xr:uid="{00000000-0005-0000-0000-0000DA1E0000}"/>
    <cellStyle name="桁区切り 25 4 5" xfId="7795" xr:uid="{00000000-0005-0000-0000-0000DB1E0000}"/>
    <cellStyle name="桁区切り 25 5" xfId="7796" xr:uid="{00000000-0005-0000-0000-0000DC1E0000}"/>
    <cellStyle name="桁区切り 25 5 2" xfId="7797" xr:uid="{00000000-0005-0000-0000-0000DD1E0000}"/>
    <cellStyle name="桁区切り 25 5 2 2" xfId="7798" xr:uid="{00000000-0005-0000-0000-0000DE1E0000}"/>
    <cellStyle name="桁区切り 25 5 3" xfId="7799" xr:uid="{00000000-0005-0000-0000-0000DF1E0000}"/>
    <cellStyle name="桁区切り 25 5 4" xfId="7800" xr:uid="{00000000-0005-0000-0000-0000E01E0000}"/>
    <cellStyle name="桁区切り 25 6" xfId="7801" xr:uid="{00000000-0005-0000-0000-0000E11E0000}"/>
    <cellStyle name="桁区切り 25 6 2" xfId="7802" xr:uid="{00000000-0005-0000-0000-0000E21E0000}"/>
    <cellStyle name="桁区切り 25 7" xfId="7803" xr:uid="{00000000-0005-0000-0000-0000E31E0000}"/>
    <cellStyle name="桁区切り 25 8" xfId="7804" xr:uid="{00000000-0005-0000-0000-0000E41E0000}"/>
    <cellStyle name="桁区切り 25 9" xfId="7805" xr:uid="{00000000-0005-0000-0000-0000E51E0000}"/>
    <cellStyle name="桁区切り 26" xfId="7806" xr:uid="{00000000-0005-0000-0000-0000E61E0000}"/>
    <cellStyle name="桁区切り 26 2" xfId="7807" xr:uid="{00000000-0005-0000-0000-0000E71E0000}"/>
    <cellStyle name="桁区切り 26 2 2" xfId="7808" xr:uid="{00000000-0005-0000-0000-0000E81E0000}"/>
    <cellStyle name="桁区切り 26 2 2 2" xfId="7809" xr:uid="{00000000-0005-0000-0000-0000E91E0000}"/>
    <cellStyle name="桁区切り 26 2 2 2 2" xfId="7810" xr:uid="{00000000-0005-0000-0000-0000EA1E0000}"/>
    <cellStyle name="桁区切り 26 2 2 2 2 2" xfId="7811" xr:uid="{00000000-0005-0000-0000-0000EB1E0000}"/>
    <cellStyle name="桁区切り 26 2 2 2 3" xfId="7812" xr:uid="{00000000-0005-0000-0000-0000EC1E0000}"/>
    <cellStyle name="桁区切り 26 2 2 2 4" xfId="7813" xr:uid="{00000000-0005-0000-0000-0000ED1E0000}"/>
    <cellStyle name="桁区切り 26 2 2 3" xfId="7814" xr:uid="{00000000-0005-0000-0000-0000EE1E0000}"/>
    <cellStyle name="桁区切り 26 2 2 3 2" xfId="7815" xr:uid="{00000000-0005-0000-0000-0000EF1E0000}"/>
    <cellStyle name="桁区切り 26 2 2 4" xfId="7816" xr:uid="{00000000-0005-0000-0000-0000F01E0000}"/>
    <cellStyle name="桁区切り 26 2 2 5" xfId="7817" xr:uid="{00000000-0005-0000-0000-0000F11E0000}"/>
    <cellStyle name="桁区切り 26 2 3" xfId="7818" xr:uid="{00000000-0005-0000-0000-0000F21E0000}"/>
    <cellStyle name="桁区切り 26 2 3 2" xfId="7819" xr:uid="{00000000-0005-0000-0000-0000F31E0000}"/>
    <cellStyle name="桁区切り 26 2 3 2 2" xfId="7820" xr:uid="{00000000-0005-0000-0000-0000F41E0000}"/>
    <cellStyle name="桁区切り 26 2 3 3" xfId="7821" xr:uid="{00000000-0005-0000-0000-0000F51E0000}"/>
    <cellStyle name="桁区切り 26 2 3 4" xfId="7822" xr:uid="{00000000-0005-0000-0000-0000F61E0000}"/>
    <cellStyle name="桁区切り 26 2 4" xfId="7823" xr:uid="{00000000-0005-0000-0000-0000F71E0000}"/>
    <cellStyle name="桁区切り 26 2 4 2" xfId="7824" xr:uid="{00000000-0005-0000-0000-0000F81E0000}"/>
    <cellStyle name="桁区切り 26 2 5" xfId="7825" xr:uid="{00000000-0005-0000-0000-0000F91E0000}"/>
    <cellStyle name="桁区切り 26 2 6" xfId="7826" xr:uid="{00000000-0005-0000-0000-0000FA1E0000}"/>
    <cellStyle name="桁区切り 26 2 7" xfId="7827" xr:uid="{00000000-0005-0000-0000-0000FB1E0000}"/>
    <cellStyle name="桁区切り 26 3" xfId="7828" xr:uid="{00000000-0005-0000-0000-0000FC1E0000}"/>
    <cellStyle name="桁区切り 26 3 2" xfId="7829" xr:uid="{00000000-0005-0000-0000-0000FD1E0000}"/>
    <cellStyle name="桁区切り 26 3 2 2" xfId="7830" xr:uid="{00000000-0005-0000-0000-0000FE1E0000}"/>
    <cellStyle name="桁区切り 26 3 2 2 2" xfId="7831" xr:uid="{00000000-0005-0000-0000-0000FF1E0000}"/>
    <cellStyle name="桁区切り 26 3 2 2 2 2" xfId="7832" xr:uid="{00000000-0005-0000-0000-0000001F0000}"/>
    <cellStyle name="桁区切り 26 3 2 2 3" xfId="7833" xr:uid="{00000000-0005-0000-0000-0000011F0000}"/>
    <cellStyle name="桁区切り 26 3 2 2 4" xfId="7834" xr:uid="{00000000-0005-0000-0000-0000021F0000}"/>
    <cellStyle name="桁区切り 26 3 2 3" xfId="7835" xr:uid="{00000000-0005-0000-0000-0000031F0000}"/>
    <cellStyle name="桁区切り 26 3 2 3 2" xfId="7836" xr:uid="{00000000-0005-0000-0000-0000041F0000}"/>
    <cellStyle name="桁区切り 26 3 2 4" xfId="7837" xr:uid="{00000000-0005-0000-0000-0000051F0000}"/>
    <cellStyle name="桁区切り 26 3 2 5" xfId="7838" xr:uid="{00000000-0005-0000-0000-0000061F0000}"/>
    <cellStyle name="桁区切り 26 3 3" xfId="7839" xr:uid="{00000000-0005-0000-0000-0000071F0000}"/>
    <cellStyle name="桁区切り 26 3 3 2" xfId="7840" xr:uid="{00000000-0005-0000-0000-0000081F0000}"/>
    <cellStyle name="桁区切り 26 3 3 2 2" xfId="7841" xr:uid="{00000000-0005-0000-0000-0000091F0000}"/>
    <cellStyle name="桁区切り 26 3 3 3" xfId="7842" xr:uid="{00000000-0005-0000-0000-00000A1F0000}"/>
    <cellStyle name="桁区切り 26 3 3 4" xfId="7843" xr:uid="{00000000-0005-0000-0000-00000B1F0000}"/>
    <cellStyle name="桁区切り 26 3 4" xfId="7844" xr:uid="{00000000-0005-0000-0000-00000C1F0000}"/>
    <cellStyle name="桁区切り 26 3 4 2" xfId="7845" xr:uid="{00000000-0005-0000-0000-00000D1F0000}"/>
    <cellStyle name="桁区切り 26 3 5" xfId="7846" xr:uid="{00000000-0005-0000-0000-00000E1F0000}"/>
    <cellStyle name="桁区切り 26 3 6" xfId="7847" xr:uid="{00000000-0005-0000-0000-00000F1F0000}"/>
    <cellStyle name="桁区切り 26 3 7" xfId="7848" xr:uid="{00000000-0005-0000-0000-0000101F0000}"/>
    <cellStyle name="桁区切り 26 4" xfId="7849" xr:uid="{00000000-0005-0000-0000-0000111F0000}"/>
    <cellStyle name="桁区切り 26 4 2" xfId="7850" xr:uid="{00000000-0005-0000-0000-0000121F0000}"/>
    <cellStyle name="桁区切り 26 4 2 2" xfId="7851" xr:uid="{00000000-0005-0000-0000-0000131F0000}"/>
    <cellStyle name="桁区切り 26 4 2 2 2" xfId="7852" xr:uid="{00000000-0005-0000-0000-0000141F0000}"/>
    <cellStyle name="桁区切り 26 4 2 3" xfId="7853" xr:uid="{00000000-0005-0000-0000-0000151F0000}"/>
    <cellStyle name="桁区切り 26 4 2 4" xfId="7854" xr:uid="{00000000-0005-0000-0000-0000161F0000}"/>
    <cellStyle name="桁区切り 26 4 3" xfId="7855" xr:uid="{00000000-0005-0000-0000-0000171F0000}"/>
    <cellStyle name="桁区切り 26 4 3 2" xfId="7856" xr:uid="{00000000-0005-0000-0000-0000181F0000}"/>
    <cellStyle name="桁区切り 26 4 4" xfId="7857" xr:uid="{00000000-0005-0000-0000-0000191F0000}"/>
    <cellStyle name="桁区切り 26 4 5" xfId="7858" xr:uid="{00000000-0005-0000-0000-00001A1F0000}"/>
    <cellStyle name="桁区切り 26 5" xfId="7859" xr:uid="{00000000-0005-0000-0000-00001B1F0000}"/>
    <cellStyle name="桁区切り 26 5 2" xfId="7860" xr:uid="{00000000-0005-0000-0000-00001C1F0000}"/>
    <cellStyle name="桁区切り 26 5 2 2" xfId="7861" xr:uid="{00000000-0005-0000-0000-00001D1F0000}"/>
    <cellStyle name="桁区切り 26 5 3" xfId="7862" xr:uid="{00000000-0005-0000-0000-00001E1F0000}"/>
    <cellStyle name="桁区切り 26 5 4" xfId="7863" xr:uid="{00000000-0005-0000-0000-00001F1F0000}"/>
    <cellStyle name="桁区切り 26 6" xfId="7864" xr:uid="{00000000-0005-0000-0000-0000201F0000}"/>
    <cellStyle name="桁区切り 26 6 2" xfId="7865" xr:uid="{00000000-0005-0000-0000-0000211F0000}"/>
    <cellStyle name="桁区切り 26 7" xfId="7866" xr:uid="{00000000-0005-0000-0000-0000221F0000}"/>
    <cellStyle name="桁区切り 26 8" xfId="7867" xr:uid="{00000000-0005-0000-0000-0000231F0000}"/>
    <cellStyle name="桁区切り 26 9" xfId="7868" xr:uid="{00000000-0005-0000-0000-0000241F0000}"/>
    <cellStyle name="桁区切り 27" xfId="7869" xr:uid="{00000000-0005-0000-0000-0000251F0000}"/>
    <cellStyle name="桁区切り 27 2" xfId="7870" xr:uid="{00000000-0005-0000-0000-0000261F0000}"/>
    <cellStyle name="桁区切り 27 2 2" xfId="7871" xr:uid="{00000000-0005-0000-0000-0000271F0000}"/>
    <cellStyle name="桁区切り 27 2 2 2" xfId="7872" xr:uid="{00000000-0005-0000-0000-0000281F0000}"/>
    <cellStyle name="桁区切り 27 2 2 2 2" xfId="7873" xr:uid="{00000000-0005-0000-0000-0000291F0000}"/>
    <cellStyle name="桁区切り 27 2 2 2 2 2" xfId="7874" xr:uid="{00000000-0005-0000-0000-00002A1F0000}"/>
    <cellStyle name="桁区切り 27 2 2 2 3" xfId="7875" xr:uid="{00000000-0005-0000-0000-00002B1F0000}"/>
    <cellStyle name="桁区切り 27 2 2 2 4" xfId="7876" xr:uid="{00000000-0005-0000-0000-00002C1F0000}"/>
    <cellStyle name="桁区切り 27 2 2 3" xfId="7877" xr:uid="{00000000-0005-0000-0000-00002D1F0000}"/>
    <cellStyle name="桁区切り 27 2 2 3 2" xfId="7878" xr:uid="{00000000-0005-0000-0000-00002E1F0000}"/>
    <cellStyle name="桁区切り 27 2 2 4" xfId="7879" xr:uid="{00000000-0005-0000-0000-00002F1F0000}"/>
    <cellStyle name="桁区切り 27 2 2 5" xfId="7880" xr:uid="{00000000-0005-0000-0000-0000301F0000}"/>
    <cellStyle name="桁区切り 27 2 3" xfId="7881" xr:uid="{00000000-0005-0000-0000-0000311F0000}"/>
    <cellStyle name="桁区切り 27 2 3 2" xfId="7882" xr:uid="{00000000-0005-0000-0000-0000321F0000}"/>
    <cellStyle name="桁区切り 27 2 3 2 2" xfId="7883" xr:uid="{00000000-0005-0000-0000-0000331F0000}"/>
    <cellStyle name="桁区切り 27 2 3 3" xfId="7884" xr:uid="{00000000-0005-0000-0000-0000341F0000}"/>
    <cellStyle name="桁区切り 27 2 3 4" xfId="7885" xr:uid="{00000000-0005-0000-0000-0000351F0000}"/>
    <cellStyle name="桁区切り 27 2 4" xfId="7886" xr:uid="{00000000-0005-0000-0000-0000361F0000}"/>
    <cellStyle name="桁区切り 27 2 4 2" xfId="7887" xr:uid="{00000000-0005-0000-0000-0000371F0000}"/>
    <cellStyle name="桁区切り 27 2 5" xfId="7888" xr:uid="{00000000-0005-0000-0000-0000381F0000}"/>
    <cellStyle name="桁区切り 27 2 6" xfId="7889" xr:uid="{00000000-0005-0000-0000-0000391F0000}"/>
    <cellStyle name="桁区切り 27 2 7" xfId="7890" xr:uid="{00000000-0005-0000-0000-00003A1F0000}"/>
    <cellStyle name="桁区切り 27 3" xfId="7891" xr:uid="{00000000-0005-0000-0000-00003B1F0000}"/>
    <cellStyle name="桁区切り 27 3 2" xfId="7892" xr:uid="{00000000-0005-0000-0000-00003C1F0000}"/>
    <cellStyle name="桁区切り 27 3 2 2" xfId="7893" xr:uid="{00000000-0005-0000-0000-00003D1F0000}"/>
    <cellStyle name="桁区切り 27 3 2 2 2" xfId="7894" xr:uid="{00000000-0005-0000-0000-00003E1F0000}"/>
    <cellStyle name="桁区切り 27 3 2 2 2 2" xfId="7895" xr:uid="{00000000-0005-0000-0000-00003F1F0000}"/>
    <cellStyle name="桁区切り 27 3 2 2 3" xfId="7896" xr:uid="{00000000-0005-0000-0000-0000401F0000}"/>
    <cellStyle name="桁区切り 27 3 2 2 4" xfId="7897" xr:uid="{00000000-0005-0000-0000-0000411F0000}"/>
    <cellStyle name="桁区切り 27 3 2 3" xfId="7898" xr:uid="{00000000-0005-0000-0000-0000421F0000}"/>
    <cellStyle name="桁区切り 27 3 2 3 2" xfId="7899" xr:uid="{00000000-0005-0000-0000-0000431F0000}"/>
    <cellStyle name="桁区切り 27 3 2 4" xfId="7900" xr:uid="{00000000-0005-0000-0000-0000441F0000}"/>
    <cellStyle name="桁区切り 27 3 2 5" xfId="7901" xr:uid="{00000000-0005-0000-0000-0000451F0000}"/>
    <cellStyle name="桁区切り 27 3 3" xfId="7902" xr:uid="{00000000-0005-0000-0000-0000461F0000}"/>
    <cellStyle name="桁区切り 27 3 3 2" xfId="7903" xr:uid="{00000000-0005-0000-0000-0000471F0000}"/>
    <cellStyle name="桁区切り 27 3 3 2 2" xfId="7904" xr:uid="{00000000-0005-0000-0000-0000481F0000}"/>
    <cellStyle name="桁区切り 27 3 3 3" xfId="7905" xr:uid="{00000000-0005-0000-0000-0000491F0000}"/>
    <cellStyle name="桁区切り 27 3 3 4" xfId="7906" xr:uid="{00000000-0005-0000-0000-00004A1F0000}"/>
    <cellStyle name="桁区切り 27 3 4" xfId="7907" xr:uid="{00000000-0005-0000-0000-00004B1F0000}"/>
    <cellStyle name="桁区切り 27 3 4 2" xfId="7908" xr:uid="{00000000-0005-0000-0000-00004C1F0000}"/>
    <cellStyle name="桁区切り 27 3 5" xfId="7909" xr:uid="{00000000-0005-0000-0000-00004D1F0000}"/>
    <cellStyle name="桁区切り 27 3 6" xfId="7910" xr:uid="{00000000-0005-0000-0000-00004E1F0000}"/>
    <cellStyle name="桁区切り 27 3 7" xfId="7911" xr:uid="{00000000-0005-0000-0000-00004F1F0000}"/>
    <cellStyle name="桁区切り 27 4" xfId="7912" xr:uid="{00000000-0005-0000-0000-0000501F0000}"/>
    <cellStyle name="桁区切り 27 4 2" xfId="7913" xr:uid="{00000000-0005-0000-0000-0000511F0000}"/>
    <cellStyle name="桁区切り 27 4 2 2" xfId="7914" xr:uid="{00000000-0005-0000-0000-0000521F0000}"/>
    <cellStyle name="桁区切り 27 4 2 2 2" xfId="7915" xr:uid="{00000000-0005-0000-0000-0000531F0000}"/>
    <cellStyle name="桁区切り 27 4 2 3" xfId="7916" xr:uid="{00000000-0005-0000-0000-0000541F0000}"/>
    <cellStyle name="桁区切り 27 4 2 4" xfId="7917" xr:uid="{00000000-0005-0000-0000-0000551F0000}"/>
    <cellStyle name="桁区切り 27 4 3" xfId="7918" xr:uid="{00000000-0005-0000-0000-0000561F0000}"/>
    <cellStyle name="桁区切り 27 4 3 2" xfId="7919" xr:uid="{00000000-0005-0000-0000-0000571F0000}"/>
    <cellStyle name="桁区切り 27 4 4" xfId="7920" xr:uid="{00000000-0005-0000-0000-0000581F0000}"/>
    <cellStyle name="桁区切り 27 4 5" xfId="7921" xr:uid="{00000000-0005-0000-0000-0000591F0000}"/>
    <cellStyle name="桁区切り 27 5" xfId="7922" xr:uid="{00000000-0005-0000-0000-00005A1F0000}"/>
    <cellStyle name="桁区切り 27 5 2" xfId="7923" xr:uid="{00000000-0005-0000-0000-00005B1F0000}"/>
    <cellStyle name="桁区切り 27 5 2 2" xfId="7924" xr:uid="{00000000-0005-0000-0000-00005C1F0000}"/>
    <cellStyle name="桁区切り 27 5 3" xfId="7925" xr:uid="{00000000-0005-0000-0000-00005D1F0000}"/>
    <cellStyle name="桁区切り 27 5 4" xfId="7926" xr:uid="{00000000-0005-0000-0000-00005E1F0000}"/>
    <cellStyle name="桁区切り 27 6" xfId="7927" xr:uid="{00000000-0005-0000-0000-00005F1F0000}"/>
    <cellStyle name="桁区切り 27 6 2" xfId="7928" xr:uid="{00000000-0005-0000-0000-0000601F0000}"/>
    <cellStyle name="桁区切り 27 7" xfId="7929" xr:uid="{00000000-0005-0000-0000-0000611F0000}"/>
    <cellStyle name="桁区切り 27 8" xfId="7930" xr:uid="{00000000-0005-0000-0000-0000621F0000}"/>
    <cellStyle name="桁区切り 27 9" xfId="7931" xr:uid="{00000000-0005-0000-0000-0000631F0000}"/>
    <cellStyle name="桁区切り 28" xfId="7932" xr:uid="{00000000-0005-0000-0000-0000641F0000}"/>
    <cellStyle name="桁区切り 28 2" xfId="7933" xr:uid="{00000000-0005-0000-0000-0000651F0000}"/>
    <cellStyle name="桁区切り 28 2 2" xfId="7934" xr:uid="{00000000-0005-0000-0000-0000661F0000}"/>
    <cellStyle name="桁区切り 28 2 2 2" xfId="7935" xr:uid="{00000000-0005-0000-0000-0000671F0000}"/>
    <cellStyle name="桁区切り 28 2 2 2 2" xfId="7936" xr:uid="{00000000-0005-0000-0000-0000681F0000}"/>
    <cellStyle name="桁区切り 28 2 2 2 2 2" xfId="7937" xr:uid="{00000000-0005-0000-0000-0000691F0000}"/>
    <cellStyle name="桁区切り 28 2 2 2 3" xfId="7938" xr:uid="{00000000-0005-0000-0000-00006A1F0000}"/>
    <cellStyle name="桁区切り 28 2 2 2 4" xfId="7939" xr:uid="{00000000-0005-0000-0000-00006B1F0000}"/>
    <cellStyle name="桁区切り 28 2 2 3" xfId="7940" xr:uid="{00000000-0005-0000-0000-00006C1F0000}"/>
    <cellStyle name="桁区切り 28 2 2 3 2" xfId="7941" xr:uid="{00000000-0005-0000-0000-00006D1F0000}"/>
    <cellStyle name="桁区切り 28 2 2 4" xfId="7942" xr:uid="{00000000-0005-0000-0000-00006E1F0000}"/>
    <cellStyle name="桁区切り 28 2 2 5" xfId="7943" xr:uid="{00000000-0005-0000-0000-00006F1F0000}"/>
    <cellStyle name="桁区切り 28 2 3" xfId="7944" xr:uid="{00000000-0005-0000-0000-0000701F0000}"/>
    <cellStyle name="桁区切り 28 2 3 2" xfId="7945" xr:uid="{00000000-0005-0000-0000-0000711F0000}"/>
    <cellStyle name="桁区切り 28 2 3 2 2" xfId="7946" xr:uid="{00000000-0005-0000-0000-0000721F0000}"/>
    <cellStyle name="桁区切り 28 2 3 3" xfId="7947" xr:uid="{00000000-0005-0000-0000-0000731F0000}"/>
    <cellStyle name="桁区切り 28 2 3 4" xfId="7948" xr:uid="{00000000-0005-0000-0000-0000741F0000}"/>
    <cellStyle name="桁区切り 28 2 4" xfId="7949" xr:uid="{00000000-0005-0000-0000-0000751F0000}"/>
    <cellStyle name="桁区切り 28 2 4 2" xfId="7950" xr:uid="{00000000-0005-0000-0000-0000761F0000}"/>
    <cellStyle name="桁区切り 28 2 5" xfId="7951" xr:uid="{00000000-0005-0000-0000-0000771F0000}"/>
    <cellStyle name="桁区切り 28 2 6" xfId="7952" xr:uid="{00000000-0005-0000-0000-0000781F0000}"/>
    <cellStyle name="桁区切り 28 2 7" xfId="7953" xr:uid="{00000000-0005-0000-0000-0000791F0000}"/>
    <cellStyle name="桁区切り 28 3" xfId="7954" xr:uid="{00000000-0005-0000-0000-00007A1F0000}"/>
    <cellStyle name="桁区切り 28 3 2" xfId="7955" xr:uid="{00000000-0005-0000-0000-00007B1F0000}"/>
    <cellStyle name="桁区切り 28 3 2 2" xfId="7956" xr:uid="{00000000-0005-0000-0000-00007C1F0000}"/>
    <cellStyle name="桁区切り 28 3 2 2 2" xfId="7957" xr:uid="{00000000-0005-0000-0000-00007D1F0000}"/>
    <cellStyle name="桁区切り 28 3 2 2 2 2" xfId="7958" xr:uid="{00000000-0005-0000-0000-00007E1F0000}"/>
    <cellStyle name="桁区切り 28 3 2 2 3" xfId="7959" xr:uid="{00000000-0005-0000-0000-00007F1F0000}"/>
    <cellStyle name="桁区切り 28 3 2 2 4" xfId="7960" xr:uid="{00000000-0005-0000-0000-0000801F0000}"/>
    <cellStyle name="桁区切り 28 3 2 3" xfId="7961" xr:uid="{00000000-0005-0000-0000-0000811F0000}"/>
    <cellStyle name="桁区切り 28 3 2 3 2" xfId="7962" xr:uid="{00000000-0005-0000-0000-0000821F0000}"/>
    <cellStyle name="桁区切り 28 3 2 4" xfId="7963" xr:uid="{00000000-0005-0000-0000-0000831F0000}"/>
    <cellStyle name="桁区切り 28 3 2 5" xfId="7964" xr:uid="{00000000-0005-0000-0000-0000841F0000}"/>
    <cellStyle name="桁区切り 28 3 3" xfId="7965" xr:uid="{00000000-0005-0000-0000-0000851F0000}"/>
    <cellStyle name="桁区切り 28 3 3 2" xfId="7966" xr:uid="{00000000-0005-0000-0000-0000861F0000}"/>
    <cellStyle name="桁区切り 28 3 3 2 2" xfId="7967" xr:uid="{00000000-0005-0000-0000-0000871F0000}"/>
    <cellStyle name="桁区切り 28 3 3 3" xfId="7968" xr:uid="{00000000-0005-0000-0000-0000881F0000}"/>
    <cellStyle name="桁区切り 28 3 3 4" xfId="7969" xr:uid="{00000000-0005-0000-0000-0000891F0000}"/>
    <cellStyle name="桁区切り 28 3 4" xfId="7970" xr:uid="{00000000-0005-0000-0000-00008A1F0000}"/>
    <cellStyle name="桁区切り 28 3 4 2" xfId="7971" xr:uid="{00000000-0005-0000-0000-00008B1F0000}"/>
    <cellStyle name="桁区切り 28 3 5" xfId="7972" xr:uid="{00000000-0005-0000-0000-00008C1F0000}"/>
    <cellStyle name="桁区切り 28 3 6" xfId="7973" xr:uid="{00000000-0005-0000-0000-00008D1F0000}"/>
    <cellStyle name="桁区切り 28 3 7" xfId="7974" xr:uid="{00000000-0005-0000-0000-00008E1F0000}"/>
    <cellStyle name="桁区切り 28 4" xfId="7975" xr:uid="{00000000-0005-0000-0000-00008F1F0000}"/>
    <cellStyle name="桁区切り 28 4 2" xfId="7976" xr:uid="{00000000-0005-0000-0000-0000901F0000}"/>
    <cellStyle name="桁区切り 28 4 2 2" xfId="7977" xr:uid="{00000000-0005-0000-0000-0000911F0000}"/>
    <cellStyle name="桁区切り 28 4 2 2 2" xfId="7978" xr:uid="{00000000-0005-0000-0000-0000921F0000}"/>
    <cellStyle name="桁区切り 28 4 2 3" xfId="7979" xr:uid="{00000000-0005-0000-0000-0000931F0000}"/>
    <cellStyle name="桁区切り 28 4 2 4" xfId="7980" xr:uid="{00000000-0005-0000-0000-0000941F0000}"/>
    <cellStyle name="桁区切り 28 4 3" xfId="7981" xr:uid="{00000000-0005-0000-0000-0000951F0000}"/>
    <cellStyle name="桁区切り 28 4 3 2" xfId="7982" xr:uid="{00000000-0005-0000-0000-0000961F0000}"/>
    <cellStyle name="桁区切り 28 4 4" xfId="7983" xr:uid="{00000000-0005-0000-0000-0000971F0000}"/>
    <cellStyle name="桁区切り 28 4 5" xfId="7984" xr:uid="{00000000-0005-0000-0000-0000981F0000}"/>
    <cellStyle name="桁区切り 28 5" xfId="7985" xr:uid="{00000000-0005-0000-0000-0000991F0000}"/>
    <cellStyle name="桁区切り 28 5 2" xfId="7986" xr:uid="{00000000-0005-0000-0000-00009A1F0000}"/>
    <cellStyle name="桁区切り 28 5 2 2" xfId="7987" xr:uid="{00000000-0005-0000-0000-00009B1F0000}"/>
    <cellStyle name="桁区切り 28 5 3" xfId="7988" xr:uid="{00000000-0005-0000-0000-00009C1F0000}"/>
    <cellStyle name="桁区切り 28 5 4" xfId="7989" xr:uid="{00000000-0005-0000-0000-00009D1F0000}"/>
    <cellStyle name="桁区切り 28 6" xfId="7990" xr:uid="{00000000-0005-0000-0000-00009E1F0000}"/>
    <cellStyle name="桁区切り 28 6 2" xfId="7991" xr:uid="{00000000-0005-0000-0000-00009F1F0000}"/>
    <cellStyle name="桁区切り 28 7" xfId="7992" xr:uid="{00000000-0005-0000-0000-0000A01F0000}"/>
    <cellStyle name="桁区切り 28 8" xfId="7993" xr:uid="{00000000-0005-0000-0000-0000A11F0000}"/>
    <cellStyle name="桁区切り 28 9" xfId="7994" xr:uid="{00000000-0005-0000-0000-0000A21F0000}"/>
    <cellStyle name="桁区切り 29" xfId="7995" xr:uid="{00000000-0005-0000-0000-0000A31F0000}"/>
    <cellStyle name="桁区切り 29 2" xfId="7996" xr:uid="{00000000-0005-0000-0000-0000A41F0000}"/>
    <cellStyle name="桁区切り 29 2 2" xfId="7997" xr:uid="{00000000-0005-0000-0000-0000A51F0000}"/>
    <cellStyle name="桁区切り 29 2 2 2" xfId="7998" xr:uid="{00000000-0005-0000-0000-0000A61F0000}"/>
    <cellStyle name="桁区切り 29 2 2 2 2" xfId="7999" xr:uid="{00000000-0005-0000-0000-0000A71F0000}"/>
    <cellStyle name="桁区切り 29 2 2 2 2 2" xfId="8000" xr:uid="{00000000-0005-0000-0000-0000A81F0000}"/>
    <cellStyle name="桁区切り 29 2 2 2 3" xfId="8001" xr:uid="{00000000-0005-0000-0000-0000A91F0000}"/>
    <cellStyle name="桁区切り 29 2 2 2 4" xfId="8002" xr:uid="{00000000-0005-0000-0000-0000AA1F0000}"/>
    <cellStyle name="桁区切り 29 2 2 3" xfId="8003" xr:uid="{00000000-0005-0000-0000-0000AB1F0000}"/>
    <cellStyle name="桁区切り 29 2 2 3 2" xfId="8004" xr:uid="{00000000-0005-0000-0000-0000AC1F0000}"/>
    <cellStyle name="桁区切り 29 2 2 4" xfId="8005" xr:uid="{00000000-0005-0000-0000-0000AD1F0000}"/>
    <cellStyle name="桁区切り 29 2 2 5" xfId="8006" xr:uid="{00000000-0005-0000-0000-0000AE1F0000}"/>
    <cellStyle name="桁区切り 29 2 3" xfId="8007" xr:uid="{00000000-0005-0000-0000-0000AF1F0000}"/>
    <cellStyle name="桁区切り 29 2 3 2" xfId="8008" xr:uid="{00000000-0005-0000-0000-0000B01F0000}"/>
    <cellStyle name="桁区切り 29 2 3 2 2" xfId="8009" xr:uid="{00000000-0005-0000-0000-0000B11F0000}"/>
    <cellStyle name="桁区切り 29 2 3 3" xfId="8010" xr:uid="{00000000-0005-0000-0000-0000B21F0000}"/>
    <cellStyle name="桁区切り 29 2 3 4" xfId="8011" xr:uid="{00000000-0005-0000-0000-0000B31F0000}"/>
    <cellStyle name="桁区切り 29 2 4" xfId="8012" xr:uid="{00000000-0005-0000-0000-0000B41F0000}"/>
    <cellStyle name="桁区切り 29 2 4 2" xfId="8013" xr:uid="{00000000-0005-0000-0000-0000B51F0000}"/>
    <cellStyle name="桁区切り 29 2 5" xfId="8014" xr:uid="{00000000-0005-0000-0000-0000B61F0000}"/>
    <cellStyle name="桁区切り 29 2 6" xfId="8015" xr:uid="{00000000-0005-0000-0000-0000B71F0000}"/>
    <cellStyle name="桁区切り 29 2 7" xfId="8016" xr:uid="{00000000-0005-0000-0000-0000B81F0000}"/>
    <cellStyle name="桁区切り 3" xfId="8017" xr:uid="{00000000-0005-0000-0000-0000B91F0000}"/>
    <cellStyle name="桁区切り 3 2" xfId="8018" xr:uid="{00000000-0005-0000-0000-0000BA1F0000}"/>
    <cellStyle name="桁区切り 3 3" xfId="8019" xr:uid="{00000000-0005-0000-0000-0000BB1F0000}"/>
    <cellStyle name="桁区切り 30" xfId="8020" xr:uid="{00000000-0005-0000-0000-0000BC1F0000}"/>
    <cellStyle name="桁区切り 30 2" xfId="8021" xr:uid="{00000000-0005-0000-0000-0000BD1F0000}"/>
    <cellStyle name="桁区切り 30 2 2" xfId="8022" xr:uid="{00000000-0005-0000-0000-0000BE1F0000}"/>
    <cellStyle name="桁区切り 30 2 2 2" xfId="8023" xr:uid="{00000000-0005-0000-0000-0000BF1F0000}"/>
    <cellStyle name="桁区切り 30 2 2 2 2" xfId="8024" xr:uid="{00000000-0005-0000-0000-0000C01F0000}"/>
    <cellStyle name="桁区切り 30 2 2 2 2 2" xfId="8025" xr:uid="{00000000-0005-0000-0000-0000C11F0000}"/>
    <cellStyle name="桁区切り 30 2 2 2 3" xfId="8026" xr:uid="{00000000-0005-0000-0000-0000C21F0000}"/>
    <cellStyle name="桁区切り 30 2 2 2 4" xfId="8027" xr:uid="{00000000-0005-0000-0000-0000C31F0000}"/>
    <cellStyle name="桁区切り 30 2 2 3" xfId="8028" xr:uid="{00000000-0005-0000-0000-0000C41F0000}"/>
    <cellStyle name="桁区切り 30 2 2 3 2" xfId="8029" xr:uid="{00000000-0005-0000-0000-0000C51F0000}"/>
    <cellStyle name="桁区切り 30 2 2 4" xfId="8030" xr:uid="{00000000-0005-0000-0000-0000C61F0000}"/>
    <cellStyle name="桁区切り 30 2 2 5" xfId="8031" xr:uid="{00000000-0005-0000-0000-0000C71F0000}"/>
    <cellStyle name="桁区切り 30 2 3" xfId="8032" xr:uid="{00000000-0005-0000-0000-0000C81F0000}"/>
    <cellStyle name="桁区切り 30 2 3 2" xfId="8033" xr:uid="{00000000-0005-0000-0000-0000C91F0000}"/>
    <cellStyle name="桁区切り 30 2 3 2 2" xfId="8034" xr:uid="{00000000-0005-0000-0000-0000CA1F0000}"/>
    <cellStyle name="桁区切り 30 2 3 3" xfId="8035" xr:uid="{00000000-0005-0000-0000-0000CB1F0000}"/>
    <cellStyle name="桁区切り 30 2 3 4" xfId="8036" xr:uid="{00000000-0005-0000-0000-0000CC1F0000}"/>
    <cellStyle name="桁区切り 30 2 4" xfId="8037" xr:uid="{00000000-0005-0000-0000-0000CD1F0000}"/>
    <cellStyle name="桁区切り 30 2 4 2" xfId="8038" xr:uid="{00000000-0005-0000-0000-0000CE1F0000}"/>
    <cellStyle name="桁区切り 30 2 5" xfId="8039" xr:uid="{00000000-0005-0000-0000-0000CF1F0000}"/>
    <cellStyle name="桁区切り 30 2 6" xfId="8040" xr:uid="{00000000-0005-0000-0000-0000D01F0000}"/>
    <cellStyle name="桁区切り 30 2 7" xfId="8041" xr:uid="{00000000-0005-0000-0000-0000D11F0000}"/>
    <cellStyle name="桁区切り 31" xfId="8042" xr:uid="{00000000-0005-0000-0000-0000D21F0000}"/>
    <cellStyle name="桁区切り 31 2" xfId="8043" xr:uid="{00000000-0005-0000-0000-0000D31F0000}"/>
    <cellStyle name="桁区切り 31 2 2" xfId="8044" xr:uid="{00000000-0005-0000-0000-0000D41F0000}"/>
    <cellStyle name="桁区切り 31 2 2 2" xfId="8045" xr:uid="{00000000-0005-0000-0000-0000D51F0000}"/>
    <cellStyle name="桁区切り 31 2 2 2 2" xfId="8046" xr:uid="{00000000-0005-0000-0000-0000D61F0000}"/>
    <cellStyle name="桁区切り 31 2 2 2 2 2" xfId="8047" xr:uid="{00000000-0005-0000-0000-0000D71F0000}"/>
    <cellStyle name="桁区切り 31 2 2 2 3" xfId="8048" xr:uid="{00000000-0005-0000-0000-0000D81F0000}"/>
    <cellStyle name="桁区切り 31 2 2 2 4" xfId="8049" xr:uid="{00000000-0005-0000-0000-0000D91F0000}"/>
    <cellStyle name="桁区切り 31 2 2 3" xfId="8050" xr:uid="{00000000-0005-0000-0000-0000DA1F0000}"/>
    <cellStyle name="桁区切り 31 2 2 3 2" xfId="8051" xr:uid="{00000000-0005-0000-0000-0000DB1F0000}"/>
    <cellStyle name="桁区切り 31 2 2 4" xfId="8052" xr:uid="{00000000-0005-0000-0000-0000DC1F0000}"/>
    <cellStyle name="桁区切り 31 2 2 5" xfId="8053" xr:uid="{00000000-0005-0000-0000-0000DD1F0000}"/>
    <cellStyle name="桁区切り 31 2 3" xfId="8054" xr:uid="{00000000-0005-0000-0000-0000DE1F0000}"/>
    <cellStyle name="桁区切り 31 2 3 2" xfId="8055" xr:uid="{00000000-0005-0000-0000-0000DF1F0000}"/>
    <cellStyle name="桁区切り 31 2 3 2 2" xfId="8056" xr:uid="{00000000-0005-0000-0000-0000E01F0000}"/>
    <cellStyle name="桁区切り 31 2 3 3" xfId="8057" xr:uid="{00000000-0005-0000-0000-0000E11F0000}"/>
    <cellStyle name="桁区切り 31 2 3 4" xfId="8058" xr:uid="{00000000-0005-0000-0000-0000E21F0000}"/>
    <cellStyle name="桁区切り 31 2 4" xfId="8059" xr:uid="{00000000-0005-0000-0000-0000E31F0000}"/>
    <cellStyle name="桁区切り 31 2 4 2" xfId="8060" xr:uid="{00000000-0005-0000-0000-0000E41F0000}"/>
    <cellStyle name="桁区切り 31 2 5" xfId="8061" xr:uid="{00000000-0005-0000-0000-0000E51F0000}"/>
    <cellStyle name="桁区切り 31 2 6" xfId="8062" xr:uid="{00000000-0005-0000-0000-0000E61F0000}"/>
    <cellStyle name="桁区切り 31 2 7" xfId="8063" xr:uid="{00000000-0005-0000-0000-0000E71F0000}"/>
    <cellStyle name="桁区切り 32" xfId="8064" xr:uid="{00000000-0005-0000-0000-0000E81F0000}"/>
    <cellStyle name="桁区切り 33" xfId="8065" xr:uid="{00000000-0005-0000-0000-0000E91F0000}"/>
    <cellStyle name="桁区切り 34" xfId="8066" xr:uid="{00000000-0005-0000-0000-0000EA1F0000}"/>
    <cellStyle name="桁区切り 35" xfId="8067" xr:uid="{00000000-0005-0000-0000-0000EB1F0000}"/>
    <cellStyle name="桁区切り 36" xfId="8068" xr:uid="{00000000-0005-0000-0000-0000EC1F0000}"/>
    <cellStyle name="桁区切り 37" xfId="8069" xr:uid="{00000000-0005-0000-0000-0000ED1F0000}"/>
    <cellStyle name="桁区切り 38" xfId="8070" xr:uid="{00000000-0005-0000-0000-0000EE1F0000}"/>
    <cellStyle name="桁区切り 39" xfId="8071" xr:uid="{00000000-0005-0000-0000-0000EF1F0000}"/>
    <cellStyle name="桁区切り 4" xfId="8072" xr:uid="{00000000-0005-0000-0000-0000F01F0000}"/>
    <cellStyle name="桁区切り 4 2" xfId="8073" xr:uid="{00000000-0005-0000-0000-0000F11F0000}"/>
    <cellStyle name="桁区切り 4 3" xfId="8074" xr:uid="{00000000-0005-0000-0000-0000F21F0000}"/>
    <cellStyle name="桁区切り 40" xfId="8075" xr:uid="{00000000-0005-0000-0000-0000F31F0000}"/>
    <cellStyle name="桁区切り 41" xfId="8076" xr:uid="{00000000-0005-0000-0000-0000F41F0000}"/>
    <cellStyle name="桁区切り 42" xfId="8077" xr:uid="{00000000-0005-0000-0000-0000F51F0000}"/>
    <cellStyle name="桁区切り 43" xfId="8078" xr:uid="{00000000-0005-0000-0000-0000F61F0000}"/>
    <cellStyle name="桁区切り 44" xfId="8079" xr:uid="{00000000-0005-0000-0000-0000F71F0000}"/>
    <cellStyle name="桁区切り 45" xfId="8080" xr:uid="{00000000-0005-0000-0000-0000F81F0000}"/>
    <cellStyle name="桁区切り 46" xfId="8081" xr:uid="{00000000-0005-0000-0000-0000F91F0000}"/>
    <cellStyle name="桁区切り 47" xfId="8082" xr:uid="{00000000-0005-0000-0000-0000FA1F0000}"/>
    <cellStyle name="桁区切り 48" xfId="8083" xr:uid="{00000000-0005-0000-0000-0000FB1F0000}"/>
    <cellStyle name="桁区切り 49" xfId="8084" xr:uid="{00000000-0005-0000-0000-0000FC1F0000}"/>
    <cellStyle name="桁区切り 5" xfId="8085" xr:uid="{00000000-0005-0000-0000-0000FD1F0000}"/>
    <cellStyle name="桁区切り 5 2" xfId="8086" xr:uid="{00000000-0005-0000-0000-0000FE1F0000}"/>
    <cellStyle name="桁区切り 5 3" xfId="8087" xr:uid="{00000000-0005-0000-0000-0000FF1F0000}"/>
    <cellStyle name="桁区切り 5 3 2" xfId="8088" xr:uid="{00000000-0005-0000-0000-000000200000}"/>
    <cellStyle name="桁区切り 5 3 2 2" xfId="8089" xr:uid="{00000000-0005-0000-0000-000001200000}"/>
    <cellStyle name="桁区切り 5 3 2 2 2" xfId="8090" xr:uid="{00000000-0005-0000-0000-000002200000}"/>
    <cellStyle name="桁区切り 5 3 2 2 2 2" xfId="8091" xr:uid="{00000000-0005-0000-0000-000003200000}"/>
    <cellStyle name="桁区切り 5 3 2 2 3" xfId="8092" xr:uid="{00000000-0005-0000-0000-000004200000}"/>
    <cellStyle name="桁区切り 5 3 2 2 4" xfId="8093" xr:uid="{00000000-0005-0000-0000-000005200000}"/>
    <cellStyle name="桁区切り 5 3 2 3" xfId="8094" xr:uid="{00000000-0005-0000-0000-000006200000}"/>
    <cellStyle name="桁区切り 5 3 2 3 2" xfId="8095" xr:uid="{00000000-0005-0000-0000-000007200000}"/>
    <cellStyle name="桁区切り 5 3 2 4" xfId="8096" xr:uid="{00000000-0005-0000-0000-000008200000}"/>
    <cellStyle name="桁区切り 5 3 2 5" xfId="8097" xr:uid="{00000000-0005-0000-0000-000009200000}"/>
    <cellStyle name="桁区切り 5 3 3" xfId="8098" xr:uid="{00000000-0005-0000-0000-00000A200000}"/>
    <cellStyle name="桁区切り 5 3 3 2" xfId="8099" xr:uid="{00000000-0005-0000-0000-00000B200000}"/>
    <cellStyle name="桁区切り 5 3 3 2 2" xfId="8100" xr:uid="{00000000-0005-0000-0000-00000C200000}"/>
    <cellStyle name="桁区切り 5 3 3 3" xfId="8101" xr:uid="{00000000-0005-0000-0000-00000D200000}"/>
    <cellStyle name="桁区切り 5 3 3 4" xfId="8102" xr:uid="{00000000-0005-0000-0000-00000E200000}"/>
    <cellStyle name="桁区切り 5 3 4" xfId="8103" xr:uid="{00000000-0005-0000-0000-00000F200000}"/>
    <cellStyle name="桁区切り 5 3 4 2" xfId="8104" xr:uid="{00000000-0005-0000-0000-000010200000}"/>
    <cellStyle name="桁区切り 5 3 5" xfId="8105" xr:uid="{00000000-0005-0000-0000-000011200000}"/>
    <cellStyle name="桁区切り 5 3 6" xfId="8106" xr:uid="{00000000-0005-0000-0000-000012200000}"/>
    <cellStyle name="桁区切り 5 3 7" xfId="8107" xr:uid="{00000000-0005-0000-0000-000013200000}"/>
    <cellStyle name="桁区切り 50" xfId="8108" xr:uid="{00000000-0005-0000-0000-000014200000}"/>
    <cellStyle name="桁区切り 51" xfId="8109" xr:uid="{00000000-0005-0000-0000-000015200000}"/>
    <cellStyle name="桁区切り 52" xfId="8110" xr:uid="{00000000-0005-0000-0000-000016200000}"/>
    <cellStyle name="桁区切り 53" xfId="8111" xr:uid="{00000000-0005-0000-0000-000017200000}"/>
    <cellStyle name="桁区切り 54" xfId="8112" xr:uid="{00000000-0005-0000-0000-000018200000}"/>
    <cellStyle name="桁区切り 55" xfId="8113" xr:uid="{00000000-0005-0000-0000-000019200000}"/>
    <cellStyle name="桁区切り 56" xfId="8114" xr:uid="{00000000-0005-0000-0000-00001A200000}"/>
    <cellStyle name="桁区切り 57" xfId="8115" xr:uid="{00000000-0005-0000-0000-00001B200000}"/>
    <cellStyle name="桁区切り 58" xfId="8116" xr:uid="{00000000-0005-0000-0000-00001C200000}"/>
    <cellStyle name="桁区切り 59" xfId="8117" xr:uid="{00000000-0005-0000-0000-00001D200000}"/>
    <cellStyle name="桁区切り 6" xfId="8118" xr:uid="{00000000-0005-0000-0000-00001E200000}"/>
    <cellStyle name="桁区切り 6 2" xfId="8119" xr:uid="{00000000-0005-0000-0000-00001F200000}"/>
    <cellStyle name="桁区切り 6 3" xfId="8120" xr:uid="{00000000-0005-0000-0000-000020200000}"/>
    <cellStyle name="桁区切り 60" xfId="8121" xr:uid="{00000000-0005-0000-0000-000021200000}"/>
    <cellStyle name="桁区切り 61" xfId="8122" xr:uid="{00000000-0005-0000-0000-000022200000}"/>
    <cellStyle name="桁区切り 62" xfId="8123" xr:uid="{00000000-0005-0000-0000-000023200000}"/>
    <cellStyle name="桁区切り 63" xfId="8124" xr:uid="{00000000-0005-0000-0000-000024200000}"/>
    <cellStyle name="桁区切り 64" xfId="8125" xr:uid="{00000000-0005-0000-0000-000025200000}"/>
    <cellStyle name="桁区切り 65" xfId="8126" xr:uid="{00000000-0005-0000-0000-000026200000}"/>
    <cellStyle name="桁区切り 66" xfId="8127" xr:uid="{00000000-0005-0000-0000-000027200000}"/>
    <cellStyle name="桁区切り 67" xfId="8128" xr:uid="{00000000-0005-0000-0000-000028200000}"/>
    <cellStyle name="桁区切り 68" xfId="8129" xr:uid="{00000000-0005-0000-0000-000029200000}"/>
    <cellStyle name="桁区切り 69" xfId="8130" xr:uid="{00000000-0005-0000-0000-00002A200000}"/>
    <cellStyle name="桁区切り 7" xfId="8131" xr:uid="{00000000-0005-0000-0000-00002B200000}"/>
    <cellStyle name="桁区切り 70" xfId="8132" xr:uid="{00000000-0005-0000-0000-00002C200000}"/>
    <cellStyle name="桁区切り 71" xfId="8133" xr:uid="{00000000-0005-0000-0000-00002D200000}"/>
    <cellStyle name="桁区切り 72" xfId="8134" xr:uid="{00000000-0005-0000-0000-00002E200000}"/>
    <cellStyle name="桁区切り 73" xfId="8135" xr:uid="{00000000-0005-0000-0000-00002F200000}"/>
    <cellStyle name="桁区切り 74" xfId="8136" xr:uid="{00000000-0005-0000-0000-000030200000}"/>
    <cellStyle name="桁区切り 75" xfId="8137" xr:uid="{00000000-0005-0000-0000-000031200000}"/>
    <cellStyle name="桁区切り 76" xfId="8138" xr:uid="{00000000-0005-0000-0000-000032200000}"/>
    <cellStyle name="桁区切り 77" xfId="8139" xr:uid="{00000000-0005-0000-0000-000033200000}"/>
    <cellStyle name="桁区切り 78" xfId="8140" xr:uid="{00000000-0005-0000-0000-000034200000}"/>
    <cellStyle name="桁区切り 79" xfId="8141" xr:uid="{00000000-0005-0000-0000-000035200000}"/>
    <cellStyle name="桁区切り 8" xfId="8142" xr:uid="{00000000-0005-0000-0000-000036200000}"/>
    <cellStyle name="桁区切り 8 10" xfId="8143" xr:uid="{00000000-0005-0000-0000-000037200000}"/>
    <cellStyle name="桁区切り 8 2" xfId="8144" xr:uid="{00000000-0005-0000-0000-000038200000}"/>
    <cellStyle name="桁区切り 8 3" xfId="8145" xr:uid="{00000000-0005-0000-0000-000039200000}"/>
    <cellStyle name="桁区切り 8 3 2" xfId="8146" xr:uid="{00000000-0005-0000-0000-00003A200000}"/>
    <cellStyle name="桁区切り 8 3 2 2" xfId="8147" xr:uid="{00000000-0005-0000-0000-00003B200000}"/>
    <cellStyle name="桁区切り 8 3 2 2 2" xfId="8148" xr:uid="{00000000-0005-0000-0000-00003C200000}"/>
    <cellStyle name="桁区切り 8 3 2 2 2 2" xfId="8149" xr:uid="{00000000-0005-0000-0000-00003D200000}"/>
    <cellStyle name="桁区切り 8 3 2 2 3" xfId="8150" xr:uid="{00000000-0005-0000-0000-00003E200000}"/>
    <cellStyle name="桁区切り 8 3 2 2 4" xfId="8151" xr:uid="{00000000-0005-0000-0000-00003F200000}"/>
    <cellStyle name="桁区切り 8 3 2 3" xfId="8152" xr:uid="{00000000-0005-0000-0000-000040200000}"/>
    <cellStyle name="桁区切り 8 3 2 3 2" xfId="8153" xr:uid="{00000000-0005-0000-0000-000041200000}"/>
    <cellStyle name="桁区切り 8 3 2 4" xfId="8154" xr:uid="{00000000-0005-0000-0000-000042200000}"/>
    <cellStyle name="桁区切り 8 3 2 5" xfId="8155" xr:uid="{00000000-0005-0000-0000-000043200000}"/>
    <cellStyle name="桁区切り 8 3 3" xfId="8156" xr:uid="{00000000-0005-0000-0000-000044200000}"/>
    <cellStyle name="桁区切り 8 3 3 2" xfId="8157" xr:uid="{00000000-0005-0000-0000-000045200000}"/>
    <cellStyle name="桁区切り 8 3 3 2 2" xfId="8158" xr:uid="{00000000-0005-0000-0000-000046200000}"/>
    <cellStyle name="桁区切り 8 3 3 3" xfId="8159" xr:uid="{00000000-0005-0000-0000-000047200000}"/>
    <cellStyle name="桁区切り 8 3 3 4" xfId="8160" xr:uid="{00000000-0005-0000-0000-000048200000}"/>
    <cellStyle name="桁区切り 8 3 4" xfId="8161" xr:uid="{00000000-0005-0000-0000-000049200000}"/>
    <cellStyle name="桁区切り 8 3 4 2" xfId="8162" xr:uid="{00000000-0005-0000-0000-00004A200000}"/>
    <cellStyle name="桁区切り 8 3 5" xfId="8163" xr:uid="{00000000-0005-0000-0000-00004B200000}"/>
    <cellStyle name="桁区切り 8 3 6" xfId="8164" xr:uid="{00000000-0005-0000-0000-00004C200000}"/>
    <cellStyle name="桁区切り 8 3 7" xfId="8165" xr:uid="{00000000-0005-0000-0000-00004D200000}"/>
    <cellStyle name="桁区切り 8 4" xfId="8166" xr:uid="{00000000-0005-0000-0000-00004E200000}"/>
    <cellStyle name="桁区切り 8 4 2" xfId="8167" xr:uid="{00000000-0005-0000-0000-00004F200000}"/>
    <cellStyle name="桁区切り 8 4 2 2" xfId="8168" xr:uid="{00000000-0005-0000-0000-000050200000}"/>
    <cellStyle name="桁区切り 8 4 2 2 2" xfId="8169" xr:uid="{00000000-0005-0000-0000-000051200000}"/>
    <cellStyle name="桁区切り 8 4 2 2 2 2" xfId="8170" xr:uid="{00000000-0005-0000-0000-000052200000}"/>
    <cellStyle name="桁区切り 8 4 2 2 3" xfId="8171" xr:uid="{00000000-0005-0000-0000-000053200000}"/>
    <cellStyle name="桁区切り 8 4 2 2 4" xfId="8172" xr:uid="{00000000-0005-0000-0000-000054200000}"/>
    <cellStyle name="桁区切り 8 4 2 3" xfId="8173" xr:uid="{00000000-0005-0000-0000-000055200000}"/>
    <cellStyle name="桁区切り 8 4 2 3 2" xfId="8174" xr:uid="{00000000-0005-0000-0000-000056200000}"/>
    <cellStyle name="桁区切り 8 4 2 4" xfId="8175" xr:uid="{00000000-0005-0000-0000-000057200000}"/>
    <cellStyle name="桁区切り 8 4 2 5" xfId="8176" xr:uid="{00000000-0005-0000-0000-000058200000}"/>
    <cellStyle name="桁区切り 8 4 3" xfId="8177" xr:uid="{00000000-0005-0000-0000-000059200000}"/>
    <cellStyle name="桁区切り 8 4 3 2" xfId="8178" xr:uid="{00000000-0005-0000-0000-00005A200000}"/>
    <cellStyle name="桁区切り 8 4 3 2 2" xfId="8179" xr:uid="{00000000-0005-0000-0000-00005B200000}"/>
    <cellStyle name="桁区切り 8 4 3 3" xfId="8180" xr:uid="{00000000-0005-0000-0000-00005C200000}"/>
    <cellStyle name="桁区切り 8 4 3 4" xfId="8181" xr:uid="{00000000-0005-0000-0000-00005D200000}"/>
    <cellStyle name="桁区切り 8 4 4" xfId="8182" xr:uid="{00000000-0005-0000-0000-00005E200000}"/>
    <cellStyle name="桁区切り 8 4 4 2" xfId="8183" xr:uid="{00000000-0005-0000-0000-00005F200000}"/>
    <cellStyle name="桁区切り 8 4 5" xfId="8184" xr:uid="{00000000-0005-0000-0000-000060200000}"/>
    <cellStyle name="桁区切り 8 4 6" xfId="8185" xr:uid="{00000000-0005-0000-0000-000061200000}"/>
    <cellStyle name="桁区切り 8 4 7" xfId="8186" xr:uid="{00000000-0005-0000-0000-000062200000}"/>
    <cellStyle name="桁区切り 8 5" xfId="8187" xr:uid="{00000000-0005-0000-0000-000063200000}"/>
    <cellStyle name="桁区切り 8 5 2" xfId="8188" xr:uid="{00000000-0005-0000-0000-000064200000}"/>
    <cellStyle name="桁区切り 8 5 2 2" xfId="8189" xr:uid="{00000000-0005-0000-0000-000065200000}"/>
    <cellStyle name="桁区切り 8 5 2 2 2" xfId="8190" xr:uid="{00000000-0005-0000-0000-000066200000}"/>
    <cellStyle name="桁区切り 8 5 2 3" xfId="8191" xr:uid="{00000000-0005-0000-0000-000067200000}"/>
    <cellStyle name="桁区切り 8 5 2 4" xfId="8192" xr:uid="{00000000-0005-0000-0000-000068200000}"/>
    <cellStyle name="桁区切り 8 5 3" xfId="8193" xr:uid="{00000000-0005-0000-0000-000069200000}"/>
    <cellStyle name="桁区切り 8 5 3 2" xfId="8194" xr:uid="{00000000-0005-0000-0000-00006A200000}"/>
    <cellStyle name="桁区切り 8 5 4" xfId="8195" xr:uid="{00000000-0005-0000-0000-00006B200000}"/>
    <cellStyle name="桁区切り 8 5 5" xfId="8196" xr:uid="{00000000-0005-0000-0000-00006C200000}"/>
    <cellStyle name="桁区切り 8 6" xfId="8197" xr:uid="{00000000-0005-0000-0000-00006D200000}"/>
    <cellStyle name="桁区切り 8 6 2" xfId="8198" xr:uid="{00000000-0005-0000-0000-00006E200000}"/>
    <cellStyle name="桁区切り 8 6 2 2" xfId="8199" xr:uid="{00000000-0005-0000-0000-00006F200000}"/>
    <cellStyle name="桁区切り 8 6 3" xfId="8200" xr:uid="{00000000-0005-0000-0000-000070200000}"/>
    <cellStyle name="桁区切り 8 6 4" xfId="8201" xr:uid="{00000000-0005-0000-0000-000071200000}"/>
    <cellStyle name="桁区切り 8 7" xfId="8202" xr:uid="{00000000-0005-0000-0000-000072200000}"/>
    <cellStyle name="桁区切り 8 7 2" xfId="8203" xr:uid="{00000000-0005-0000-0000-000073200000}"/>
    <cellStyle name="桁区切り 8 8" xfId="8204" xr:uid="{00000000-0005-0000-0000-000074200000}"/>
    <cellStyle name="桁区切り 8 9" xfId="8205" xr:uid="{00000000-0005-0000-0000-000075200000}"/>
    <cellStyle name="桁区切り 80" xfId="8206" xr:uid="{00000000-0005-0000-0000-000076200000}"/>
    <cellStyle name="桁区切り 81" xfId="8207" xr:uid="{00000000-0005-0000-0000-000077200000}"/>
    <cellStyle name="桁区切り 82" xfId="8208" xr:uid="{00000000-0005-0000-0000-000078200000}"/>
    <cellStyle name="桁区切り 83" xfId="8209" xr:uid="{00000000-0005-0000-0000-000079200000}"/>
    <cellStyle name="桁区切り 84" xfId="8210" xr:uid="{00000000-0005-0000-0000-00007A200000}"/>
    <cellStyle name="桁区切り 85" xfId="8211" xr:uid="{00000000-0005-0000-0000-00007B200000}"/>
    <cellStyle name="桁区切り 86" xfId="8212" xr:uid="{00000000-0005-0000-0000-00007C200000}"/>
    <cellStyle name="桁区切り 87" xfId="8213" xr:uid="{00000000-0005-0000-0000-00007D200000}"/>
    <cellStyle name="桁区切り 88" xfId="8214" xr:uid="{00000000-0005-0000-0000-00007E200000}"/>
    <cellStyle name="桁区切り 89" xfId="8215" xr:uid="{00000000-0005-0000-0000-00007F200000}"/>
    <cellStyle name="桁区切り 9" xfId="8216" xr:uid="{00000000-0005-0000-0000-000080200000}"/>
    <cellStyle name="桁区切り 9 2" xfId="8217" xr:uid="{00000000-0005-0000-0000-000081200000}"/>
    <cellStyle name="桁区切り 9 3" xfId="8218" xr:uid="{00000000-0005-0000-0000-000082200000}"/>
    <cellStyle name="桁区切り 90" xfId="8219" xr:uid="{00000000-0005-0000-0000-000083200000}"/>
    <cellStyle name="桁区切り 91" xfId="8220" xr:uid="{00000000-0005-0000-0000-000084200000}"/>
    <cellStyle name="桁区切り 92" xfId="8221" xr:uid="{00000000-0005-0000-0000-000085200000}"/>
    <cellStyle name="桁区切り 93" xfId="8222" xr:uid="{00000000-0005-0000-0000-000086200000}"/>
    <cellStyle name="桁区切り 94" xfId="8223" xr:uid="{00000000-0005-0000-0000-000087200000}"/>
    <cellStyle name="桁区切り 95" xfId="8224" xr:uid="{00000000-0005-0000-0000-000088200000}"/>
    <cellStyle name="桁区切り 96" xfId="8225" xr:uid="{00000000-0005-0000-0000-000089200000}"/>
    <cellStyle name="桁区切り 97" xfId="8226" xr:uid="{00000000-0005-0000-0000-00008A200000}"/>
    <cellStyle name="桁区切り 98" xfId="8227" xr:uid="{00000000-0005-0000-0000-00008B200000}"/>
    <cellStyle name="桁区切り 99" xfId="8228" xr:uid="{00000000-0005-0000-0000-00008C200000}"/>
    <cellStyle name="標準 10" xfId="8229" xr:uid="{00000000-0005-0000-0000-00008D200000}"/>
    <cellStyle name="標準 11" xfId="8230" xr:uid="{00000000-0005-0000-0000-00008E200000}"/>
    <cellStyle name="標準 11 2" xfId="8231" xr:uid="{00000000-0005-0000-0000-00008F200000}"/>
    <cellStyle name="標準 11 2 2" xfId="8232" xr:uid="{00000000-0005-0000-0000-000090200000}"/>
    <cellStyle name="標準 11 3" xfId="8233" xr:uid="{00000000-0005-0000-0000-000091200000}"/>
    <cellStyle name="標準 12" xfId="8234" xr:uid="{00000000-0005-0000-0000-000092200000}"/>
    <cellStyle name="標準 12 2" xfId="8235" xr:uid="{00000000-0005-0000-0000-000093200000}"/>
    <cellStyle name="標準 13" xfId="8236" xr:uid="{00000000-0005-0000-0000-000094200000}"/>
    <cellStyle name="標準 13 2" xfId="8237" xr:uid="{00000000-0005-0000-0000-000095200000}"/>
    <cellStyle name="標準 13 2 2" xfId="8238" xr:uid="{00000000-0005-0000-0000-000096200000}"/>
    <cellStyle name="標準 13 2 2 2" xfId="8239" xr:uid="{00000000-0005-0000-0000-000097200000}"/>
    <cellStyle name="標準 13 2 3" xfId="8240" xr:uid="{00000000-0005-0000-0000-000098200000}"/>
    <cellStyle name="標準 13 3" xfId="8241" xr:uid="{00000000-0005-0000-0000-000099200000}"/>
    <cellStyle name="標準 13 3 2" xfId="8242" xr:uid="{00000000-0005-0000-0000-00009A200000}"/>
    <cellStyle name="標準 13 4" xfId="8243" xr:uid="{00000000-0005-0000-0000-00009B200000}"/>
    <cellStyle name="標準 13 4 2" xfId="8244" xr:uid="{00000000-0005-0000-0000-00009C200000}"/>
    <cellStyle name="標準 13 5" xfId="8245" xr:uid="{00000000-0005-0000-0000-00009D200000}"/>
    <cellStyle name="標準 14" xfId="8246" xr:uid="{00000000-0005-0000-0000-00009E200000}"/>
    <cellStyle name="標準 14 2" xfId="8247" xr:uid="{00000000-0005-0000-0000-00009F200000}"/>
    <cellStyle name="標準 14 2 2" xfId="8248" xr:uid="{00000000-0005-0000-0000-0000A0200000}"/>
    <cellStyle name="標準 14 3" xfId="8249" xr:uid="{00000000-0005-0000-0000-0000A1200000}"/>
    <cellStyle name="標準 15" xfId="8250" xr:uid="{00000000-0005-0000-0000-0000A2200000}"/>
    <cellStyle name="標準 15 2" xfId="8251" xr:uid="{00000000-0005-0000-0000-0000A3200000}"/>
    <cellStyle name="標準 16" xfId="8252" xr:uid="{00000000-0005-0000-0000-0000A4200000}"/>
    <cellStyle name="標準 17" xfId="8253" xr:uid="{00000000-0005-0000-0000-0000A5200000}"/>
    <cellStyle name="標準 2" xfId="8254" xr:uid="{00000000-0005-0000-0000-0000A6200000}"/>
    <cellStyle name="標準 2 10" xfId="8255" xr:uid="{00000000-0005-0000-0000-0000A7200000}"/>
    <cellStyle name="標準 2 10 2" xfId="8256" xr:uid="{00000000-0005-0000-0000-0000A8200000}"/>
    <cellStyle name="標準 2 10 2 2" xfId="8257" xr:uid="{00000000-0005-0000-0000-0000A9200000}"/>
    <cellStyle name="標準 2 10 2 2 2" xfId="8258" xr:uid="{00000000-0005-0000-0000-0000AA200000}"/>
    <cellStyle name="標準 2 10 2 2 2 2" xfId="8259" xr:uid="{00000000-0005-0000-0000-0000AB200000}"/>
    <cellStyle name="標準 2 10 2 2 3" xfId="8260" xr:uid="{00000000-0005-0000-0000-0000AC200000}"/>
    <cellStyle name="標準 2 10 2 2 4" xfId="8261" xr:uid="{00000000-0005-0000-0000-0000AD200000}"/>
    <cellStyle name="標準 2 10 2 2 5" xfId="8262" xr:uid="{00000000-0005-0000-0000-0000AE200000}"/>
    <cellStyle name="標準 2 10 2 3" xfId="8263" xr:uid="{00000000-0005-0000-0000-0000AF200000}"/>
    <cellStyle name="標準 2 10 2 3 2" xfId="8264" xr:uid="{00000000-0005-0000-0000-0000B0200000}"/>
    <cellStyle name="標準 2 10 2 4" xfId="8265" xr:uid="{00000000-0005-0000-0000-0000B1200000}"/>
    <cellStyle name="標準 2 10 2 5" xfId="8266" xr:uid="{00000000-0005-0000-0000-0000B2200000}"/>
    <cellStyle name="標準 2 10 2 6" xfId="8267" xr:uid="{00000000-0005-0000-0000-0000B3200000}"/>
    <cellStyle name="標準 2 10 3" xfId="8268" xr:uid="{00000000-0005-0000-0000-0000B4200000}"/>
    <cellStyle name="標準 2 10 3 2" xfId="8269" xr:uid="{00000000-0005-0000-0000-0000B5200000}"/>
    <cellStyle name="標準 2 10 3 2 2" xfId="8270" xr:uid="{00000000-0005-0000-0000-0000B6200000}"/>
    <cellStyle name="標準 2 10 3 3" xfId="8271" xr:uid="{00000000-0005-0000-0000-0000B7200000}"/>
    <cellStyle name="標準 2 10 3 4" xfId="8272" xr:uid="{00000000-0005-0000-0000-0000B8200000}"/>
    <cellStyle name="標準 2 10 3 5" xfId="8273" xr:uid="{00000000-0005-0000-0000-0000B9200000}"/>
    <cellStyle name="標準 2 10 4" xfId="8274" xr:uid="{00000000-0005-0000-0000-0000BA200000}"/>
    <cellStyle name="標準 2 10 4 2" xfId="8275" xr:uid="{00000000-0005-0000-0000-0000BB200000}"/>
    <cellStyle name="標準 2 10 4 2 2" xfId="8276" xr:uid="{00000000-0005-0000-0000-0000BC200000}"/>
    <cellStyle name="標準 2 10 4 3" xfId="8277" xr:uid="{00000000-0005-0000-0000-0000BD200000}"/>
    <cellStyle name="標準 2 10 4 4" xfId="8278" xr:uid="{00000000-0005-0000-0000-0000BE200000}"/>
    <cellStyle name="標準 2 10 4 5" xfId="8279" xr:uid="{00000000-0005-0000-0000-0000BF200000}"/>
    <cellStyle name="標準 2 10 5" xfId="8280" xr:uid="{00000000-0005-0000-0000-0000C0200000}"/>
    <cellStyle name="標準 2 10 5 2" xfId="8281" xr:uid="{00000000-0005-0000-0000-0000C1200000}"/>
    <cellStyle name="標準 2 10 5 2 2" xfId="8282" xr:uid="{00000000-0005-0000-0000-0000C2200000}"/>
    <cellStyle name="標準 2 10 5 3" xfId="8283" xr:uid="{00000000-0005-0000-0000-0000C3200000}"/>
    <cellStyle name="標準 2 10 5 4" xfId="8284" xr:uid="{00000000-0005-0000-0000-0000C4200000}"/>
    <cellStyle name="標準 2 10 5 5" xfId="8285" xr:uid="{00000000-0005-0000-0000-0000C5200000}"/>
    <cellStyle name="標準 2 10 6" xfId="8286" xr:uid="{00000000-0005-0000-0000-0000C6200000}"/>
    <cellStyle name="標準 2 10 6 2" xfId="8287" xr:uid="{00000000-0005-0000-0000-0000C7200000}"/>
    <cellStyle name="標準 2 10 7" xfId="8288" xr:uid="{00000000-0005-0000-0000-0000C8200000}"/>
    <cellStyle name="標準 2 10 8" xfId="8289" xr:uid="{00000000-0005-0000-0000-0000C9200000}"/>
    <cellStyle name="標準 2 10 9" xfId="8290" xr:uid="{00000000-0005-0000-0000-0000CA200000}"/>
    <cellStyle name="標準 2 11" xfId="8291" xr:uid="{00000000-0005-0000-0000-0000CB200000}"/>
    <cellStyle name="標準 2 11 2" xfId="8292" xr:uid="{00000000-0005-0000-0000-0000CC200000}"/>
    <cellStyle name="標準 2 11 2 2" xfId="8293" xr:uid="{00000000-0005-0000-0000-0000CD200000}"/>
    <cellStyle name="標準 2 11 2 2 2" xfId="8294" xr:uid="{00000000-0005-0000-0000-0000CE200000}"/>
    <cellStyle name="標準 2 11 2 2 2 2" xfId="8295" xr:uid="{00000000-0005-0000-0000-0000CF200000}"/>
    <cellStyle name="標準 2 11 2 2 3" xfId="8296" xr:uid="{00000000-0005-0000-0000-0000D0200000}"/>
    <cellStyle name="標準 2 11 2 2 4" xfId="8297" xr:uid="{00000000-0005-0000-0000-0000D1200000}"/>
    <cellStyle name="標準 2 11 2 2 5" xfId="8298" xr:uid="{00000000-0005-0000-0000-0000D2200000}"/>
    <cellStyle name="標準 2 11 2 3" xfId="8299" xr:uid="{00000000-0005-0000-0000-0000D3200000}"/>
    <cellStyle name="標準 2 11 2 3 2" xfId="8300" xr:uid="{00000000-0005-0000-0000-0000D4200000}"/>
    <cellStyle name="標準 2 11 2 4" xfId="8301" xr:uid="{00000000-0005-0000-0000-0000D5200000}"/>
    <cellStyle name="標準 2 11 2 5" xfId="8302" xr:uid="{00000000-0005-0000-0000-0000D6200000}"/>
    <cellStyle name="標準 2 11 2 6" xfId="8303" xr:uid="{00000000-0005-0000-0000-0000D7200000}"/>
    <cellStyle name="標準 2 11 3" xfId="8304" xr:uid="{00000000-0005-0000-0000-0000D8200000}"/>
    <cellStyle name="標準 2 11 3 2" xfId="8305" xr:uid="{00000000-0005-0000-0000-0000D9200000}"/>
    <cellStyle name="標準 2 11 3 2 2" xfId="8306" xr:uid="{00000000-0005-0000-0000-0000DA200000}"/>
    <cellStyle name="標準 2 11 3 3" xfId="8307" xr:uid="{00000000-0005-0000-0000-0000DB200000}"/>
    <cellStyle name="標準 2 11 3 4" xfId="8308" xr:uid="{00000000-0005-0000-0000-0000DC200000}"/>
    <cellStyle name="標準 2 11 3 5" xfId="8309" xr:uid="{00000000-0005-0000-0000-0000DD200000}"/>
    <cellStyle name="標準 2 11 4" xfId="8310" xr:uid="{00000000-0005-0000-0000-0000DE200000}"/>
    <cellStyle name="標準 2 11 4 2" xfId="8311" xr:uid="{00000000-0005-0000-0000-0000DF200000}"/>
    <cellStyle name="標準 2 11 4 2 2" xfId="8312" xr:uid="{00000000-0005-0000-0000-0000E0200000}"/>
    <cellStyle name="標準 2 11 4 3" xfId="8313" xr:uid="{00000000-0005-0000-0000-0000E1200000}"/>
    <cellStyle name="標準 2 11 4 4" xfId="8314" xr:uid="{00000000-0005-0000-0000-0000E2200000}"/>
    <cellStyle name="標準 2 11 4 5" xfId="8315" xr:uid="{00000000-0005-0000-0000-0000E3200000}"/>
    <cellStyle name="標準 2 11 5" xfId="8316" xr:uid="{00000000-0005-0000-0000-0000E4200000}"/>
    <cellStyle name="標準 2 11 5 2" xfId="8317" xr:uid="{00000000-0005-0000-0000-0000E5200000}"/>
    <cellStyle name="標準 2 11 5 2 2" xfId="8318" xr:uid="{00000000-0005-0000-0000-0000E6200000}"/>
    <cellStyle name="標準 2 11 5 3" xfId="8319" xr:uid="{00000000-0005-0000-0000-0000E7200000}"/>
    <cellStyle name="標準 2 11 5 4" xfId="8320" xr:uid="{00000000-0005-0000-0000-0000E8200000}"/>
    <cellStyle name="標準 2 11 5 5" xfId="8321" xr:uid="{00000000-0005-0000-0000-0000E9200000}"/>
    <cellStyle name="標準 2 11 6" xfId="8322" xr:uid="{00000000-0005-0000-0000-0000EA200000}"/>
    <cellStyle name="標準 2 11 6 2" xfId="8323" xr:uid="{00000000-0005-0000-0000-0000EB200000}"/>
    <cellStyle name="標準 2 11 7" xfId="8324" xr:uid="{00000000-0005-0000-0000-0000EC200000}"/>
    <cellStyle name="標準 2 11 8" xfId="8325" xr:uid="{00000000-0005-0000-0000-0000ED200000}"/>
    <cellStyle name="標準 2 11 9" xfId="8326" xr:uid="{00000000-0005-0000-0000-0000EE200000}"/>
    <cellStyle name="標準 2 12" xfId="8327" xr:uid="{00000000-0005-0000-0000-0000EF200000}"/>
    <cellStyle name="標準 2 12 2" xfId="8328" xr:uid="{00000000-0005-0000-0000-0000F0200000}"/>
    <cellStyle name="標準 2 12 2 2" xfId="8329" xr:uid="{00000000-0005-0000-0000-0000F1200000}"/>
    <cellStyle name="標準 2 12 2 2 2" xfId="8330" xr:uid="{00000000-0005-0000-0000-0000F2200000}"/>
    <cellStyle name="標準 2 12 2 2 2 2" xfId="8331" xr:uid="{00000000-0005-0000-0000-0000F3200000}"/>
    <cellStyle name="標準 2 12 2 2 3" xfId="8332" xr:uid="{00000000-0005-0000-0000-0000F4200000}"/>
    <cellStyle name="標準 2 12 2 2 4" xfId="8333" xr:uid="{00000000-0005-0000-0000-0000F5200000}"/>
    <cellStyle name="標準 2 12 2 2 5" xfId="8334" xr:uid="{00000000-0005-0000-0000-0000F6200000}"/>
    <cellStyle name="標準 2 12 2 3" xfId="8335" xr:uid="{00000000-0005-0000-0000-0000F7200000}"/>
    <cellStyle name="標準 2 12 2 3 2" xfId="8336" xr:uid="{00000000-0005-0000-0000-0000F8200000}"/>
    <cellStyle name="標準 2 12 2 4" xfId="8337" xr:uid="{00000000-0005-0000-0000-0000F9200000}"/>
    <cellStyle name="標準 2 12 2 5" xfId="8338" xr:uid="{00000000-0005-0000-0000-0000FA200000}"/>
    <cellStyle name="標準 2 12 2 6" xfId="8339" xr:uid="{00000000-0005-0000-0000-0000FB200000}"/>
    <cellStyle name="標準 2 12 3" xfId="8340" xr:uid="{00000000-0005-0000-0000-0000FC200000}"/>
    <cellStyle name="標準 2 12 3 2" xfId="8341" xr:uid="{00000000-0005-0000-0000-0000FD200000}"/>
    <cellStyle name="標準 2 12 3 2 2" xfId="8342" xr:uid="{00000000-0005-0000-0000-0000FE200000}"/>
    <cellStyle name="標準 2 12 3 3" xfId="8343" xr:uid="{00000000-0005-0000-0000-0000FF200000}"/>
    <cellStyle name="標準 2 12 3 4" xfId="8344" xr:uid="{00000000-0005-0000-0000-000000210000}"/>
    <cellStyle name="標準 2 12 3 5" xfId="8345" xr:uid="{00000000-0005-0000-0000-000001210000}"/>
    <cellStyle name="標準 2 12 4" xfId="8346" xr:uid="{00000000-0005-0000-0000-000002210000}"/>
    <cellStyle name="標準 2 12 4 2" xfId="8347" xr:uid="{00000000-0005-0000-0000-000003210000}"/>
    <cellStyle name="標準 2 12 4 2 2" xfId="8348" xr:uid="{00000000-0005-0000-0000-000004210000}"/>
    <cellStyle name="標準 2 12 4 3" xfId="8349" xr:uid="{00000000-0005-0000-0000-000005210000}"/>
    <cellStyle name="標準 2 12 4 4" xfId="8350" xr:uid="{00000000-0005-0000-0000-000006210000}"/>
    <cellStyle name="標準 2 12 4 5" xfId="8351" xr:uid="{00000000-0005-0000-0000-000007210000}"/>
    <cellStyle name="標準 2 12 5" xfId="8352" xr:uid="{00000000-0005-0000-0000-000008210000}"/>
    <cellStyle name="標準 2 12 5 2" xfId="8353" xr:uid="{00000000-0005-0000-0000-000009210000}"/>
    <cellStyle name="標準 2 12 5 2 2" xfId="8354" xr:uid="{00000000-0005-0000-0000-00000A210000}"/>
    <cellStyle name="標準 2 12 5 3" xfId="8355" xr:uid="{00000000-0005-0000-0000-00000B210000}"/>
    <cellStyle name="標準 2 12 5 4" xfId="8356" xr:uid="{00000000-0005-0000-0000-00000C210000}"/>
    <cellStyle name="標準 2 12 5 5" xfId="8357" xr:uid="{00000000-0005-0000-0000-00000D210000}"/>
    <cellStyle name="標準 2 12 6" xfId="8358" xr:uid="{00000000-0005-0000-0000-00000E210000}"/>
    <cellStyle name="標準 2 12 6 2" xfId="8359" xr:uid="{00000000-0005-0000-0000-00000F210000}"/>
    <cellStyle name="標準 2 12 7" xfId="8360" xr:uid="{00000000-0005-0000-0000-000010210000}"/>
    <cellStyle name="標準 2 12 8" xfId="8361" xr:uid="{00000000-0005-0000-0000-000011210000}"/>
    <cellStyle name="標準 2 12 9" xfId="8362" xr:uid="{00000000-0005-0000-0000-000012210000}"/>
    <cellStyle name="標準 2 13" xfId="8363" xr:uid="{00000000-0005-0000-0000-000013210000}"/>
    <cellStyle name="標準 2 13 2" xfId="8364" xr:uid="{00000000-0005-0000-0000-000014210000}"/>
    <cellStyle name="標準 2 13 2 2" xfId="8365" xr:uid="{00000000-0005-0000-0000-000015210000}"/>
    <cellStyle name="標準 2 13 2 2 2" xfId="8366" xr:uid="{00000000-0005-0000-0000-000016210000}"/>
    <cellStyle name="標準 2 13 2 2 2 2" xfId="8367" xr:uid="{00000000-0005-0000-0000-000017210000}"/>
    <cellStyle name="標準 2 13 2 2 3" xfId="8368" xr:uid="{00000000-0005-0000-0000-000018210000}"/>
    <cellStyle name="標準 2 13 2 2 4" xfId="8369" xr:uid="{00000000-0005-0000-0000-000019210000}"/>
    <cellStyle name="標準 2 13 2 2 5" xfId="8370" xr:uid="{00000000-0005-0000-0000-00001A210000}"/>
    <cellStyle name="標準 2 13 2 3" xfId="8371" xr:uid="{00000000-0005-0000-0000-00001B210000}"/>
    <cellStyle name="標準 2 13 2 3 2" xfId="8372" xr:uid="{00000000-0005-0000-0000-00001C210000}"/>
    <cellStyle name="標準 2 13 2 4" xfId="8373" xr:uid="{00000000-0005-0000-0000-00001D210000}"/>
    <cellStyle name="標準 2 13 2 5" xfId="8374" xr:uid="{00000000-0005-0000-0000-00001E210000}"/>
    <cellStyle name="標準 2 13 2 6" xfId="8375" xr:uid="{00000000-0005-0000-0000-00001F210000}"/>
    <cellStyle name="標準 2 13 3" xfId="8376" xr:uid="{00000000-0005-0000-0000-000020210000}"/>
    <cellStyle name="標準 2 13 3 2" xfId="8377" xr:uid="{00000000-0005-0000-0000-000021210000}"/>
    <cellStyle name="標準 2 13 3 2 2" xfId="8378" xr:uid="{00000000-0005-0000-0000-000022210000}"/>
    <cellStyle name="標準 2 13 3 3" xfId="8379" xr:uid="{00000000-0005-0000-0000-000023210000}"/>
    <cellStyle name="標準 2 13 3 4" xfId="8380" xr:uid="{00000000-0005-0000-0000-000024210000}"/>
    <cellStyle name="標準 2 13 3 5" xfId="8381" xr:uid="{00000000-0005-0000-0000-000025210000}"/>
    <cellStyle name="標準 2 13 4" xfId="8382" xr:uid="{00000000-0005-0000-0000-000026210000}"/>
    <cellStyle name="標準 2 13 4 2" xfId="8383" xr:uid="{00000000-0005-0000-0000-000027210000}"/>
    <cellStyle name="標準 2 13 4 2 2" xfId="8384" xr:uid="{00000000-0005-0000-0000-000028210000}"/>
    <cellStyle name="標準 2 13 4 3" xfId="8385" xr:uid="{00000000-0005-0000-0000-000029210000}"/>
    <cellStyle name="標準 2 13 4 4" xfId="8386" xr:uid="{00000000-0005-0000-0000-00002A210000}"/>
    <cellStyle name="標準 2 13 4 5" xfId="8387" xr:uid="{00000000-0005-0000-0000-00002B210000}"/>
    <cellStyle name="標準 2 13 5" xfId="8388" xr:uid="{00000000-0005-0000-0000-00002C210000}"/>
    <cellStyle name="標準 2 13 5 2" xfId="8389" xr:uid="{00000000-0005-0000-0000-00002D210000}"/>
    <cellStyle name="標準 2 13 5 2 2" xfId="8390" xr:uid="{00000000-0005-0000-0000-00002E210000}"/>
    <cellStyle name="標準 2 13 5 3" xfId="8391" xr:uid="{00000000-0005-0000-0000-00002F210000}"/>
    <cellStyle name="標準 2 13 5 4" xfId="8392" xr:uid="{00000000-0005-0000-0000-000030210000}"/>
    <cellStyle name="標準 2 13 5 5" xfId="8393" xr:uid="{00000000-0005-0000-0000-000031210000}"/>
    <cellStyle name="標準 2 13 6" xfId="8394" xr:uid="{00000000-0005-0000-0000-000032210000}"/>
    <cellStyle name="標準 2 13 6 2" xfId="8395" xr:uid="{00000000-0005-0000-0000-000033210000}"/>
    <cellStyle name="標準 2 13 7" xfId="8396" xr:uid="{00000000-0005-0000-0000-000034210000}"/>
    <cellStyle name="標準 2 13 8" xfId="8397" xr:uid="{00000000-0005-0000-0000-000035210000}"/>
    <cellStyle name="標準 2 13 9" xfId="8398" xr:uid="{00000000-0005-0000-0000-000036210000}"/>
    <cellStyle name="標準 2 14" xfId="8399" xr:uid="{00000000-0005-0000-0000-000037210000}"/>
    <cellStyle name="標準 2 14 2" xfId="8400" xr:uid="{00000000-0005-0000-0000-000038210000}"/>
    <cellStyle name="標準 2 14 2 2" xfId="8401" xr:uid="{00000000-0005-0000-0000-000039210000}"/>
    <cellStyle name="標準 2 14 2 2 2" xfId="8402" xr:uid="{00000000-0005-0000-0000-00003A210000}"/>
    <cellStyle name="標準 2 14 2 2 2 2" xfId="8403" xr:uid="{00000000-0005-0000-0000-00003B210000}"/>
    <cellStyle name="標準 2 14 2 2 3" xfId="8404" xr:uid="{00000000-0005-0000-0000-00003C210000}"/>
    <cellStyle name="標準 2 14 2 2 4" xfId="8405" xr:uid="{00000000-0005-0000-0000-00003D210000}"/>
    <cellStyle name="標準 2 14 2 2 5" xfId="8406" xr:uid="{00000000-0005-0000-0000-00003E210000}"/>
    <cellStyle name="標準 2 14 2 3" xfId="8407" xr:uid="{00000000-0005-0000-0000-00003F210000}"/>
    <cellStyle name="標準 2 14 2 3 2" xfId="8408" xr:uid="{00000000-0005-0000-0000-000040210000}"/>
    <cellStyle name="標準 2 14 2 4" xfId="8409" xr:uid="{00000000-0005-0000-0000-000041210000}"/>
    <cellStyle name="標準 2 14 2 5" xfId="8410" xr:uid="{00000000-0005-0000-0000-000042210000}"/>
    <cellStyle name="標準 2 14 2 6" xfId="8411" xr:uid="{00000000-0005-0000-0000-000043210000}"/>
    <cellStyle name="標準 2 14 3" xfId="8412" xr:uid="{00000000-0005-0000-0000-000044210000}"/>
    <cellStyle name="標準 2 14 3 2" xfId="8413" xr:uid="{00000000-0005-0000-0000-000045210000}"/>
    <cellStyle name="標準 2 14 3 2 2" xfId="8414" xr:uid="{00000000-0005-0000-0000-000046210000}"/>
    <cellStyle name="標準 2 14 3 3" xfId="8415" xr:uid="{00000000-0005-0000-0000-000047210000}"/>
    <cellStyle name="標準 2 14 3 4" xfId="8416" xr:uid="{00000000-0005-0000-0000-000048210000}"/>
    <cellStyle name="標準 2 14 3 5" xfId="8417" xr:uid="{00000000-0005-0000-0000-000049210000}"/>
    <cellStyle name="標準 2 14 4" xfId="8418" xr:uid="{00000000-0005-0000-0000-00004A210000}"/>
    <cellStyle name="標準 2 14 4 2" xfId="8419" xr:uid="{00000000-0005-0000-0000-00004B210000}"/>
    <cellStyle name="標準 2 14 4 2 2" xfId="8420" xr:uid="{00000000-0005-0000-0000-00004C210000}"/>
    <cellStyle name="標準 2 14 4 3" xfId="8421" xr:uid="{00000000-0005-0000-0000-00004D210000}"/>
    <cellStyle name="標準 2 14 4 4" xfId="8422" xr:uid="{00000000-0005-0000-0000-00004E210000}"/>
    <cellStyle name="標準 2 14 4 5" xfId="8423" xr:uid="{00000000-0005-0000-0000-00004F210000}"/>
    <cellStyle name="標準 2 14 5" xfId="8424" xr:uid="{00000000-0005-0000-0000-000050210000}"/>
    <cellStyle name="標準 2 14 5 2" xfId="8425" xr:uid="{00000000-0005-0000-0000-000051210000}"/>
    <cellStyle name="標準 2 14 5 2 2" xfId="8426" xr:uid="{00000000-0005-0000-0000-000052210000}"/>
    <cellStyle name="標準 2 14 5 3" xfId="8427" xr:uid="{00000000-0005-0000-0000-000053210000}"/>
    <cellStyle name="標準 2 14 5 4" xfId="8428" xr:uid="{00000000-0005-0000-0000-000054210000}"/>
    <cellStyle name="標準 2 14 5 5" xfId="8429" xr:uid="{00000000-0005-0000-0000-000055210000}"/>
    <cellStyle name="標準 2 14 6" xfId="8430" xr:uid="{00000000-0005-0000-0000-000056210000}"/>
    <cellStyle name="標準 2 14 6 2" xfId="8431" xr:uid="{00000000-0005-0000-0000-000057210000}"/>
    <cellStyle name="標準 2 14 7" xfId="8432" xr:uid="{00000000-0005-0000-0000-000058210000}"/>
    <cellStyle name="標準 2 14 8" xfId="8433" xr:uid="{00000000-0005-0000-0000-000059210000}"/>
    <cellStyle name="標準 2 14 9" xfId="8434" xr:uid="{00000000-0005-0000-0000-00005A210000}"/>
    <cellStyle name="標準 2 15" xfId="8435" xr:uid="{00000000-0005-0000-0000-00005B210000}"/>
    <cellStyle name="標準 2 15 2" xfId="8436" xr:uid="{00000000-0005-0000-0000-00005C210000}"/>
    <cellStyle name="標準 2 16" xfId="8437" xr:uid="{00000000-0005-0000-0000-00005D210000}"/>
    <cellStyle name="標準 2 17" xfId="8438" xr:uid="{00000000-0005-0000-0000-00005E210000}"/>
    <cellStyle name="標準 2 17 2" xfId="8439" xr:uid="{00000000-0005-0000-0000-00005F210000}"/>
    <cellStyle name="標準 2 17 2 2" xfId="8440" xr:uid="{00000000-0005-0000-0000-000060210000}"/>
    <cellStyle name="標準 2 17 3" xfId="8441" xr:uid="{00000000-0005-0000-0000-000061210000}"/>
    <cellStyle name="標準 2 17 4" xfId="8442" xr:uid="{00000000-0005-0000-0000-000062210000}"/>
    <cellStyle name="標準 2 18" xfId="8443" xr:uid="{00000000-0005-0000-0000-000063210000}"/>
    <cellStyle name="標準 2 2" xfId="8444" xr:uid="{00000000-0005-0000-0000-000064210000}"/>
    <cellStyle name="標準 2 2 2" xfId="8445" xr:uid="{00000000-0005-0000-0000-000065210000}"/>
    <cellStyle name="標準 2 2 3" xfId="8446" xr:uid="{00000000-0005-0000-0000-000066210000}"/>
    <cellStyle name="標準 2 2 4" xfId="8447" xr:uid="{00000000-0005-0000-0000-000067210000}"/>
    <cellStyle name="標準 2 2 5" xfId="8448" xr:uid="{00000000-0005-0000-0000-000068210000}"/>
    <cellStyle name="標準 2 2 5 2" xfId="8449" xr:uid="{00000000-0005-0000-0000-000069210000}"/>
    <cellStyle name="標準 2 2 5 2 2" xfId="8450" xr:uid="{00000000-0005-0000-0000-00006A210000}"/>
    <cellStyle name="標準 2 2 5 3" xfId="8451" xr:uid="{00000000-0005-0000-0000-00006B210000}"/>
    <cellStyle name="標準 2 2 5 4" xfId="8452" xr:uid="{00000000-0005-0000-0000-00006C210000}"/>
    <cellStyle name="標準 2 2 6" xfId="8453" xr:uid="{00000000-0005-0000-0000-00006D210000}"/>
    <cellStyle name="標準 2 3" xfId="43" xr:uid="{00000000-0005-0000-0000-00006E210000}"/>
    <cellStyle name="標準 2 3 2" xfId="8454" xr:uid="{00000000-0005-0000-0000-00006F210000}"/>
    <cellStyle name="標準 2 4" xfId="8455" xr:uid="{00000000-0005-0000-0000-000070210000}"/>
    <cellStyle name="標準 2 4 2" xfId="8456" xr:uid="{00000000-0005-0000-0000-000071210000}"/>
    <cellStyle name="標準 2 4 2 2" xfId="8457" xr:uid="{00000000-0005-0000-0000-000072210000}"/>
    <cellStyle name="標準 2 4 2 2 2" xfId="8458" xr:uid="{00000000-0005-0000-0000-000073210000}"/>
    <cellStyle name="標準 2 4 2 3" xfId="8459" xr:uid="{00000000-0005-0000-0000-000074210000}"/>
    <cellStyle name="標準 2 4 2 4" xfId="8460" xr:uid="{00000000-0005-0000-0000-000075210000}"/>
    <cellStyle name="標準 2 5" xfId="8461" xr:uid="{00000000-0005-0000-0000-000076210000}"/>
    <cellStyle name="標準 2 5 2" xfId="8462" xr:uid="{00000000-0005-0000-0000-000077210000}"/>
    <cellStyle name="標準 2 5 2 2" xfId="8463" xr:uid="{00000000-0005-0000-0000-000078210000}"/>
    <cellStyle name="標準 2 5 2 2 2" xfId="8464" xr:uid="{00000000-0005-0000-0000-000079210000}"/>
    <cellStyle name="標準 2 5 2 3" xfId="8465" xr:uid="{00000000-0005-0000-0000-00007A210000}"/>
    <cellStyle name="標準 2 5 2 4" xfId="8466" xr:uid="{00000000-0005-0000-0000-00007B210000}"/>
    <cellStyle name="標準 2 6" xfId="8467" xr:uid="{00000000-0005-0000-0000-00007C210000}"/>
    <cellStyle name="標準 2 6 2" xfId="8468" xr:uid="{00000000-0005-0000-0000-00007D210000}"/>
    <cellStyle name="標準 2 6 2 2" xfId="8469" xr:uid="{00000000-0005-0000-0000-00007E210000}"/>
    <cellStyle name="標準 2 6 2 2 2" xfId="8470" xr:uid="{00000000-0005-0000-0000-00007F210000}"/>
    <cellStyle name="標準 2 6 2 2 2 2" xfId="8471" xr:uid="{00000000-0005-0000-0000-000080210000}"/>
    <cellStyle name="標準 2 6 2 2 3" xfId="8472" xr:uid="{00000000-0005-0000-0000-000081210000}"/>
    <cellStyle name="標準 2 6 2 2 4" xfId="8473" xr:uid="{00000000-0005-0000-0000-000082210000}"/>
    <cellStyle name="標準 2 6 2 2 5" xfId="8474" xr:uid="{00000000-0005-0000-0000-000083210000}"/>
    <cellStyle name="標準 2 6 2 3" xfId="8475" xr:uid="{00000000-0005-0000-0000-000084210000}"/>
    <cellStyle name="標準 2 6 2 3 2" xfId="8476" xr:uid="{00000000-0005-0000-0000-000085210000}"/>
    <cellStyle name="標準 2 6 2 4" xfId="8477" xr:uid="{00000000-0005-0000-0000-000086210000}"/>
    <cellStyle name="標準 2 6 2 5" xfId="8478" xr:uid="{00000000-0005-0000-0000-000087210000}"/>
    <cellStyle name="標準 2 6 2 6" xfId="8479" xr:uid="{00000000-0005-0000-0000-000088210000}"/>
    <cellStyle name="標準 2 6 3" xfId="8480" xr:uid="{00000000-0005-0000-0000-000089210000}"/>
    <cellStyle name="標準 2 6 3 2" xfId="8481" xr:uid="{00000000-0005-0000-0000-00008A210000}"/>
    <cellStyle name="標準 2 6 3 2 2" xfId="8482" xr:uid="{00000000-0005-0000-0000-00008B210000}"/>
    <cellStyle name="標準 2 6 3 3" xfId="8483" xr:uid="{00000000-0005-0000-0000-00008C210000}"/>
    <cellStyle name="標準 2 6 3 4" xfId="8484" xr:uid="{00000000-0005-0000-0000-00008D210000}"/>
    <cellStyle name="標準 2 6 3 5" xfId="8485" xr:uid="{00000000-0005-0000-0000-00008E210000}"/>
    <cellStyle name="標準 2 6 4" xfId="8486" xr:uid="{00000000-0005-0000-0000-00008F210000}"/>
    <cellStyle name="標準 2 6 4 2" xfId="8487" xr:uid="{00000000-0005-0000-0000-000090210000}"/>
    <cellStyle name="標準 2 6 4 2 2" xfId="8488" xr:uid="{00000000-0005-0000-0000-000091210000}"/>
    <cellStyle name="標準 2 6 4 3" xfId="8489" xr:uid="{00000000-0005-0000-0000-000092210000}"/>
    <cellStyle name="標準 2 6 4 4" xfId="8490" xr:uid="{00000000-0005-0000-0000-000093210000}"/>
    <cellStyle name="標準 2 6 4 5" xfId="8491" xr:uid="{00000000-0005-0000-0000-000094210000}"/>
    <cellStyle name="標準 2 6 5" xfId="8492" xr:uid="{00000000-0005-0000-0000-000095210000}"/>
    <cellStyle name="標準 2 6 5 2" xfId="8493" xr:uid="{00000000-0005-0000-0000-000096210000}"/>
    <cellStyle name="標準 2 6 5 2 2" xfId="8494" xr:uid="{00000000-0005-0000-0000-000097210000}"/>
    <cellStyle name="標準 2 6 5 3" xfId="8495" xr:uid="{00000000-0005-0000-0000-000098210000}"/>
    <cellStyle name="標準 2 6 5 4" xfId="8496" xr:uid="{00000000-0005-0000-0000-000099210000}"/>
    <cellStyle name="標準 2 6 5 5" xfId="8497" xr:uid="{00000000-0005-0000-0000-00009A210000}"/>
    <cellStyle name="標準 2 6 6" xfId="8498" xr:uid="{00000000-0005-0000-0000-00009B210000}"/>
    <cellStyle name="標準 2 6 6 2" xfId="8499" xr:uid="{00000000-0005-0000-0000-00009C210000}"/>
    <cellStyle name="標準 2 6 7" xfId="8500" xr:uid="{00000000-0005-0000-0000-00009D210000}"/>
    <cellStyle name="標準 2 6 8" xfId="8501" xr:uid="{00000000-0005-0000-0000-00009E210000}"/>
    <cellStyle name="標準 2 6 9" xfId="8502" xr:uid="{00000000-0005-0000-0000-00009F210000}"/>
    <cellStyle name="標準 2 7" xfId="8503" xr:uid="{00000000-0005-0000-0000-0000A0210000}"/>
    <cellStyle name="標準 2 7 2" xfId="8504" xr:uid="{00000000-0005-0000-0000-0000A1210000}"/>
    <cellStyle name="標準 2 7 2 2" xfId="8505" xr:uid="{00000000-0005-0000-0000-0000A2210000}"/>
    <cellStyle name="標準 2 7 2 2 2" xfId="8506" xr:uid="{00000000-0005-0000-0000-0000A3210000}"/>
    <cellStyle name="標準 2 7 2 2 2 2" xfId="8507" xr:uid="{00000000-0005-0000-0000-0000A4210000}"/>
    <cellStyle name="標準 2 7 2 2 3" xfId="8508" xr:uid="{00000000-0005-0000-0000-0000A5210000}"/>
    <cellStyle name="標準 2 7 2 2 4" xfId="8509" xr:uid="{00000000-0005-0000-0000-0000A6210000}"/>
    <cellStyle name="標準 2 7 2 2 5" xfId="8510" xr:uid="{00000000-0005-0000-0000-0000A7210000}"/>
    <cellStyle name="標準 2 7 2 3" xfId="8511" xr:uid="{00000000-0005-0000-0000-0000A8210000}"/>
    <cellStyle name="標準 2 7 2 3 2" xfId="8512" xr:uid="{00000000-0005-0000-0000-0000A9210000}"/>
    <cellStyle name="標準 2 7 2 4" xfId="8513" xr:uid="{00000000-0005-0000-0000-0000AA210000}"/>
    <cellStyle name="標準 2 7 2 5" xfId="8514" xr:uid="{00000000-0005-0000-0000-0000AB210000}"/>
    <cellStyle name="標準 2 7 2 6" xfId="8515" xr:uid="{00000000-0005-0000-0000-0000AC210000}"/>
    <cellStyle name="標準 2 7 3" xfId="8516" xr:uid="{00000000-0005-0000-0000-0000AD210000}"/>
    <cellStyle name="標準 2 7 3 2" xfId="8517" xr:uid="{00000000-0005-0000-0000-0000AE210000}"/>
    <cellStyle name="標準 2 7 3 2 2" xfId="8518" xr:uid="{00000000-0005-0000-0000-0000AF210000}"/>
    <cellStyle name="標準 2 7 3 3" xfId="8519" xr:uid="{00000000-0005-0000-0000-0000B0210000}"/>
    <cellStyle name="標準 2 7 3 4" xfId="8520" xr:uid="{00000000-0005-0000-0000-0000B1210000}"/>
    <cellStyle name="標準 2 7 3 5" xfId="8521" xr:uid="{00000000-0005-0000-0000-0000B2210000}"/>
    <cellStyle name="標準 2 7 4" xfId="8522" xr:uid="{00000000-0005-0000-0000-0000B3210000}"/>
    <cellStyle name="標準 2 7 4 2" xfId="8523" xr:uid="{00000000-0005-0000-0000-0000B4210000}"/>
    <cellStyle name="標準 2 7 4 2 2" xfId="8524" xr:uid="{00000000-0005-0000-0000-0000B5210000}"/>
    <cellStyle name="標準 2 7 4 3" xfId="8525" xr:uid="{00000000-0005-0000-0000-0000B6210000}"/>
    <cellStyle name="標準 2 7 4 4" xfId="8526" xr:uid="{00000000-0005-0000-0000-0000B7210000}"/>
    <cellStyle name="標準 2 7 4 5" xfId="8527" xr:uid="{00000000-0005-0000-0000-0000B8210000}"/>
    <cellStyle name="標準 2 7 5" xfId="8528" xr:uid="{00000000-0005-0000-0000-0000B9210000}"/>
    <cellStyle name="標準 2 7 5 2" xfId="8529" xr:uid="{00000000-0005-0000-0000-0000BA210000}"/>
    <cellStyle name="標準 2 7 5 2 2" xfId="8530" xr:uid="{00000000-0005-0000-0000-0000BB210000}"/>
    <cellStyle name="標準 2 7 5 3" xfId="8531" xr:uid="{00000000-0005-0000-0000-0000BC210000}"/>
    <cellStyle name="標準 2 7 5 4" xfId="8532" xr:uid="{00000000-0005-0000-0000-0000BD210000}"/>
    <cellStyle name="標準 2 7 5 5" xfId="8533" xr:uid="{00000000-0005-0000-0000-0000BE210000}"/>
    <cellStyle name="標準 2 7 6" xfId="8534" xr:uid="{00000000-0005-0000-0000-0000BF210000}"/>
    <cellStyle name="標準 2 7 6 2" xfId="8535" xr:uid="{00000000-0005-0000-0000-0000C0210000}"/>
    <cellStyle name="標準 2 7 7" xfId="8536" xr:uid="{00000000-0005-0000-0000-0000C1210000}"/>
    <cellStyle name="標準 2 7 8" xfId="8537" xr:uid="{00000000-0005-0000-0000-0000C2210000}"/>
    <cellStyle name="標準 2 7 9" xfId="8538" xr:uid="{00000000-0005-0000-0000-0000C3210000}"/>
    <cellStyle name="標準 2 8" xfId="8539" xr:uid="{00000000-0005-0000-0000-0000C4210000}"/>
    <cellStyle name="標準 2 8 2" xfId="8540" xr:uid="{00000000-0005-0000-0000-0000C5210000}"/>
    <cellStyle name="標準 2 8 2 2" xfId="8541" xr:uid="{00000000-0005-0000-0000-0000C6210000}"/>
    <cellStyle name="標準 2 8 2 2 2" xfId="8542" xr:uid="{00000000-0005-0000-0000-0000C7210000}"/>
    <cellStyle name="標準 2 8 2 2 2 2" xfId="8543" xr:uid="{00000000-0005-0000-0000-0000C8210000}"/>
    <cellStyle name="標準 2 8 2 2 3" xfId="8544" xr:uid="{00000000-0005-0000-0000-0000C9210000}"/>
    <cellStyle name="標準 2 8 2 2 4" xfId="8545" xr:uid="{00000000-0005-0000-0000-0000CA210000}"/>
    <cellStyle name="標準 2 8 2 2 5" xfId="8546" xr:uid="{00000000-0005-0000-0000-0000CB210000}"/>
    <cellStyle name="標準 2 8 2 3" xfId="8547" xr:uid="{00000000-0005-0000-0000-0000CC210000}"/>
    <cellStyle name="標準 2 8 2 3 2" xfId="8548" xr:uid="{00000000-0005-0000-0000-0000CD210000}"/>
    <cellStyle name="標準 2 8 2 4" xfId="8549" xr:uid="{00000000-0005-0000-0000-0000CE210000}"/>
    <cellStyle name="標準 2 8 2 5" xfId="8550" xr:uid="{00000000-0005-0000-0000-0000CF210000}"/>
    <cellStyle name="標準 2 8 2 6" xfId="8551" xr:uid="{00000000-0005-0000-0000-0000D0210000}"/>
    <cellStyle name="標準 2 8 3" xfId="8552" xr:uid="{00000000-0005-0000-0000-0000D1210000}"/>
    <cellStyle name="標準 2 8 3 2" xfId="8553" xr:uid="{00000000-0005-0000-0000-0000D2210000}"/>
    <cellStyle name="標準 2 8 3 2 2" xfId="8554" xr:uid="{00000000-0005-0000-0000-0000D3210000}"/>
    <cellStyle name="標準 2 8 3 3" xfId="8555" xr:uid="{00000000-0005-0000-0000-0000D4210000}"/>
    <cellStyle name="標準 2 8 3 4" xfId="8556" xr:uid="{00000000-0005-0000-0000-0000D5210000}"/>
    <cellStyle name="標準 2 8 3 5" xfId="8557" xr:uid="{00000000-0005-0000-0000-0000D6210000}"/>
    <cellStyle name="標準 2 8 4" xfId="8558" xr:uid="{00000000-0005-0000-0000-0000D7210000}"/>
    <cellStyle name="標準 2 8 4 2" xfId="8559" xr:uid="{00000000-0005-0000-0000-0000D8210000}"/>
    <cellStyle name="標準 2 8 4 2 2" xfId="8560" xr:uid="{00000000-0005-0000-0000-0000D9210000}"/>
    <cellStyle name="標準 2 8 4 3" xfId="8561" xr:uid="{00000000-0005-0000-0000-0000DA210000}"/>
    <cellStyle name="標準 2 8 4 4" xfId="8562" xr:uid="{00000000-0005-0000-0000-0000DB210000}"/>
    <cellStyle name="標準 2 8 4 5" xfId="8563" xr:uid="{00000000-0005-0000-0000-0000DC210000}"/>
    <cellStyle name="標準 2 8 5" xfId="8564" xr:uid="{00000000-0005-0000-0000-0000DD210000}"/>
    <cellStyle name="標準 2 8 5 2" xfId="8565" xr:uid="{00000000-0005-0000-0000-0000DE210000}"/>
    <cellStyle name="標準 2 8 5 2 2" xfId="8566" xr:uid="{00000000-0005-0000-0000-0000DF210000}"/>
    <cellStyle name="標準 2 8 5 3" xfId="8567" xr:uid="{00000000-0005-0000-0000-0000E0210000}"/>
    <cellStyle name="標準 2 8 5 4" xfId="8568" xr:uid="{00000000-0005-0000-0000-0000E1210000}"/>
    <cellStyle name="標準 2 8 5 5" xfId="8569" xr:uid="{00000000-0005-0000-0000-0000E2210000}"/>
    <cellStyle name="標準 2 8 6" xfId="8570" xr:uid="{00000000-0005-0000-0000-0000E3210000}"/>
    <cellStyle name="標準 2 8 6 2" xfId="8571" xr:uid="{00000000-0005-0000-0000-0000E4210000}"/>
    <cellStyle name="標準 2 8 7" xfId="8572" xr:uid="{00000000-0005-0000-0000-0000E5210000}"/>
    <cellStyle name="標準 2 8 8" xfId="8573" xr:uid="{00000000-0005-0000-0000-0000E6210000}"/>
    <cellStyle name="標準 2 8 9" xfId="8574" xr:uid="{00000000-0005-0000-0000-0000E7210000}"/>
    <cellStyle name="標準 2 9" xfId="8575" xr:uid="{00000000-0005-0000-0000-0000E8210000}"/>
    <cellStyle name="標準 2 9 2" xfId="8576" xr:uid="{00000000-0005-0000-0000-0000E9210000}"/>
    <cellStyle name="標準 2 9 2 2" xfId="8577" xr:uid="{00000000-0005-0000-0000-0000EA210000}"/>
    <cellStyle name="標準 2 9 2 2 2" xfId="8578" xr:uid="{00000000-0005-0000-0000-0000EB210000}"/>
    <cellStyle name="標準 2 9 2 2 2 2" xfId="8579" xr:uid="{00000000-0005-0000-0000-0000EC210000}"/>
    <cellStyle name="標準 2 9 2 2 3" xfId="8580" xr:uid="{00000000-0005-0000-0000-0000ED210000}"/>
    <cellStyle name="標準 2 9 2 2 4" xfId="8581" xr:uid="{00000000-0005-0000-0000-0000EE210000}"/>
    <cellStyle name="標準 2 9 2 2 5" xfId="8582" xr:uid="{00000000-0005-0000-0000-0000EF210000}"/>
    <cellStyle name="標準 2 9 2 3" xfId="8583" xr:uid="{00000000-0005-0000-0000-0000F0210000}"/>
    <cellStyle name="標準 2 9 2 3 2" xfId="8584" xr:uid="{00000000-0005-0000-0000-0000F1210000}"/>
    <cellStyle name="標準 2 9 2 4" xfId="8585" xr:uid="{00000000-0005-0000-0000-0000F2210000}"/>
    <cellStyle name="標準 2 9 2 5" xfId="8586" xr:uid="{00000000-0005-0000-0000-0000F3210000}"/>
    <cellStyle name="標準 2 9 2 6" xfId="8587" xr:uid="{00000000-0005-0000-0000-0000F4210000}"/>
    <cellStyle name="標準 2 9 3" xfId="8588" xr:uid="{00000000-0005-0000-0000-0000F5210000}"/>
    <cellStyle name="標準 2 9 3 2" xfId="8589" xr:uid="{00000000-0005-0000-0000-0000F6210000}"/>
    <cellStyle name="標準 2 9 3 2 2" xfId="8590" xr:uid="{00000000-0005-0000-0000-0000F7210000}"/>
    <cellStyle name="標準 2 9 3 3" xfId="8591" xr:uid="{00000000-0005-0000-0000-0000F8210000}"/>
    <cellStyle name="標準 2 9 3 4" xfId="8592" xr:uid="{00000000-0005-0000-0000-0000F9210000}"/>
    <cellStyle name="標準 2 9 3 5" xfId="8593" xr:uid="{00000000-0005-0000-0000-0000FA210000}"/>
    <cellStyle name="標準 2 9 4" xfId="8594" xr:uid="{00000000-0005-0000-0000-0000FB210000}"/>
    <cellStyle name="標準 2 9 4 2" xfId="8595" xr:uid="{00000000-0005-0000-0000-0000FC210000}"/>
    <cellStyle name="標準 2 9 4 2 2" xfId="8596" xr:uid="{00000000-0005-0000-0000-0000FD210000}"/>
    <cellStyle name="標準 2 9 4 3" xfId="8597" xr:uid="{00000000-0005-0000-0000-0000FE210000}"/>
    <cellStyle name="標準 2 9 4 4" xfId="8598" xr:uid="{00000000-0005-0000-0000-0000FF210000}"/>
    <cellStyle name="標準 2 9 4 5" xfId="8599" xr:uid="{00000000-0005-0000-0000-000000220000}"/>
    <cellStyle name="標準 2 9 5" xfId="8600" xr:uid="{00000000-0005-0000-0000-000001220000}"/>
    <cellStyle name="標準 2 9 5 2" xfId="8601" xr:uid="{00000000-0005-0000-0000-000002220000}"/>
    <cellStyle name="標準 2 9 5 2 2" xfId="8602" xr:uid="{00000000-0005-0000-0000-000003220000}"/>
    <cellStyle name="標準 2 9 5 3" xfId="8603" xr:uid="{00000000-0005-0000-0000-000004220000}"/>
    <cellStyle name="標準 2 9 5 4" xfId="8604" xr:uid="{00000000-0005-0000-0000-000005220000}"/>
    <cellStyle name="標準 2 9 5 5" xfId="8605" xr:uid="{00000000-0005-0000-0000-000006220000}"/>
    <cellStyle name="標準 2 9 6" xfId="8606" xr:uid="{00000000-0005-0000-0000-000007220000}"/>
    <cellStyle name="標準 2 9 6 2" xfId="8607" xr:uid="{00000000-0005-0000-0000-000008220000}"/>
    <cellStyle name="標準 2 9 7" xfId="8608" xr:uid="{00000000-0005-0000-0000-000009220000}"/>
    <cellStyle name="標準 2 9 8" xfId="8609" xr:uid="{00000000-0005-0000-0000-00000A220000}"/>
    <cellStyle name="標準 2 9 9" xfId="8610" xr:uid="{00000000-0005-0000-0000-00000B220000}"/>
    <cellStyle name="標準 3" xfId="8611" xr:uid="{00000000-0005-0000-0000-00000C220000}"/>
    <cellStyle name="標準 3 2" xfId="8612" xr:uid="{00000000-0005-0000-0000-00000D220000}"/>
    <cellStyle name="標準 3 3" xfId="8613" xr:uid="{00000000-0005-0000-0000-00000E220000}"/>
    <cellStyle name="標準 3 3 2" xfId="8614" xr:uid="{00000000-0005-0000-0000-00000F220000}"/>
    <cellStyle name="標準 3 3 3" xfId="8615" xr:uid="{00000000-0005-0000-0000-000010220000}"/>
    <cellStyle name="標準 3 3 3 2" xfId="8616" xr:uid="{00000000-0005-0000-0000-000011220000}"/>
    <cellStyle name="標準 3 3 4" xfId="8617" xr:uid="{00000000-0005-0000-0000-000012220000}"/>
    <cellStyle name="標準 3 3 5" xfId="8618" xr:uid="{00000000-0005-0000-0000-000013220000}"/>
    <cellStyle name="標準 4" xfId="8619" xr:uid="{00000000-0005-0000-0000-000014220000}"/>
    <cellStyle name="標準 4 2" xfId="8620" xr:uid="{00000000-0005-0000-0000-000015220000}"/>
    <cellStyle name="標準 4 3" xfId="8621" xr:uid="{00000000-0005-0000-0000-000016220000}"/>
    <cellStyle name="標準 4 4" xfId="8622" xr:uid="{00000000-0005-0000-0000-000017220000}"/>
    <cellStyle name="標準 4_Resumen de Operacion 13" xfId="8623" xr:uid="{00000000-0005-0000-0000-000018220000}"/>
    <cellStyle name="標準 5" xfId="8624" xr:uid="{00000000-0005-0000-0000-000019220000}"/>
    <cellStyle name="標準 5 2" xfId="8625" xr:uid="{00000000-0005-0000-0000-00001A220000}"/>
    <cellStyle name="標準 5 3" xfId="8626" xr:uid="{00000000-0005-0000-0000-00001B220000}"/>
    <cellStyle name="標準 5 4" xfId="8627" xr:uid="{00000000-0005-0000-0000-00001C220000}"/>
    <cellStyle name="標準 5_Resumen de Operacion 13" xfId="8628" xr:uid="{00000000-0005-0000-0000-00001D220000}"/>
    <cellStyle name="標準 6" xfId="8629" xr:uid="{00000000-0005-0000-0000-00001E220000}"/>
    <cellStyle name="標準 6 2" xfId="8630" xr:uid="{00000000-0005-0000-0000-00001F220000}"/>
    <cellStyle name="標準 7" xfId="8631" xr:uid="{00000000-0005-0000-0000-000020220000}"/>
    <cellStyle name="標準 8" xfId="8632" xr:uid="{00000000-0005-0000-0000-000021220000}"/>
    <cellStyle name="標準 8 2" xfId="8633" xr:uid="{00000000-0005-0000-0000-000022220000}"/>
    <cellStyle name="標準 8 2 2" xfId="8634" xr:uid="{00000000-0005-0000-0000-000023220000}"/>
    <cellStyle name="標準 9" xfId="8635" xr:uid="{00000000-0005-0000-0000-000024220000}"/>
    <cellStyle name="標準 9 2" xfId="8636" xr:uid="{00000000-0005-0000-0000-000025220000}"/>
    <cellStyle name="標準 9 2 2" xfId="8637" xr:uid="{00000000-0005-0000-0000-000026220000}"/>
    <cellStyle name="標準 9 3" xfId="8638" xr:uid="{00000000-0005-0000-0000-000027220000}"/>
    <cellStyle name="標準 9 3 2" xfId="8639" xr:uid="{00000000-0005-0000-0000-000028220000}"/>
    <cellStyle name="標準 9 4" xfId="8640" xr:uid="{00000000-0005-0000-0000-000029220000}"/>
    <cellStyle name="標準_080617-final-Inversion" xfId="42" xr:uid="{00000000-0005-0000-0000-00002A220000}"/>
    <cellStyle name="良い" xfId="8641" xr:uid="{00000000-0005-0000-0000-00002B220000}"/>
    <cellStyle name="良い 2" xfId="8642" xr:uid="{00000000-0005-0000-0000-00002C220000}"/>
    <cellStyle name="良い 2 2" xfId="8643" xr:uid="{00000000-0005-0000-0000-00002D220000}"/>
    <cellStyle name="良い 3" xfId="8644" xr:uid="{00000000-0005-0000-0000-00002E220000}"/>
    <cellStyle name="良い 4" xfId="8645" xr:uid="{00000000-0005-0000-0000-00002F220000}"/>
    <cellStyle name="見出し 1" xfId="8646" xr:uid="{00000000-0005-0000-0000-000030220000}"/>
    <cellStyle name="見出し 1 2" xfId="8647" xr:uid="{00000000-0005-0000-0000-000031220000}"/>
    <cellStyle name="見出し 1 2 2" xfId="8648" xr:uid="{00000000-0005-0000-0000-000032220000}"/>
    <cellStyle name="見出し 1 3" xfId="8649" xr:uid="{00000000-0005-0000-0000-000033220000}"/>
    <cellStyle name="見出し 1 4" xfId="8650" xr:uid="{00000000-0005-0000-0000-000034220000}"/>
    <cellStyle name="見出し 2" xfId="8651" xr:uid="{00000000-0005-0000-0000-000035220000}"/>
    <cellStyle name="見出し 2 2" xfId="8652" xr:uid="{00000000-0005-0000-0000-000036220000}"/>
    <cellStyle name="見出し 2 2 2" xfId="8653" xr:uid="{00000000-0005-0000-0000-000037220000}"/>
    <cellStyle name="見出し 2 3" xfId="8654" xr:uid="{00000000-0005-0000-0000-000038220000}"/>
    <cellStyle name="見出し 2 4" xfId="8655" xr:uid="{00000000-0005-0000-0000-000039220000}"/>
    <cellStyle name="見出し 3" xfId="8656" xr:uid="{00000000-0005-0000-0000-00003A220000}"/>
    <cellStyle name="見出し 3 2" xfId="8657" xr:uid="{00000000-0005-0000-0000-00003B220000}"/>
    <cellStyle name="見出し 3 2 2" xfId="8658" xr:uid="{00000000-0005-0000-0000-00003C220000}"/>
    <cellStyle name="見出し 3 3" xfId="8659" xr:uid="{00000000-0005-0000-0000-00003D220000}"/>
    <cellStyle name="見出し 3 4" xfId="8660" xr:uid="{00000000-0005-0000-0000-00003E220000}"/>
    <cellStyle name="見出し 4" xfId="8661" xr:uid="{00000000-0005-0000-0000-00003F220000}"/>
    <cellStyle name="見出し 4 2" xfId="8662" xr:uid="{00000000-0005-0000-0000-000040220000}"/>
    <cellStyle name="見出し 4 2 2" xfId="8663" xr:uid="{00000000-0005-0000-0000-000041220000}"/>
    <cellStyle name="見出し 4 3" xfId="8664" xr:uid="{00000000-0005-0000-0000-000042220000}"/>
    <cellStyle name="見出し 4 4" xfId="8665" xr:uid="{00000000-0005-0000-0000-000043220000}"/>
    <cellStyle name="計算" xfId="8666" xr:uid="{00000000-0005-0000-0000-000044220000}"/>
    <cellStyle name="計算 10" xfId="8667" xr:uid="{00000000-0005-0000-0000-000045220000}"/>
    <cellStyle name="計算 11" xfId="8668" xr:uid="{00000000-0005-0000-0000-000046220000}"/>
    <cellStyle name="計算 12" xfId="8669" xr:uid="{00000000-0005-0000-0000-000047220000}"/>
    <cellStyle name="計算 13" xfId="8670" xr:uid="{00000000-0005-0000-0000-000048220000}"/>
    <cellStyle name="計算 14" xfId="8671" xr:uid="{00000000-0005-0000-0000-000049220000}"/>
    <cellStyle name="計算 15" xfId="8672" xr:uid="{00000000-0005-0000-0000-00004A220000}"/>
    <cellStyle name="計算 16" xfId="8673" xr:uid="{00000000-0005-0000-0000-00004B220000}"/>
    <cellStyle name="計算 2" xfId="8674" xr:uid="{00000000-0005-0000-0000-00004C220000}"/>
    <cellStyle name="計算 2 2" xfId="8675" xr:uid="{00000000-0005-0000-0000-00004D220000}"/>
    <cellStyle name="計算 3" xfId="8676" xr:uid="{00000000-0005-0000-0000-00004E220000}"/>
    <cellStyle name="計算 4" xfId="8677" xr:uid="{00000000-0005-0000-0000-00004F220000}"/>
    <cellStyle name="計算 5" xfId="8678" xr:uid="{00000000-0005-0000-0000-000050220000}"/>
    <cellStyle name="計算 5 2" xfId="8679" xr:uid="{00000000-0005-0000-0000-000051220000}"/>
    <cellStyle name="計算 5 3" xfId="8680" xr:uid="{00000000-0005-0000-0000-000052220000}"/>
    <cellStyle name="計算 5 4" xfId="8681" xr:uid="{00000000-0005-0000-0000-000053220000}"/>
    <cellStyle name="計算 5 5" xfId="8682" xr:uid="{00000000-0005-0000-0000-000054220000}"/>
    <cellStyle name="計算 5 6" xfId="8683" xr:uid="{00000000-0005-0000-0000-000055220000}"/>
    <cellStyle name="計算 6" xfId="8684" xr:uid="{00000000-0005-0000-0000-000056220000}"/>
    <cellStyle name="計算 6 2" xfId="8685" xr:uid="{00000000-0005-0000-0000-000057220000}"/>
    <cellStyle name="計算 6 3" xfId="8686" xr:uid="{00000000-0005-0000-0000-000058220000}"/>
    <cellStyle name="計算 6 4" xfId="8687" xr:uid="{00000000-0005-0000-0000-000059220000}"/>
    <cellStyle name="計算 6 5" xfId="8688" xr:uid="{00000000-0005-0000-0000-00005A220000}"/>
    <cellStyle name="計算 7" xfId="8689" xr:uid="{00000000-0005-0000-0000-00005B220000}"/>
    <cellStyle name="計算 7 2" xfId="8690" xr:uid="{00000000-0005-0000-0000-00005C220000}"/>
    <cellStyle name="計算 7 3" xfId="8691" xr:uid="{00000000-0005-0000-0000-00005D220000}"/>
    <cellStyle name="計算 7 4" xfId="8692" xr:uid="{00000000-0005-0000-0000-00005E220000}"/>
    <cellStyle name="計算 7 5" xfId="8693" xr:uid="{00000000-0005-0000-0000-00005F220000}"/>
    <cellStyle name="計算 8" xfId="8694" xr:uid="{00000000-0005-0000-0000-000060220000}"/>
    <cellStyle name="計算 8 2" xfId="8695" xr:uid="{00000000-0005-0000-0000-000061220000}"/>
    <cellStyle name="計算 9" xfId="8696" xr:uid="{00000000-0005-0000-0000-000062220000}"/>
    <cellStyle name="説明文" xfId="8697" xr:uid="{00000000-0005-0000-0000-000063220000}"/>
    <cellStyle name="説明文 2" xfId="8698" xr:uid="{00000000-0005-0000-0000-000064220000}"/>
    <cellStyle name="説明文 2 2" xfId="8699" xr:uid="{00000000-0005-0000-0000-000065220000}"/>
    <cellStyle name="説明文 3" xfId="8700" xr:uid="{00000000-0005-0000-0000-000066220000}"/>
    <cellStyle name="説明文 4" xfId="8701" xr:uid="{00000000-0005-0000-0000-000067220000}"/>
    <cellStyle name="警告文" xfId="8702" xr:uid="{00000000-0005-0000-0000-000068220000}"/>
    <cellStyle name="警告文 2" xfId="8703" xr:uid="{00000000-0005-0000-0000-000069220000}"/>
    <cellStyle name="警告文 2 2" xfId="8704" xr:uid="{00000000-0005-0000-0000-00006A220000}"/>
    <cellStyle name="警告文 3" xfId="8705" xr:uid="{00000000-0005-0000-0000-00006B220000}"/>
    <cellStyle name="警告文 4" xfId="8706" xr:uid="{00000000-0005-0000-0000-00006C220000}"/>
    <cellStyle name="集計" xfId="8707" xr:uid="{00000000-0005-0000-0000-00006D220000}"/>
    <cellStyle name="集計 10" xfId="8708" xr:uid="{00000000-0005-0000-0000-00006E220000}"/>
    <cellStyle name="集計 11" xfId="8709" xr:uid="{00000000-0005-0000-0000-00006F220000}"/>
    <cellStyle name="集計 12" xfId="8710" xr:uid="{00000000-0005-0000-0000-000070220000}"/>
    <cellStyle name="集計 13" xfId="8711" xr:uid="{00000000-0005-0000-0000-000071220000}"/>
    <cellStyle name="集計 14" xfId="8712" xr:uid="{00000000-0005-0000-0000-000072220000}"/>
    <cellStyle name="集計 15" xfId="8713" xr:uid="{00000000-0005-0000-0000-000073220000}"/>
    <cellStyle name="集計 16" xfId="8714" xr:uid="{00000000-0005-0000-0000-000074220000}"/>
    <cellStyle name="集計 2" xfId="8715" xr:uid="{00000000-0005-0000-0000-000075220000}"/>
    <cellStyle name="集計 2 2" xfId="8716" xr:uid="{00000000-0005-0000-0000-000076220000}"/>
    <cellStyle name="集計 3" xfId="8717" xr:uid="{00000000-0005-0000-0000-000077220000}"/>
    <cellStyle name="集計 4" xfId="8718" xr:uid="{00000000-0005-0000-0000-000078220000}"/>
    <cellStyle name="集計 5" xfId="8719" xr:uid="{00000000-0005-0000-0000-000079220000}"/>
    <cellStyle name="集計 5 2" xfId="8720" xr:uid="{00000000-0005-0000-0000-00007A220000}"/>
    <cellStyle name="集計 5 3" xfId="8721" xr:uid="{00000000-0005-0000-0000-00007B220000}"/>
    <cellStyle name="集計 5 4" xfId="8722" xr:uid="{00000000-0005-0000-0000-00007C220000}"/>
    <cellStyle name="集計 5 5" xfId="8723" xr:uid="{00000000-0005-0000-0000-00007D220000}"/>
    <cellStyle name="集計 6" xfId="8724" xr:uid="{00000000-0005-0000-0000-00007E220000}"/>
    <cellStyle name="集計 6 2" xfId="8725" xr:uid="{00000000-0005-0000-0000-00007F220000}"/>
    <cellStyle name="集計 6 3" xfId="8726" xr:uid="{00000000-0005-0000-0000-000080220000}"/>
    <cellStyle name="集計 6 4" xfId="8727" xr:uid="{00000000-0005-0000-0000-000081220000}"/>
    <cellStyle name="集計 6 5" xfId="8728" xr:uid="{00000000-0005-0000-0000-000082220000}"/>
    <cellStyle name="集計 6 6" xfId="8729" xr:uid="{00000000-0005-0000-0000-000083220000}"/>
    <cellStyle name="集計 7" xfId="8730" xr:uid="{00000000-0005-0000-0000-000084220000}"/>
    <cellStyle name="集計 7 2" xfId="8731" xr:uid="{00000000-0005-0000-0000-000085220000}"/>
    <cellStyle name="集計 7 3" xfId="8732" xr:uid="{00000000-0005-0000-0000-000086220000}"/>
    <cellStyle name="集計 7 4" xfId="8733" xr:uid="{00000000-0005-0000-0000-000087220000}"/>
    <cellStyle name="集計 7 5" xfId="8734" xr:uid="{00000000-0005-0000-0000-000088220000}"/>
    <cellStyle name="集計 7 6" xfId="8735" xr:uid="{00000000-0005-0000-0000-000089220000}"/>
    <cellStyle name="集計 8" xfId="8736" xr:uid="{00000000-0005-0000-0000-00008A220000}"/>
    <cellStyle name="集計 8 2" xfId="8737" xr:uid="{00000000-0005-0000-0000-00008B220000}"/>
    <cellStyle name="集計 9" xfId="8738" xr:uid="{00000000-0005-0000-0000-00008C220000}"/>
  </cellStyles>
  <dxfs count="306">
    <dxf>
      <fill>
        <patternFill>
          <bgColor rgb="FF92D050"/>
        </patternFill>
      </fill>
    </dxf>
    <dxf>
      <fill>
        <patternFill>
          <bgColor theme="1" tint="4.9989318521683403E-2"/>
        </patternFill>
      </fill>
    </dxf>
    <dxf>
      <fill>
        <patternFill>
          <bgColor theme="9" tint="0.39994506668294322"/>
        </patternFill>
      </fill>
    </dxf>
    <dxf>
      <fill>
        <patternFill>
          <bgColor rgb="FFFFC000"/>
        </patternFill>
      </fill>
    </dxf>
    <dxf>
      <fill>
        <patternFill>
          <bgColor theme="6" tint="-0.24994659260841701"/>
        </patternFill>
      </fill>
    </dxf>
    <dxf>
      <fill>
        <patternFill>
          <bgColor theme="8" tint="0.79998168889431442"/>
        </patternFill>
      </fill>
    </dxf>
    <dxf>
      <fill>
        <patternFill>
          <bgColor theme="5"/>
        </patternFill>
      </fill>
    </dxf>
    <dxf>
      <fill>
        <patternFill>
          <bgColor rgb="FFFFC000"/>
        </patternFill>
      </fill>
    </dxf>
    <dxf>
      <fill>
        <patternFill>
          <bgColor rgb="FF00B0F0"/>
        </patternFill>
      </fill>
    </dxf>
    <dxf>
      <fill>
        <patternFill>
          <bgColor theme="9" tint="0.39994506668294322"/>
        </patternFill>
      </fill>
    </dxf>
    <dxf>
      <fill>
        <patternFill>
          <bgColor rgb="FFFFC000"/>
        </patternFill>
      </fill>
    </dxf>
    <dxf>
      <fill>
        <patternFill>
          <bgColor theme="1" tint="4.9989318521683403E-2"/>
        </patternFill>
      </fill>
    </dxf>
    <dxf>
      <fill>
        <patternFill>
          <bgColor rgb="FF92D050"/>
        </patternFill>
      </fill>
    </dxf>
    <dxf>
      <fill>
        <patternFill>
          <bgColor theme="5"/>
        </patternFill>
      </fill>
    </dxf>
    <dxf>
      <fill>
        <patternFill>
          <bgColor theme="8" tint="0.79998168889431442"/>
        </patternFill>
      </fill>
    </dxf>
    <dxf>
      <fill>
        <patternFill>
          <bgColor theme="6" tint="-0.24994659260841701"/>
        </patternFill>
      </fill>
    </dxf>
    <dxf>
      <fill>
        <patternFill>
          <bgColor rgb="FFFFC000"/>
        </patternFill>
      </fill>
    </dxf>
    <dxf>
      <fill>
        <patternFill>
          <bgColor rgb="FF00B0F0"/>
        </patternFill>
      </fill>
    </dxf>
    <dxf>
      <fill>
        <patternFill>
          <bgColor rgb="FF92D050"/>
        </patternFill>
      </fill>
    </dxf>
    <dxf>
      <fill>
        <patternFill>
          <bgColor theme="1" tint="4.9989318521683403E-2"/>
        </patternFill>
      </fill>
    </dxf>
    <dxf>
      <fill>
        <patternFill>
          <bgColor theme="9" tint="0.39994506668294322"/>
        </patternFill>
      </fill>
    </dxf>
    <dxf>
      <fill>
        <patternFill>
          <bgColor rgb="FF00B0F0"/>
        </patternFill>
      </fill>
    </dxf>
    <dxf>
      <fill>
        <patternFill>
          <bgColor rgb="FFFFC000"/>
        </patternFill>
      </fill>
    </dxf>
    <dxf>
      <fill>
        <patternFill>
          <bgColor theme="6" tint="-0.24994659260841701"/>
        </patternFill>
      </fill>
    </dxf>
    <dxf>
      <fill>
        <patternFill>
          <bgColor theme="5"/>
        </patternFill>
      </fill>
    </dxf>
    <dxf>
      <fill>
        <patternFill>
          <bgColor rgb="FFFFC000"/>
        </patternFill>
      </fill>
    </dxf>
    <dxf>
      <fill>
        <patternFill>
          <bgColor theme="8" tint="0.79998168889431442"/>
        </patternFill>
      </fill>
    </dxf>
    <dxf>
      <fill>
        <patternFill>
          <bgColor rgb="FFFF0000"/>
        </patternFill>
      </fill>
    </dxf>
    <dxf>
      <fill>
        <patternFill>
          <bgColor rgb="FFFF0000"/>
        </patternFill>
      </fill>
    </dxf>
    <dxf>
      <fill>
        <patternFill>
          <bgColor rgb="FF92D050"/>
        </patternFill>
      </fill>
    </dxf>
    <dxf>
      <fill>
        <patternFill>
          <bgColor theme="6" tint="-0.24994659260841701"/>
        </patternFill>
      </fill>
    </dxf>
    <dxf>
      <fill>
        <patternFill>
          <bgColor theme="1" tint="4.9989318521683403E-2"/>
        </patternFill>
      </fill>
    </dxf>
    <dxf>
      <fill>
        <patternFill>
          <bgColor theme="9" tint="0.39994506668294322"/>
        </patternFill>
      </fill>
    </dxf>
    <dxf>
      <fill>
        <patternFill>
          <bgColor rgb="FF00B0F0"/>
        </patternFill>
      </fill>
    </dxf>
    <dxf>
      <fill>
        <patternFill>
          <bgColor rgb="FFFFC000"/>
        </patternFill>
      </fill>
    </dxf>
    <dxf>
      <fill>
        <patternFill>
          <bgColor theme="8" tint="0.79998168889431442"/>
        </patternFill>
      </fill>
    </dxf>
    <dxf>
      <fill>
        <patternFill>
          <bgColor theme="5"/>
        </patternFill>
      </fill>
    </dxf>
    <dxf>
      <fill>
        <patternFill>
          <bgColor rgb="FFFFC000"/>
        </patternFill>
      </fill>
    </dxf>
    <dxf>
      <fill>
        <patternFill>
          <bgColor rgb="FFFFC000"/>
        </patternFill>
      </fill>
    </dxf>
    <dxf>
      <fill>
        <patternFill>
          <bgColor theme="5"/>
        </patternFill>
      </fill>
    </dxf>
    <dxf>
      <fill>
        <patternFill>
          <bgColor theme="8" tint="0.79998168889431442"/>
        </patternFill>
      </fill>
    </dxf>
    <dxf>
      <fill>
        <patternFill>
          <bgColor theme="6" tint="-0.24994659260841701"/>
        </patternFill>
      </fill>
    </dxf>
    <dxf>
      <fill>
        <patternFill>
          <bgColor rgb="FF00B0F0"/>
        </patternFill>
      </fill>
    </dxf>
    <dxf>
      <fill>
        <patternFill>
          <bgColor theme="9" tint="0.39994506668294322"/>
        </patternFill>
      </fill>
    </dxf>
    <dxf>
      <fill>
        <patternFill>
          <bgColor theme="1" tint="4.9989318521683403E-2"/>
        </patternFill>
      </fill>
    </dxf>
    <dxf>
      <fill>
        <patternFill>
          <bgColor rgb="FF92D050"/>
        </patternFill>
      </fill>
    </dxf>
    <dxf>
      <fill>
        <patternFill>
          <bgColor rgb="FFFFC000"/>
        </patternFill>
      </fill>
    </dxf>
    <dxf>
      <fill>
        <patternFill>
          <bgColor rgb="FF92D050"/>
        </patternFill>
      </fill>
    </dxf>
    <dxf>
      <fill>
        <patternFill>
          <bgColor theme="1" tint="4.9989318521683403E-2"/>
        </patternFill>
      </fill>
    </dxf>
    <dxf>
      <fill>
        <patternFill>
          <bgColor rgb="FF92D050"/>
        </patternFill>
      </fill>
    </dxf>
    <dxf>
      <fill>
        <patternFill>
          <bgColor rgb="FFFFC000"/>
        </patternFill>
      </fill>
    </dxf>
    <dxf>
      <fill>
        <patternFill>
          <bgColor theme="9" tint="0.39994506668294322"/>
        </patternFill>
      </fill>
    </dxf>
    <dxf>
      <fill>
        <patternFill>
          <bgColor rgb="FF00B0F0"/>
        </patternFill>
      </fill>
    </dxf>
    <dxf>
      <fill>
        <patternFill>
          <bgColor rgb="FFFFC000"/>
        </patternFill>
      </fill>
    </dxf>
    <dxf>
      <fill>
        <patternFill>
          <bgColor theme="6" tint="-0.24994659260841701"/>
        </patternFill>
      </fill>
    </dxf>
    <dxf>
      <fill>
        <patternFill>
          <bgColor theme="8" tint="0.79998168889431442"/>
        </patternFill>
      </fill>
    </dxf>
    <dxf>
      <fill>
        <patternFill>
          <bgColor theme="5"/>
        </patternFill>
      </fill>
    </dxf>
    <dxf>
      <fill>
        <patternFill>
          <bgColor rgb="FFFF0000"/>
        </patternFill>
      </fill>
    </dxf>
    <dxf>
      <fill>
        <patternFill>
          <bgColor rgb="FF92D050"/>
        </patternFill>
      </fill>
    </dxf>
    <dxf>
      <font>
        <color rgb="FFFF0000"/>
      </font>
      <fill>
        <patternFill>
          <bgColor rgb="FFFF0000"/>
        </patternFill>
      </fill>
    </dxf>
    <dxf>
      <font>
        <color rgb="FF92D050"/>
      </font>
      <fill>
        <patternFill>
          <bgColor rgb="FF92D050"/>
        </patternFill>
      </fill>
    </dxf>
    <dxf>
      <font>
        <color rgb="FFFFFF00"/>
      </font>
      <fill>
        <patternFill>
          <bgColor rgb="FFFFFF00"/>
        </patternFill>
      </fill>
    </dxf>
    <dxf>
      <fill>
        <patternFill>
          <bgColor rgb="FFFFFF00"/>
        </patternFill>
      </fill>
    </dxf>
    <dxf>
      <fill>
        <patternFill>
          <bgColor rgb="FFFFFF00"/>
        </patternFill>
      </fill>
    </dxf>
    <dxf>
      <fill>
        <patternFill>
          <bgColor rgb="FFFFFF00"/>
        </patternFill>
      </fill>
    </dxf>
    <dxf>
      <font>
        <color rgb="FFFF0000"/>
      </font>
      <fill>
        <patternFill>
          <bgColor rgb="FFFF0000"/>
        </patternFill>
      </fill>
    </dxf>
    <dxf>
      <font>
        <color rgb="FF92D050"/>
      </font>
      <fill>
        <patternFill>
          <bgColor rgb="FF92D050"/>
        </patternFill>
      </fill>
    </dxf>
    <dxf>
      <font>
        <color rgb="FFFFFF00"/>
      </font>
      <fill>
        <patternFill>
          <bgColor rgb="FFFFFF00"/>
        </patternFill>
      </fill>
    </dxf>
    <dxf>
      <fill>
        <patternFill>
          <bgColor rgb="FFFFFF00"/>
        </patternFill>
      </fill>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FF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C0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C0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C0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C0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C0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C0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rgb="FFFFC00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8"/>
        <color indexed="56"/>
        <name val="Bodoni MT"/>
        <scheme val="none"/>
      </font>
      <fill>
        <patternFill patternType="solid">
          <fgColor indexed="64"/>
          <bgColor theme="0" tint="-0.14999847407452621"/>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8"/>
        <color indexed="56"/>
        <name val="Bodoni MT"/>
        <scheme val="none"/>
      </font>
      <fill>
        <patternFill patternType="solid">
          <fgColor indexed="64"/>
          <bgColor indexed="51"/>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8"/>
        <color indexed="56"/>
        <name val="Bodoni MT"/>
        <scheme val="none"/>
      </font>
      <fill>
        <patternFill patternType="solid">
          <fgColor indexed="64"/>
          <bgColor indexed="51"/>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8"/>
        <color indexed="56"/>
        <name val="Bodoni MT"/>
        <scheme val="none"/>
      </font>
      <fill>
        <patternFill patternType="solid">
          <fgColor indexed="64"/>
          <bgColor indexed="51"/>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8"/>
        <color indexed="56"/>
        <name val="Bodoni MT"/>
        <scheme val="none"/>
      </font>
      <fill>
        <patternFill patternType="solid">
          <fgColor indexed="64"/>
          <bgColor indexed="51"/>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8"/>
        <color indexed="56"/>
        <name val="Bodoni MT"/>
        <scheme val="none"/>
      </font>
      <fill>
        <patternFill patternType="solid">
          <fgColor indexed="64"/>
          <bgColor indexed="51"/>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8"/>
        <color indexed="56"/>
        <name val="Bodoni MT"/>
        <scheme val="none"/>
      </font>
      <fill>
        <patternFill patternType="solid">
          <fgColor indexed="64"/>
          <bgColor indexed="51"/>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8"/>
        <color indexed="56"/>
        <name val="Bodoni MT"/>
        <scheme val="none"/>
      </font>
      <fill>
        <patternFill patternType="solid">
          <fgColor indexed="64"/>
          <bgColor indexed="51"/>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numFmt numFmtId="208" formatCode="dd/mm/yyyy"/>
      <fill>
        <patternFill patternType="none">
          <fgColor indexed="64"/>
          <bgColor indexed="65"/>
        </patternFill>
      </fill>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numFmt numFmtId="208" formatCode="dd/mm/yyyy"/>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numFmt numFmtId="208" formatCode="dd/mm/yyyy"/>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numFmt numFmtId="208" formatCode="dd/mm/yyyy"/>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4" tint="-0.499984740745262"/>
        <name val="Bodoni MT"/>
        <scheme val="none"/>
      </font>
      <fill>
        <patternFill patternType="none">
          <fgColor indexed="64"/>
          <bgColor indexed="65"/>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numFmt numFmtId="201" formatCode="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indexed="56"/>
        <name val="Bodoni MT"/>
        <scheme val="none"/>
      </font>
      <numFmt numFmtId="201" formatCode="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9"/>
        <color indexed="56"/>
        <name val="Bodoni MT"/>
        <scheme val="none"/>
      </font>
      <fill>
        <patternFill patternType="none">
          <fgColor indexed="64"/>
          <bgColor indexed="65"/>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top style="medium">
          <color indexed="64"/>
        </top>
      </border>
    </dxf>
    <dxf>
      <font>
        <b val="0"/>
        <i val="0"/>
        <strike val="0"/>
        <condense val="0"/>
        <extend val="0"/>
        <outline val="0"/>
        <shadow val="0"/>
        <u val="none"/>
        <vertAlign val="baseline"/>
        <sz val="9"/>
        <color indexed="56"/>
        <name val="Bodoni MT"/>
        <scheme val="none"/>
      </font>
      <fill>
        <patternFill patternType="solid">
          <fgColor indexed="64"/>
          <bgColor rgb="FFFFFF00"/>
        </patternFill>
      </fill>
      <alignment horizontal="center" vertical="bottom" textRotation="0" wrapText="0" indent="0" justifyLastLine="0" shrinkToFit="0" readingOrder="0"/>
    </dxf>
    <dxf>
      <font>
        <b val="0"/>
        <i val="0"/>
        <strike val="0"/>
        <condense val="0"/>
        <extend val="0"/>
        <outline val="0"/>
        <shadow val="0"/>
        <u val="none"/>
        <vertAlign val="baseline"/>
        <sz val="9"/>
        <color indexed="56"/>
        <name val="Bodoni MT"/>
        <scheme val="none"/>
      </font>
      <numFmt numFmtId="209" formatCode="dd\-mmm"/>
      <fill>
        <patternFill patternType="solid">
          <fgColor indexed="64"/>
          <bgColor rgb="FF00B0F0"/>
        </patternFill>
      </fill>
      <alignment horizontal="center" vertical="bottom" textRotation="0" wrapText="0" indent="0" justifyLastLine="0" shrinkToFit="0" readingOrder="0"/>
      <border diagonalUp="0" diagonalDown="0" outline="0">
        <left style="thin">
          <color indexed="64"/>
        </left>
        <right style="thin">
          <color indexed="64"/>
        </right>
        <top/>
        <bottom/>
      </border>
    </dxf>
    <dxf>
      <numFmt numFmtId="164" formatCode="_-* #,##0.00\ _€_-;\-* #,##0.00\ _€_-;_-* &quot;-&quot;??\ _€_-;_-@_-"/>
    </dxf>
    <dxf>
      <numFmt numFmtId="202" formatCode="_-* #,##0\ _€_-;\-* #,##0\ _€_-;_-* &quot;-&quot;??\ _€_-;_-@_-"/>
    </dxf>
    <dxf>
      <numFmt numFmtId="164" formatCode="_-* #,##0.00\ _€_-;\-* #,##0.00\ _€_-;_-* &quot;-&quot;??\ _€_-;_-@_-"/>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fill>
        <patternFill patternType="solid">
          <bgColor theme="9"/>
        </patternFill>
      </fill>
    </dxf>
    <dxf>
      <fill>
        <patternFill patternType="solid">
          <bgColor theme="9"/>
        </patternFill>
      </fill>
    </dxf>
    <dxf>
      <border>
        <right style="medium">
          <color indexed="64"/>
        </right>
      </border>
    </dxf>
    <dxf>
      <border>
        <left style="medium">
          <color indexed="64"/>
        </left>
        <right style="medium">
          <color indexed="64"/>
        </right>
        <top style="medium">
          <color indexed="64"/>
        </top>
        <bottom style="medium">
          <color indexed="64"/>
        </bottom>
      </border>
    </dxf>
    <dxf>
      <numFmt numFmtId="164" formatCode="_-* #,##0.00\ _€_-;\-* #,##0.00\ _€_-;_-* &quot;-&quot;??\ _€_-;_-@_-"/>
    </dxf>
    <dxf>
      <border>
        <left style="medium">
          <color indexed="64"/>
        </left>
        <right style="medium">
          <color indexed="64"/>
        </righ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fill>
        <patternFill patternType="solid">
          <bgColor theme="9"/>
        </patternFill>
      </fill>
    </dxf>
    <dxf>
      <fill>
        <patternFill patternType="solid">
          <bgColor theme="9"/>
        </patternFill>
      </fill>
    </dxf>
    <dxf>
      <border>
        <right style="medium">
          <color indexed="64"/>
        </right>
      </border>
    </dxf>
    <dxf>
      <numFmt numFmtId="164" formatCode="_-* #,##0.00\ _€_-;\-* #,##0.00\ _€_-;_-* &quot;-&quot;??\ _€_-;_-@_-"/>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right style="medium">
          <color indexed="64"/>
        </right>
      </border>
    </dxf>
    <dxf>
      <border>
        <right style="medium">
          <color indexed="64"/>
        </right>
      </border>
    </dxf>
    <dxf>
      <border>
        <right style="medium">
          <color indexed="64"/>
        </right>
      </border>
    </dxf>
    <dxf>
      <border>
        <right style="medium">
          <color indexed="64"/>
        </right>
      </border>
    </dxf>
    <dxf>
      <fill>
        <patternFill>
          <bgColor theme="4"/>
        </patternFill>
      </fill>
    </dxf>
    <dxf>
      <fill>
        <patternFill>
          <bgColor theme="4"/>
        </patternFill>
      </fill>
    </dxf>
    <dxf>
      <fill>
        <patternFill patternType="solid">
          <bgColor theme="9"/>
        </patternFill>
      </fill>
    </dxf>
    <dxf>
      <fill>
        <patternFill patternType="solid">
          <bgColor rgb="FF0070C0"/>
        </patternFill>
      </fill>
    </dxf>
    <dxf>
      <numFmt numFmtId="164" formatCode="_-* #,##0.00\ _€_-;\-* #,##0.00\ _€_-;_-* &quot;-&quot;??\ _€_-;_-@_-"/>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numFmt numFmtId="164" formatCode="_-* #,##0.00\ _€_-;\-* #,##0.00\ _€_-;_-* &quot;-&quot;??\ _€_-;_-@_-"/>
    </dxf>
    <dxf>
      <font>
        <b/>
        <color theme="0"/>
      </font>
      <numFmt numFmtId="203" formatCode="ddd\-dd"/>
      <fill>
        <patternFill patternType="solid">
          <fgColor indexed="64"/>
          <bgColor theme="4"/>
        </patternFill>
      </fill>
    </dxf>
    <dxf>
      <font>
        <b/>
        <color theme="0"/>
      </font>
      <numFmt numFmtId="203" formatCode="ddd\-dd"/>
      <fill>
        <patternFill patternType="solid">
          <fgColor indexed="64"/>
          <bgColor theme="4"/>
        </patternFill>
      </fill>
    </dxf>
    <dxf>
      <font>
        <b/>
        <color theme="0"/>
      </font>
      <numFmt numFmtId="203" formatCode="ddd\-dd"/>
      <fill>
        <patternFill patternType="solid">
          <fgColor indexed="64"/>
          <bgColor theme="4"/>
        </patternFill>
      </fill>
    </dxf>
    <dxf>
      <border>
        <right style="medium">
          <color indexed="64"/>
        </right>
      </border>
    </dxf>
    <dxf>
      <border>
        <right style="medium">
          <color indexed="64"/>
        </right>
      </border>
    </dxf>
    <dxf>
      <border>
        <right style="medium">
          <color indexed="64"/>
        </right>
      </border>
    </dxf>
    <dxf>
      <border>
        <right style="medium">
          <color indexed="64"/>
        </right>
      </border>
    </dxf>
    <dxf>
      <border>
        <right style="medium">
          <color indexed="64"/>
        </right>
      </border>
    </dxf>
    <dxf>
      <border>
        <right style="medium">
          <color indexed="64"/>
        </right>
      </border>
    </dxf>
    <dxf>
      <fill>
        <patternFill>
          <bgColor theme="4"/>
        </patternFill>
      </fill>
    </dxf>
    <dxf>
      <fill>
        <patternFill>
          <bgColor theme="4"/>
        </patternFill>
      </fill>
    </dxf>
    <dxf>
      <fill>
        <patternFill patternType="solid">
          <bgColor theme="9"/>
        </patternFill>
      </fill>
    </dxf>
    <dxf>
      <fill>
        <patternFill patternType="solid">
          <bgColor theme="9"/>
        </patternFill>
      </fill>
    </dxf>
    <dxf>
      <border>
        <left style="medium">
          <color indexed="64"/>
        </left>
        <right style="medium">
          <color indexed="64"/>
        </right>
        <top style="medium">
          <color indexed="64"/>
        </top>
        <bottom style="medium">
          <color indexed="64"/>
        </bottom>
      </border>
    </dxf>
    <dxf>
      <numFmt numFmtId="164" formatCode="_-* #,##0.00\ _€_-;\-* #,##0.00\ _€_-;_-* &quot;-&quot;??\ _€_-;_-@_-"/>
    </dxf>
    <dxf>
      <border>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fill>
        <patternFill>
          <bgColor theme="4"/>
        </patternFill>
      </fill>
    </dxf>
    <dxf>
      <fill>
        <patternFill>
          <bgColor theme="4"/>
        </patternFill>
      </fill>
    </dxf>
    <dxf>
      <fill>
        <patternFill patternType="solid">
          <bgColor theme="9"/>
        </patternFill>
      </fill>
    </dxf>
    <dxf>
      <fill>
        <patternFill patternType="solid">
          <bgColor theme="9"/>
        </patternFill>
      </fill>
    </dxf>
    <dxf>
      <border>
        <right style="medium">
          <color indexed="64"/>
        </right>
      </border>
    </dxf>
    <dxf>
      <border>
        <left style="medium">
          <color indexed="64"/>
        </left>
        <right style="medium">
          <color indexed="64"/>
        </right>
        <top style="medium">
          <color indexed="64"/>
        </top>
        <bottom style="medium">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9"/>
        <color theme="1"/>
        <name val="Trebuchet MS"/>
        <scheme val="none"/>
      </font>
      <fill>
        <patternFill patternType="none">
          <fgColor indexed="64"/>
          <bgColor indexed="65"/>
        </patternFill>
      </fill>
      <alignment horizontal="left" vertical="center" textRotation="0" wrapText="0" indent="0" justifyLastLine="0" shrinkToFit="0" readingOrder="0"/>
    </dxf>
    <dxf>
      <font>
        <strike val="0"/>
        <outline val="0"/>
        <shadow val="0"/>
        <u val="none"/>
        <vertAlign val="baseline"/>
        <sz val="9"/>
        <color auto="1"/>
        <name val="Trebuchet MS"/>
        <scheme val="none"/>
      </font>
      <numFmt numFmtId="164" formatCode="_-* #,##0.00\ _€_-;\-* #,##0.00\ _€_-;_-* &quot;-&quot;??\ _€_-;_-@_-"/>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9"/>
        <color auto="1"/>
        <name val="Trebuchet MS"/>
        <scheme val="none"/>
      </font>
      <numFmt numFmtId="164" formatCode="_-* #,##0.00\ _€_-;\-* #,##0.00\ _€_-;_-* &quot;-&quot;??\ _€_-;_-@_-"/>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strike val="0"/>
        <outline val="0"/>
        <shadow val="0"/>
        <u val="none"/>
        <vertAlign val="baseline"/>
        <sz val="9"/>
        <color auto="1"/>
        <name val="Trebuchet MS"/>
        <scheme val="none"/>
      </font>
      <numFmt numFmtId="164" formatCode="_-* #,##0.00\ _€_-;\-* #,##0.00\ _€_-;_-* &quot;-&quot;??\ _€_-;_-@_-"/>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9"/>
        <color auto="1"/>
        <name val="Trebuchet MS"/>
        <scheme val="none"/>
      </font>
      <numFmt numFmtId="164" formatCode="_-* #,##0.00\ _€_-;\-* #,##0.00\ _€_-;_-* &quot;-&quot;??\ _€_-;_-@_-"/>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strike val="0"/>
        <outline val="0"/>
        <shadow val="0"/>
        <u val="none"/>
        <vertAlign val="baseline"/>
        <sz val="9"/>
        <color rgb="FF002060"/>
        <name val="Trebuchet MS"/>
        <scheme val="none"/>
      </font>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strike val="0"/>
        <outline val="0"/>
        <shadow val="0"/>
        <u val="none"/>
        <vertAlign val="baseline"/>
        <sz val="9"/>
        <color rgb="FF002060"/>
        <name val="Trebuchet MS"/>
        <scheme val="none"/>
      </font>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strike val="0"/>
        <outline val="0"/>
        <shadow val="0"/>
        <u val="none"/>
        <vertAlign val="baseline"/>
        <sz val="9"/>
        <color rgb="FF002060"/>
        <name val="Trebuchet MS"/>
        <scheme val="none"/>
      </font>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strike val="0"/>
        <outline val="0"/>
        <shadow val="0"/>
        <u val="none"/>
        <vertAlign val="baseline"/>
        <sz val="9"/>
        <color rgb="FF002060"/>
        <name val="Trebuchet MS"/>
        <scheme val="none"/>
      </font>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9"/>
        <color rgb="FF002060"/>
        <name val="Trebuchet MS"/>
        <scheme val="none"/>
      </font>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9"/>
        <color auto="1"/>
        <name val="Trebuchet MS"/>
        <scheme val="none"/>
      </font>
      <numFmt numFmtId="209" formatCode="dd\-mmm"/>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name val="Trebuchet MS"/>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name val="Trebuchet MS"/>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name val="Trebuchet MS"/>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name val="Trebuchet MS"/>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name val="Trebuchet MS"/>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name val="Trebuchet MS"/>
        <scheme val="none"/>
      </font>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name val="Trebuchet MS"/>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scheme val="none"/>
      </font>
      <numFmt numFmtId="0" formatCode="General"/>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i val="0"/>
        <strike val="0"/>
        <condense val="0"/>
        <extend val="0"/>
        <outline val="0"/>
        <shadow val="0"/>
        <u val="none"/>
        <vertAlign val="baseline"/>
        <sz val="9"/>
        <color auto="1"/>
        <name val="Trebuchet MS"/>
        <scheme val="none"/>
      </font>
      <numFmt numFmtId="208" formatCode="dd/mm/yyyy"/>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i val="0"/>
        <strike val="0"/>
        <condense val="0"/>
        <extend val="0"/>
        <outline val="0"/>
        <shadow val="0"/>
        <u val="none"/>
        <vertAlign val="baseline"/>
        <sz val="9"/>
        <color auto="1"/>
        <name val="Trebuchet MS"/>
        <scheme val="none"/>
      </font>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9"/>
        <color auto="1"/>
        <name val="Trebuchet MS"/>
        <scheme val="none"/>
      </font>
      <numFmt numFmtId="0" formatCode="General"/>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scheme val="none"/>
      </font>
      <numFmt numFmtId="164" formatCode="_-* #,##0.00\ _€_-;\-* #,##0.00\ _€_-;_-* &quot;-&quot;??\ _€_-;_-@_-"/>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scheme val="none"/>
      </font>
      <numFmt numFmtId="164" formatCode="_-* #,##0.00\ _€_-;\-* #,##0.00\ _€_-;_-* &quot;-&quot;??\ _€_-;_-@_-"/>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auto="1"/>
        <name val="Trebuchet MS"/>
        <scheme val="none"/>
      </font>
      <numFmt numFmtId="164" formatCode="_-* #,##0.00\ _€_-;\-* #,##0.00\ _€_-;_-* &quot;-&quot;??\ _€_-;_-@_-"/>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auto="1"/>
        <name val="Trebuchet MS"/>
        <scheme val="none"/>
      </font>
      <numFmt numFmtId="1" formatCode="0"/>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9"/>
        <color auto="1"/>
        <name val="Trebuchet MS"/>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rebuchet MS"/>
        <scheme val="none"/>
      </font>
      <numFmt numFmtId="1" formatCode="0"/>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9"/>
        <color auto="1"/>
        <name val="Trebuchet MS"/>
        <scheme val="none"/>
      </font>
      <numFmt numFmtId="164" formatCode="_-* #,##0.00\ _€_-;\-* #,##0.00\ _€_-;_-* &quot;-&quot;??\ _€_-;_-@_-"/>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9"/>
        <color auto="1"/>
        <name val="Trebuchet MS"/>
        <scheme val="none"/>
      </font>
      <numFmt numFmtId="208" formatCode="dd/mm/yyyy"/>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rebuchet MS"/>
        <scheme val="none"/>
      </font>
      <numFmt numFmtId="208" formatCode="dd/mm/yyyy"/>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rebuchet MS"/>
        <scheme val="none"/>
      </font>
      <numFmt numFmtId="208" formatCode="dd/mm/yyyy"/>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rebuchet MS"/>
        <scheme val="none"/>
      </font>
      <numFmt numFmtId="164" formatCode="_-* #,##0.00\ _€_-;\-* #,##0.00\ _€_-;_-* &quot;-&quot;??\ _€_-;_-@_-"/>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rebuchet MS"/>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rebuchet MS"/>
        <scheme val="none"/>
      </font>
      <numFmt numFmtId="1" formatCode="0"/>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9"/>
        <color auto="1"/>
        <name val="Trebuchet MS"/>
        <family val="2"/>
        <scheme val="none"/>
      </font>
      <numFmt numFmtId="1" formatCode="0"/>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scheme val="none"/>
      </font>
      <numFmt numFmtId="210" formatCode="h:mm"/>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9"/>
        <color auto="1"/>
        <name val="Trebuchet MS"/>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rebuchet MS"/>
        <scheme val="none"/>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9"/>
        <color auto="1"/>
        <name val="Trebuchet MS"/>
        <family val="2"/>
        <scheme val="none"/>
      </font>
      <fill>
        <patternFill patternType="none">
          <fgColor indexed="64"/>
          <bgColor auto="1"/>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scheme val="none"/>
      </font>
      <fill>
        <patternFill patternType="none">
          <fgColor indexed="64"/>
          <bgColor indexed="65"/>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9"/>
        <color theme="0"/>
        <name val="Trebuchet MS"/>
        <scheme val="none"/>
      </font>
      <fill>
        <patternFill patternType="solid">
          <fgColor indexed="64"/>
          <bgColor rgb="FF0070C0"/>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9"/>
        <color theme="1"/>
        <name val="Trebuchet MS"/>
        <family val="2"/>
        <scheme val="none"/>
      </font>
      <numFmt numFmtId="0" formatCode="General"/>
      <fill>
        <patternFill patternType="none">
          <fgColor indexed="64"/>
          <bgColor indexed="65"/>
        </patternFill>
      </fill>
      <alignment horizontal="left" vertical="center" textRotation="0" wrapText="0" indent="0" justifyLastLine="0" shrinkToFit="0" readingOrder="0"/>
    </dxf>
    <dxf>
      <font>
        <strike val="0"/>
        <outline val="0"/>
        <shadow val="0"/>
        <u val="none"/>
        <vertAlign val="baseline"/>
        <sz val="9"/>
        <color auto="1"/>
        <name val="Trebuchet MS"/>
        <family val="2"/>
        <scheme val="none"/>
      </font>
      <numFmt numFmtId="164" formatCode="_-* #,##0.00\ _€_-;\-* #,##0.00\ _€_-;_-* &quot;-&quot;??\ _€_-;_-@_-"/>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9"/>
        <color auto="1"/>
        <name val="Trebuchet MS"/>
        <family val="2"/>
        <scheme val="none"/>
      </font>
      <numFmt numFmtId="164" formatCode="_-* #,##0.00\ _€_-;\-* #,##0.00\ _€_-;_-* &quot;-&quot;??\ _€_-;_-@_-"/>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strike val="0"/>
        <outline val="0"/>
        <shadow val="0"/>
        <u val="none"/>
        <vertAlign val="baseline"/>
        <sz val="9"/>
        <color auto="1"/>
        <name val="Trebuchet MS"/>
        <family val="2"/>
        <scheme val="none"/>
      </font>
      <numFmt numFmtId="164" formatCode="_-* #,##0.00\ _€_-;\-* #,##0.00\ _€_-;_-* &quot;-&quot;??\ _€_-;_-@_-"/>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9"/>
        <color auto="1"/>
        <name val="Trebuchet MS"/>
        <family val="2"/>
        <scheme val="none"/>
      </font>
      <numFmt numFmtId="164" formatCode="_-* #,##0.00\ _€_-;\-* #,##0.00\ _€_-;_-* &quot;-&quot;??\ _€_-;_-@_-"/>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strike val="0"/>
        <outline val="0"/>
        <shadow val="0"/>
        <u val="none"/>
        <vertAlign val="baseline"/>
        <sz val="9"/>
        <color rgb="FF002060"/>
        <name val="Trebuchet MS"/>
        <family val="2"/>
        <scheme val="none"/>
      </font>
      <numFmt numFmtId="0" formatCode="General"/>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strike val="0"/>
        <outline val="0"/>
        <shadow val="0"/>
        <u val="none"/>
        <vertAlign val="baseline"/>
        <sz val="9"/>
        <color rgb="FF002060"/>
        <name val="Trebuchet MS"/>
        <family val="2"/>
        <scheme val="none"/>
      </font>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strike val="0"/>
        <outline val="0"/>
        <shadow val="0"/>
        <u val="none"/>
        <vertAlign val="baseline"/>
        <sz val="9"/>
        <color rgb="FF002060"/>
        <name val="Trebuchet MS"/>
        <family val="2"/>
        <scheme val="none"/>
      </font>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strike val="0"/>
        <outline val="0"/>
        <shadow val="0"/>
        <u val="none"/>
        <vertAlign val="baseline"/>
        <sz val="9"/>
        <color rgb="FF002060"/>
        <name val="Trebuchet MS"/>
        <family val="2"/>
        <scheme val="none"/>
      </font>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9"/>
        <color rgb="FF002060"/>
        <name val="Trebuchet MS"/>
        <family val="2"/>
        <scheme val="none"/>
      </font>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9"/>
        <color auto="1"/>
        <name val="Trebuchet MS"/>
        <family val="2"/>
        <scheme val="none"/>
      </font>
      <numFmt numFmtId="209" formatCode="dd\-mmm"/>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color rgb="FF002060"/>
        <name val="Trebuchet MS"/>
        <family val="2"/>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color rgb="FF002060"/>
        <name val="Trebuchet MS"/>
        <family val="2"/>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color auto="1"/>
        <name val="Trebuchet MS"/>
        <family val="2"/>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name val="Trebuchet MS"/>
        <family val="2"/>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name val="Trebuchet MS"/>
        <family val="2"/>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name val="Trebuchet MS"/>
        <family val="2"/>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trike val="0"/>
        <outline val="0"/>
        <shadow val="0"/>
        <u val="none"/>
        <vertAlign val="baseline"/>
        <sz val="9"/>
        <name val="Trebuchet MS"/>
        <family val="2"/>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i val="0"/>
        <strike val="0"/>
        <condense val="0"/>
        <extend val="0"/>
        <outline val="0"/>
        <shadow val="0"/>
        <u val="none"/>
        <vertAlign val="baseline"/>
        <sz val="9"/>
        <color auto="1"/>
        <name val="Trebuchet MS"/>
        <family val="2"/>
        <scheme val="none"/>
      </font>
      <numFmt numFmtId="0" formatCode="General"/>
      <fill>
        <patternFill patternType="solid">
          <fgColor indexed="64"/>
          <bgColor theme="0" tint="-0.249977111117893"/>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i val="0"/>
        <strike val="0"/>
        <condense val="0"/>
        <extend val="0"/>
        <outline val="0"/>
        <shadow val="0"/>
        <u val="none"/>
        <vertAlign val="baseline"/>
        <sz val="9"/>
        <color auto="1"/>
        <name val="Trebuchet MS"/>
        <family val="2"/>
        <scheme val="none"/>
      </font>
      <numFmt numFmtId="208" formatCode="dd/mm/yyyy"/>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i val="0"/>
        <strike val="0"/>
        <condense val="0"/>
        <extend val="0"/>
        <outline val="0"/>
        <shadow val="0"/>
        <u val="none"/>
        <vertAlign val="baseline"/>
        <sz val="9"/>
        <color auto="1"/>
        <name val="Trebuchet MS"/>
        <family val="2"/>
        <scheme val="none"/>
      </font>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9"/>
        <color auto="1"/>
        <name val="Trebuchet MS"/>
        <family val="2"/>
        <scheme val="none"/>
      </font>
      <numFmt numFmtId="0" formatCode="General"/>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i val="0"/>
        <strike val="0"/>
        <condense val="0"/>
        <extend val="0"/>
        <outline val="0"/>
        <shadow val="0"/>
        <u val="none"/>
        <vertAlign val="baseline"/>
        <sz val="9"/>
        <color auto="1"/>
        <name val="Trebuchet MS"/>
        <family val="2"/>
        <scheme val="none"/>
      </font>
      <numFmt numFmtId="208" formatCode="dd/mm/yyyy"/>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i val="0"/>
        <strike val="0"/>
        <condense val="0"/>
        <extend val="0"/>
        <outline val="0"/>
        <shadow val="0"/>
        <u val="none"/>
        <vertAlign val="baseline"/>
        <sz val="9"/>
        <color auto="1"/>
        <name val="Trebuchet MS"/>
        <family val="2"/>
        <scheme val="none"/>
      </font>
      <numFmt numFmtId="164" formatCode="_-* #,##0.00\ _€_-;\-* #,##0.00\ _€_-;_-* &quot;-&quot;??\ _€_-;_-@_-"/>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9"/>
        <color auto="1"/>
        <name val="Trebuchet MS"/>
        <family val="2"/>
        <scheme val="none"/>
      </font>
      <numFmt numFmtId="164" formatCode="_-* #,##0.00\ _€_-;\-* #,##0.00\ _€_-;_-* &quot;-&quot;??\ _€_-;_-@_-"/>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auto="1"/>
        <name val="Trebuchet MS"/>
        <family val="2"/>
        <scheme val="none"/>
      </font>
      <numFmt numFmtId="1" formatCode="0"/>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family val="2"/>
        <scheme val="none"/>
      </font>
      <fill>
        <patternFill patternType="none">
          <fgColor indexed="64"/>
          <bgColor indexed="65"/>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rebuchet MS"/>
        <family val="2"/>
        <scheme val="none"/>
      </font>
      <numFmt numFmtId="164" formatCode="_-* #,##0.00\ _€_-;\-* #,##0.00\ _€_-;_-* &quot;-&quot;??\ _€_-;_-@_-"/>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auto="1"/>
        <name val="Trebuchet MS"/>
        <family val="2"/>
        <scheme val="none"/>
      </font>
      <numFmt numFmtId="164" formatCode="_-* #,##0.00\ _€_-;\-* #,##0.00\ _€_-;_-* &quot;-&quot;??\ _€_-;_-@_-"/>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family val="2"/>
        <scheme val="none"/>
      </font>
      <numFmt numFmtId="208" formatCode="dd/mm/yyyy"/>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auto="1"/>
        <name val="Trebuchet MS"/>
        <family val="2"/>
        <scheme val="none"/>
      </font>
      <numFmt numFmtId="208" formatCode="dd/mm/yyyy"/>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rgb="FF002060"/>
        <name val="Trebuchet MS"/>
        <family val="2"/>
        <scheme val="none"/>
      </font>
      <numFmt numFmtId="208" formatCode="dd/mm/yyyy"/>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rgb="FF002060"/>
        <name val="Trebuchet MS"/>
        <family val="2"/>
        <scheme val="none"/>
      </font>
      <numFmt numFmtId="208" formatCode="dd/mm/yyyy"/>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rgb="FF002060"/>
        <name val="Trebuchet MS"/>
        <family val="2"/>
        <scheme val="none"/>
      </font>
      <numFmt numFmtId="208" formatCode="dd/mm/yyyy"/>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family val="2"/>
        <scheme val="none"/>
      </font>
      <numFmt numFmtId="1" formatCode="0"/>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family val="2"/>
        <scheme val="none"/>
      </font>
      <numFmt numFmtId="1" formatCode="0"/>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family val="2"/>
        <scheme val="none"/>
      </font>
      <numFmt numFmtId="210" formatCode="h:mm"/>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family val="2"/>
        <scheme val="none"/>
      </font>
      <numFmt numFmtId="1" formatCode="0"/>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auto="1"/>
        <name val="Trebuchet MS"/>
        <family val="2"/>
        <scheme val="none"/>
      </font>
      <numFmt numFmtId="30" formatCode="@"/>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family val="2"/>
        <scheme val="none"/>
      </font>
      <numFmt numFmtId="30" formatCode="@"/>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Trebuchet MS"/>
        <family val="2"/>
        <scheme val="none"/>
      </font>
      <fill>
        <patternFill patternType="none">
          <fgColor indexed="64"/>
          <bgColor indexed="65"/>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vertical/>
        <horizontal/>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9"/>
        <color theme="0"/>
        <name val="Trebuchet MS"/>
        <scheme val="none"/>
      </font>
      <fill>
        <patternFill patternType="solid">
          <fgColor indexed="64"/>
          <bgColor rgb="FF0070C0"/>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3" defaultTableStyle="TableStyleMedium2" defaultPivotStyle="PivotStyleLight16">
    <tableStyle name="Control horas hombre" pivot="0" count="0" xr9:uid="{00000000-0011-0000-FFFF-FFFF00000000}"/>
    <tableStyle name="Estilo de tabla 1" pivot="0" count="0" xr9:uid="{00000000-0011-0000-FFFF-FFFF01000000}"/>
    <tableStyle name="Estilo de tabla 2" pivot="0" count="0" xr9:uid="{00000000-0011-0000-FFFF-FFFF02000000}"/>
  </tableStyles>
  <colors>
    <mruColors>
      <color rgb="FF00FF00"/>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00"/>
            </a:pPr>
            <a:r>
              <a:rPr lang="en-US" sz="1300"/>
              <a:t>Evolución Adherencia Programana Semanal S-1 </a:t>
            </a:r>
          </a:p>
        </c:rich>
      </c:tx>
      <c:layout>
        <c:manualLayout>
          <c:xMode val="edge"/>
          <c:yMode val="edge"/>
          <c:x val="0.1760820793483284"/>
          <c:y val="2.9593094944512947E-2"/>
        </c:manualLayout>
      </c:layout>
      <c:overlay val="0"/>
    </c:title>
    <c:autoTitleDeleted val="0"/>
    <c:plotArea>
      <c:layout>
        <c:manualLayout>
          <c:layoutTarget val="inner"/>
          <c:xMode val="edge"/>
          <c:yMode val="edge"/>
          <c:x val="0.18778418250627321"/>
          <c:y val="0.23516102410749828"/>
          <c:w val="0.79405403022689325"/>
          <c:h val="0.55121938986823849"/>
        </c:manualLayout>
      </c:layout>
      <c:barChart>
        <c:barDir val="col"/>
        <c:grouping val="clustered"/>
        <c:varyColors val="0"/>
        <c:ser>
          <c:idx val="1"/>
          <c:order val="0"/>
          <c:tx>
            <c:strRef>
              <c:f>'Analisis de la rutina'!$A$16:$B$16</c:f>
              <c:strCache>
                <c:ptCount val="2"/>
                <c:pt idx="0">
                  <c:v>Real</c:v>
                </c:pt>
              </c:strCache>
            </c:strRef>
          </c:tx>
          <c:spPr>
            <a:solidFill>
              <a:srgbClr val="00B050"/>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trendline>
            <c:trendlineType val="linear"/>
            <c:dispRSqr val="0"/>
            <c:dispEq val="0"/>
          </c:trendline>
          <c:cat>
            <c:numRef>
              <c:f>'Analisis de la rutina'!$C$15:$O$15</c:f>
              <c:numCache>
                <c:formatCode>00</c:formatCode>
                <c:ptCount val="13"/>
                <c:pt idx="0">
                  <c:v>1</c:v>
                </c:pt>
                <c:pt idx="1">
                  <c:v>2</c:v>
                </c:pt>
                <c:pt idx="2">
                  <c:v>3</c:v>
                </c:pt>
                <c:pt idx="3">
                  <c:v>4</c:v>
                </c:pt>
                <c:pt idx="4">
                  <c:v>5</c:v>
                </c:pt>
                <c:pt idx="5">
                  <c:v>6</c:v>
                </c:pt>
                <c:pt idx="6">
                  <c:v>7</c:v>
                </c:pt>
                <c:pt idx="7">
                  <c:v>8</c:v>
                </c:pt>
                <c:pt idx="8">
                  <c:v>9</c:v>
                </c:pt>
                <c:pt idx="9">
                  <c:v>10</c:v>
                </c:pt>
                <c:pt idx="10">
                  <c:v>11</c:v>
                </c:pt>
                <c:pt idx="11">
                  <c:v>12</c:v>
                </c:pt>
                <c:pt idx="12">
                  <c:v>13</c:v>
                </c:pt>
              </c:numCache>
            </c:numRef>
          </c:cat>
          <c:val>
            <c:numRef>
              <c:f>'Analisis de la rutina'!$C$16:$O$16</c:f>
              <c:numCache>
                <c:formatCode>0%</c:formatCode>
                <c:ptCount val="13"/>
                <c:pt idx="0">
                  <c:v>0.98</c:v>
                </c:pt>
                <c:pt idx="1">
                  <c:v>0.98</c:v>
                </c:pt>
                <c:pt idx="2">
                  <c:v>0.97</c:v>
                </c:pt>
                <c:pt idx="3">
                  <c:v>0.96</c:v>
                </c:pt>
                <c:pt idx="4">
                  <c:v>0.91</c:v>
                </c:pt>
                <c:pt idx="5">
                  <c:v>0.96</c:v>
                </c:pt>
                <c:pt idx="6">
                  <c:v>0.97</c:v>
                </c:pt>
                <c:pt idx="7">
                  <c:v>0.96</c:v>
                </c:pt>
                <c:pt idx="8">
                  <c:v>0.98</c:v>
                </c:pt>
                <c:pt idx="9">
                  <c:v>0.95</c:v>
                </c:pt>
                <c:pt idx="10">
                  <c:v>0.98499999999999999</c:v>
                </c:pt>
                <c:pt idx="11">
                  <c:v>0.97</c:v>
                </c:pt>
                <c:pt idx="12">
                  <c:v>0.97199999999999998</c:v>
                </c:pt>
              </c:numCache>
            </c:numRef>
          </c:val>
          <c:extLst>
            <c:ext xmlns:c16="http://schemas.microsoft.com/office/drawing/2014/chart" uri="{C3380CC4-5D6E-409C-BE32-E72D297353CC}">
              <c16:uniqueId val="{00000000-A411-476D-8FF7-CD441ECF52E3}"/>
            </c:ext>
          </c:extLst>
        </c:ser>
        <c:dLbls>
          <c:showLegendKey val="0"/>
          <c:showVal val="1"/>
          <c:showCatName val="0"/>
          <c:showSerName val="0"/>
          <c:showPercent val="0"/>
          <c:showBubbleSize val="0"/>
        </c:dLbls>
        <c:gapWidth val="150"/>
        <c:axId val="1875670208"/>
        <c:axId val="1875670752"/>
      </c:barChart>
      <c:lineChart>
        <c:grouping val="standard"/>
        <c:varyColors val="0"/>
        <c:ser>
          <c:idx val="0"/>
          <c:order val="1"/>
          <c:tx>
            <c:strRef>
              <c:f>'Analisis de la rutina'!$A$17:$B$17</c:f>
              <c:strCache>
                <c:ptCount val="2"/>
                <c:pt idx="0">
                  <c:v>Meta</c:v>
                </c:pt>
              </c:strCache>
            </c:strRef>
          </c:tx>
          <c:marker>
            <c:symbol val="none"/>
          </c:marker>
          <c:dLbls>
            <c:delete val="1"/>
          </c:dLbls>
          <c:cat>
            <c:numRef>
              <c:f>'Analisis de la rutina'!$C$15:$O$15</c:f>
              <c:numCache>
                <c:formatCode>00</c:formatCode>
                <c:ptCount val="13"/>
                <c:pt idx="0">
                  <c:v>1</c:v>
                </c:pt>
                <c:pt idx="1">
                  <c:v>2</c:v>
                </c:pt>
                <c:pt idx="2">
                  <c:v>3</c:v>
                </c:pt>
                <c:pt idx="3">
                  <c:v>4</c:v>
                </c:pt>
                <c:pt idx="4">
                  <c:v>5</c:v>
                </c:pt>
                <c:pt idx="5">
                  <c:v>6</c:v>
                </c:pt>
                <c:pt idx="6">
                  <c:v>7</c:v>
                </c:pt>
                <c:pt idx="7">
                  <c:v>8</c:v>
                </c:pt>
                <c:pt idx="8">
                  <c:v>9</c:v>
                </c:pt>
                <c:pt idx="9">
                  <c:v>10</c:v>
                </c:pt>
                <c:pt idx="10">
                  <c:v>11</c:v>
                </c:pt>
                <c:pt idx="11">
                  <c:v>12</c:v>
                </c:pt>
                <c:pt idx="12">
                  <c:v>13</c:v>
                </c:pt>
              </c:numCache>
            </c:numRef>
          </c:cat>
          <c:val>
            <c:numRef>
              <c:f>'Analisis de la rutina'!$C$17:$O$17</c:f>
              <c:numCache>
                <c:formatCode>0.00%</c:formatCode>
                <c:ptCount val="13"/>
                <c:pt idx="0">
                  <c:v>0.98</c:v>
                </c:pt>
                <c:pt idx="1">
                  <c:v>0.98</c:v>
                </c:pt>
                <c:pt idx="2">
                  <c:v>0.98</c:v>
                </c:pt>
                <c:pt idx="3">
                  <c:v>0.98</c:v>
                </c:pt>
                <c:pt idx="4">
                  <c:v>0.98</c:v>
                </c:pt>
                <c:pt idx="5">
                  <c:v>0.98</c:v>
                </c:pt>
                <c:pt idx="6">
                  <c:v>0.98</c:v>
                </c:pt>
                <c:pt idx="7">
                  <c:v>0.98</c:v>
                </c:pt>
                <c:pt idx="8">
                  <c:v>0.98</c:v>
                </c:pt>
                <c:pt idx="9">
                  <c:v>0.98</c:v>
                </c:pt>
                <c:pt idx="10">
                  <c:v>0.98</c:v>
                </c:pt>
                <c:pt idx="11">
                  <c:v>0.98</c:v>
                </c:pt>
                <c:pt idx="12">
                  <c:v>0.98</c:v>
                </c:pt>
              </c:numCache>
            </c:numRef>
          </c:val>
          <c:smooth val="0"/>
          <c:extLst>
            <c:ext xmlns:c16="http://schemas.microsoft.com/office/drawing/2014/chart" uri="{C3380CC4-5D6E-409C-BE32-E72D297353CC}">
              <c16:uniqueId val="{00000000-92FE-4940-BFF0-A25DD645AC8A}"/>
            </c:ext>
          </c:extLst>
        </c:ser>
        <c:dLbls>
          <c:showLegendKey val="0"/>
          <c:showVal val="1"/>
          <c:showCatName val="0"/>
          <c:showSerName val="0"/>
          <c:showPercent val="0"/>
          <c:showBubbleSize val="0"/>
        </c:dLbls>
        <c:marker val="1"/>
        <c:smooth val="0"/>
        <c:axId val="1875670208"/>
        <c:axId val="1875670752"/>
      </c:lineChart>
      <c:catAx>
        <c:axId val="1875670208"/>
        <c:scaling>
          <c:orientation val="minMax"/>
        </c:scaling>
        <c:delete val="0"/>
        <c:axPos val="b"/>
        <c:title>
          <c:tx>
            <c:rich>
              <a:bodyPr/>
              <a:lstStyle/>
              <a:p>
                <a:pPr>
                  <a:defRPr/>
                </a:pPr>
                <a:r>
                  <a:rPr lang="en-US"/>
                  <a:t>Semana Año 2024</a:t>
                </a:r>
              </a:p>
            </c:rich>
          </c:tx>
          <c:overlay val="0"/>
        </c:title>
        <c:numFmt formatCode="00" sourceLinked="1"/>
        <c:majorTickMark val="out"/>
        <c:minorTickMark val="none"/>
        <c:tickLblPos val="nextTo"/>
        <c:txPr>
          <a:bodyPr/>
          <a:lstStyle/>
          <a:p>
            <a:pPr>
              <a:defRPr sz="800"/>
            </a:pPr>
            <a:endParaRPr lang="es-PE"/>
          </a:p>
        </c:txPr>
        <c:crossAx val="1875670752"/>
        <c:crosses val="autoZero"/>
        <c:auto val="1"/>
        <c:lblAlgn val="ctr"/>
        <c:lblOffset val="100"/>
        <c:noMultiLvlLbl val="0"/>
      </c:catAx>
      <c:valAx>
        <c:axId val="1875670752"/>
        <c:scaling>
          <c:orientation val="minMax"/>
          <c:max val="1"/>
          <c:min val="0"/>
        </c:scaling>
        <c:delete val="0"/>
        <c:axPos val="l"/>
        <c:title>
          <c:tx>
            <c:rich>
              <a:bodyPr rot="-5400000" vert="horz"/>
              <a:lstStyle/>
              <a:p>
                <a:pPr>
                  <a:defRPr/>
                </a:pPr>
                <a:r>
                  <a:rPr lang="en-US"/>
                  <a:t>% Adherencia</a:t>
                </a:r>
              </a:p>
            </c:rich>
          </c:tx>
          <c:overlay val="0"/>
        </c:title>
        <c:numFmt formatCode="0%" sourceLinked="0"/>
        <c:majorTickMark val="out"/>
        <c:minorTickMark val="none"/>
        <c:tickLblPos val="nextTo"/>
        <c:txPr>
          <a:bodyPr/>
          <a:lstStyle/>
          <a:p>
            <a:pPr>
              <a:defRPr sz="1400"/>
            </a:pPr>
            <a:endParaRPr lang="es-PE"/>
          </a:p>
        </c:txPr>
        <c:crossAx val="1875670208"/>
        <c:crosses val="autoZero"/>
        <c:crossBetween val="between"/>
        <c:minorUnit val="0.2"/>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US" sz="1400"/>
              <a:t>Adherencia al</a:t>
            </a:r>
            <a:r>
              <a:rPr lang="en-US" sz="1400" baseline="0"/>
              <a:t> </a:t>
            </a:r>
            <a:r>
              <a:rPr lang="en-US" sz="1400"/>
              <a:t>Programa Semana S-1 (%)</a:t>
            </a:r>
          </a:p>
        </c:rich>
      </c:tx>
      <c:layout>
        <c:manualLayout>
          <c:xMode val="edge"/>
          <c:yMode val="edge"/>
          <c:x val="0.11644400532996077"/>
          <c:y val="0"/>
        </c:manualLayout>
      </c:layout>
      <c:overlay val="0"/>
    </c:title>
    <c:autoTitleDeleted val="0"/>
    <c:plotArea>
      <c:layout>
        <c:manualLayout>
          <c:layoutTarget val="inner"/>
          <c:xMode val="edge"/>
          <c:yMode val="edge"/>
          <c:x val="0.17759136891808125"/>
          <c:y val="0.19448107448107446"/>
          <c:w val="0.78555770980888651"/>
          <c:h val="0.57330026054435501"/>
        </c:manualLayout>
      </c:layout>
      <c:barChart>
        <c:barDir val="col"/>
        <c:grouping val="clustered"/>
        <c:varyColors val="0"/>
        <c:ser>
          <c:idx val="1"/>
          <c:order val="0"/>
          <c:tx>
            <c:strRef>
              <c:f>'Analisis de la rutina'!$A$5:$A$6</c:f>
              <c:strCache>
                <c:ptCount val="2"/>
                <c:pt idx="0">
                  <c:v>Ejecutada</c:v>
                </c:pt>
                <c:pt idx="1">
                  <c:v>No Ejecutada</c:v>
                </c:pt>
              </c:strCache>
            </c:strRef>
          </c:tx>
          <c:invertIfNegative val="0"/>
          <c:dPt>
            <c:idx val="0"/>
            <c:invertIfNegative val="0"/>
            <c:bubble3D val="0"/>
            <c:spPr>
              <a:solidFill>
                <a:srgbClr val="92D050"/>
              </a:solidFill>
            </c:spPr>
            <c:extLst>
              <c:ext xmlns:c16="http://schemas.microsoft.com/office/drawing/2014/chart" uri="{C3380CC4-5D6E-409C-BE32-E72D297353CC}">
                <c16:uniqueId val="{00000000-AEDB-4AB5-9FAC-381A900F4B39}"/>
              </c:ext>
            </c:extLst>
          </c:dPt>
          <c:dPt>
            <c:idx val="1"/>
            <c:invertIfNegative val="0"/>
            <c:bubble3D val="0"/>
            <c:spPr>
              <a:solidFill>
                <a:srgbClr val="FF0000"/>
              </a:solidFill>
            </c:spPr>
            <c:extLst>
              <c:ext xmlns:c16="http://schemas.microsoft.com/office/drawing/2014/chart" uri="{C3380CC4-5D6E-409C-BE32-E72D297353CC}">
                <c16:uniqueId val="{00000001-AEDB-4AB5-9FAC-381A900F4B39}"/>
              </c:ext>
            </c:extLst>
          </c:dPt>
          <c:dLbls>
            <c:spPr>
              <a:noFill/>
              <a:ln>
                <a:noFill/>
              </a:ln>
              <a:effectLst/>
            </c:spPr>
            <c:txPr>
              <a:bodyPr wrap="square" lIns="38100" tIns="19050" rIns="38100" bIns="19050" anchor="ctr">
                <a:spAutoFit/>
              </a:bodyPr>
              <a:lstStyle/>
              <a:p>
                <a:pPr>
                  <a:defRPr sz="1800"/>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'Analisis de la rutina'!$A$5:$A$7</c:f>
              <c:strCache>
                <c:ptCount val="2"/>
                <c:pt idx="0">
                  <c:v>Ejecutada</c:v>
                </c:pt>
                <c:pt idx="1">
                  <c:v>No Ejecutada</c:v>
                </c:pt>
              </c:strCache>
            </c:strRef>
          </c:cat>
          <c:val>
            <c:numRef>
              <c:f>'Analisis de la rutina'!$D$5:$D$6</c:f>
              <c:numCache>
                <c:formatCode>0%</c:formatCode>
                <c:ptCount val="2"/>
                <c:pt idx="0">
                  <c:v>0.97244094488188981</c:v>
                </c:pt>
                <c:pt idx="1">
                  <c:v>2.7559055118110236E-2</c:v>
                </c:pt>
              </c:numCache>
            </c:numRef>
          </c:val>
          <c:extLst>
            <c:ext xmlns:c16="http://schemas.microsoft.com/office/drawing/2014/chart" uri="{C3380CC4-5D6E-409C-BE32-E72D297353CC}">
              <c16:uniqueId val="{00000002-AEDB-4AB5-9FAC-381A900F4B39}"/>
            </c:ext>
          </c:extLst>
        </c:ser>
        <c:dLbls>
          <c:showLegendKey val="0"/>
          <c:showVal val="0"/>
          <c:showCatName val="0"/>
          <c:showSerName val="0"/>
          <c:showPercent val="0"/>
          <c:showBubbleSize val="0"/>
        </c:dLbls>
        <c:gapWidth val="150"/>
        <c:axId val="1875694144"/>
        <c:axId val="1875683808"/>
      </c:barChart>
      <c:catAx>
        <c:axId val="1875694144"/>
        <c:scaling>
          <c:orientation val="minMax"/>
        </c:scaling>
        <c:delete val="0"/>
        <c:axPos val="b"/>
        <c:title>
          <c:tx>
            <c:rich>
              <a:bodyPr/>
              <a:lstStyle/>
              <a:p>
                <a:pPr>
                  <a:defRPr/>
                </a:pPr>
                <a:r>
                  <a:rPr lang="en-US"/>
                  <a:t>Estado</a:t>
                </a:r>
              </a:p>
            </c:rich>
          </c:tx>
          <c:overlay val="0"/>
        </c:title>
        <c:numFmt formatCode="General" sourceLinked="0"/>
        <c:majorTickMark val="out"/>
        <c:minorTickMark val="none"/>
        <c:tickLblPos val="nextTo"/>
        <c:txPr>
          <a:bodyPr/>
          <a:lstStyle/>
          <a:p>
            <a:pPr>
              <a:defRPr sz="1400"/>
            </a:pPr>
            <a:endParaRPr lang="es-PE"/>
          </a:p>
        </c:txPr>
        <c:crossAx val="1875683808"/>
        <c:crosses val="autoZero"/>
        <c:auto val="1"/>
        <c:lblAlgn val="ctr"/>
        <c:lblOffset val="100"/>
        <c:noMultiLvlLbl val="0"/>
      </c:catAx>
      <c:valAx>
        <c:axId val="1875683808"/>
        <c:scaling>
          <c:orientation val="minMax"/>
          <c:max val="1"/>
        </c:scaling>
        <c:delete val="0"/>
        <c:axPos val="l"/>
        <c:title>
          <c:tx>
            <c:rich>
              <a:bodyPr rot="-5400000" vert="horz"/>
              <a:lstStyle/>
              <a:p>
                <a:pPr>
                  <a:defRPr/>
                </a:pPr>
                <a:r>
                  <a:rPr lang="en-US"/>
                  <a:t>% Adherencia</a:t>
                </a:r>
              </a:p>
            </c:rich>
          </c:tx>
          <c:overlay val="0"/>
        </c:title>
        <c:numFmt formatCode="0%" sourceLinked="1"/>
        <c:majorTickMark val="out"/>
        <c:minorTickMark val="none"/>
        <c:tickLblPos val="nextTo"/>
        <c:txPr>
          <a:bodyPr/>
          <a:lstStyle/>
          <a:p>
            <a:pPr>
              <a:defRPr sz="1400"/>
            </a:pPr>
            <a:endParaRPr lang="es-PE"/>
          </a:p>
        </c:txPr>
        <c:crossAx val="1875694144"/>
        <c:crosses val="autoZero"/>
        <c:crossBetween val="between"/>
      </c:valAx>
    </c:plotArea>
    <c:plotVisOnly val="1"/>
    <c:dispBlanksAs val="gap"/>
    <c:showDLblsOverMax val="0"/>
  </c:chart>
  <c:spPr>
    <a:ln>
      <a:solidFill>
        <a:schemeClr val="tx1"/>
      </a:solidFill>
    </a:ln>
  </c:spPr>
  <c:printSettings>
    <c:headerFooter/>
    <c:pageMargins b="0.75000000000000167" l="0.70000000000000062" r="0.70000000000000062" t="0.75000000000000167"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600"/>
            </a:pPr>
            <a:r>
              <a:rPr lang="en-US" sz="1600"/>
              <a:t>Actividades de rutina de la Semana S-1 (Nº ACT OT)</a:t>
            </a:r>
          </a:p>
        </c:rich>
      </c:tx>
      <c:overlay val="0"/>
    </c:title>
    <c:autoTitleDeleted val="0"/>
    <c:plotArea>
      <c:layout/>
      <c:barChart>
        <c:barDir val="col"/>
        <c:grouping val="clustered"/>
        <c:varyColors val="0"/>
        <c:ser>
          <c:idx val="0"/>
          <c:order val="0"/>
          <c:tx>
            <c:strRef>
              <c:f>'Analisis de la rutina'!$A$4</c:f>
              <c:strCache>
                <c:ptCount val="1"/>
                <c:pt idx="0">
                  <c:v>Total Actividades</c:v>
                </c:pt>
              </c:strCache>
            </c:strRef>
          </c:tx>
          <c:invertIfNegative val="0"/>
          <c:dLbls>
            <c:spPr>
              <a:noFill/>
              <a:ln>
                <a:noFill/>
              </a:ln>
              <a:effectLst/>
            </c:spPr>
            <c:txPr>
              <a:bodyPr wrap="square" lIns="38100" tIns="19050" rIns="38100" bIns="19050" anchor="ctr">
                <a:spAutoFit/>
              </a:bodyPr>
              <a:lstStyle/>
              <a:p>
                <a:pPr>
                  <a:defRPr sz="1800"/>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'Analisis de la rutina'!$E$3:$G$3</c:f>
              <c:strCache>
                <c:ptCount val="3"/>
                <c:pt idx="0">
                  <c:v>RUTINA</c:v>
                </c:pt>
                <c:pt idx="1">
                  <c:v>PROGRAMA</c:v>
                </c:pt>
                <c:pt idx="2">
                  <c:v>ADCIONALES</c:v>
                </c:pt>
              </c:strCache>
            </c:strRef>
          </c:cat>
          <c:val>
            <c:numRef>
              <c:f>'Analisis de la rutina'!$E$4:$G$4</c:f>
              <c:numCache>
                <c:formatCode>_-* #,##0\ _€_-;\-* #,##0\ _€_-;_-* "-"??\ _€_-;_-@_-</c:formatCode>
                <c:ptCount val="3"/>
                <c:pt idx="0">
                  <c:v>261</c:v>
                </c:pt>
                <c:pt idx="1">
                  <c:v>254</c:v>
                </c:pt>
                <c:pt idx="2">
                  <c:v>7</c:v>
                </c:pt>
              </c:numCache>
            </c:numRef>
          </c:val>
          <c:extLst>
            <c:ext xmlns:c16="http://schemas.microsoft.com/office/drawing/2014/chart" uri="{C3380CC4-5D6E-409C-BE32-E72D297353CC}">
              <c16:uniqueId val="{00000000-D390-4515-A3CB-ED812299C863}"/>
            </c:ext>
          </c:extLst>
        </c:ser>
        <c:ser>
          <c:idx val="1"/>
          <c:order val="1"/>
          <c:tx>
            <c:strRef>
              <c:f>'Analisis de la rutina'!$A$5</c:f>
              <c:strCache>
                <c:ptCount val="1"/>
                <c:pt idx="0">
                  <c:v>Ejecutada</c:v>
                </c:pt>
              </c:strCache>
            </c:strRef>
          </c:tx>
          <c:spPr>
            <a:solidFill>
              <a:srgbClr val="92D050"/>
            </a:solidFill>
          </c:spPr>
          <c:invertIfNegative val="0"/>
          <c:dLbls>
            <c:spPr>
              <a:noFill/>
              <a:ln>
                <a:noFill/>
              </a:ln>
              <a:effectLst/>
            </c:spPr>
            <c:txPr>
              <a:bodyPr wrap="square" lIns="38100" tIns="19050" rIns="38100" bIns="19050" anchor="ctr">
                <a:spAutoFit/>
              </a:bodyPr>
              <a:lstStyle/>
              <a:p>
                <a:pPr>
                  <a:defRPr sz="1800"/>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'Analisis de la rutina'!$E$3:$G$3</c:f>
              <c:strCache>
                <c:ptCount val="3"/>
                <c:pt idx="0">
                  <c:v>RUTINA</c:v>
                </c:pt>
                <c:pt idx="1">
                  <c:v>PROGRAMA</c:v>
                </c:pt>
                <c:pt idx="2">
                  <c:v>ADCIONALES</c:v>
                </c:pt>
              </c:strCache>
            </c:strRef>
          </c:cat>
          <c:val>
            <c:numRef>
              <c:f>'Analisis de la rutina'!$E$5:$G$5</c:f>
              <c:numCache>
                <c:formatCode>_-* #,##0\ _€_-;\-* #,##0\ _€_-;_-* "-"??\ _€_-;_-@_-</c:formatCode>
                <c:ptCount val="3"/>
                <c:pt idx="0">
                  <c:v>254</c:v>
                </c:pt>
                <c:pt idx="1">
                  <c:v>247</c:v>
                </c:pt>
                <c:pt idx="2">
                  <c:v>7</c:v>
                </c:pt>
              </c:numCache>
            </c:numRef>
          </c:val>
          <c:extLst>
            <c:ext xmlns:c16="http://schemas.microsoft.com/office/drawing/2014/chart" uri="{C3380CC4-5D6E-409C-BE32-E72D297353CC}">
              <c16:uniqueId val="{00000001-D390-4515-A3CB-ED812299C863}"/>
            </c:ext>
          </c:extLst>
        </c:ser>
        <c:ser>
          <c:idx val="2"/>
          <c:order val="2"/>
          <c:tx>
            <c:strRef>
              <c:f>'Analisis de la rutina'!$A$7</c:f>
              <c:strCache>
                <c:ptCount val="1"/>
              </c:strCache>
            </c:strRef>
          </c:tx>
          <c:spPr>
            <a:solidFill>
              <a:srgbClr val="FF0000"/>
            </a:solidFill>
          </c:spPr>
          <c:invertIfNegative val="0"/>
          <c:dLbls>
            <c:spPr>
              <a:noFill/>
              <a:ln>
                <a:noFill/>
              </a:ln>
              <a:effectLst/>
            </c:spPr>
            <c:txPr>
              <a:bodyPr wrap="square" lIns="38100" tIns="19050" rIns="38100" bIns="19050" anchor="ctr">
                <a:spAutoFit/>
              </a:bodyPr>
              <a:lstStyle/>
              <a:p>
                <a:pPr>
                  <a:defRPr sz="1800"/>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'Analisis de la rutina'!$E$3:$G$3</c:f>
              <c:strCache>
                <c:ptCount val="3"/>
                <c:pt idx="0">
                  <c:v>RUTINA</c:v>
                </c:pt>
                <c:pt idx="1">
                  <c:v>PROGRAMA</c:v>
                </c:pt>
                <c:pt idx="2">
                  <c:v>ADCIONALES</c:v>
                </c:pt>
              </c:strCache>
            </c:strRef>
          </c:cat>
          <c:val>
            <c:numRef>
              <c:f>'Analisis de la rutina'!$E$7:$G$7</c:f>
              <c:numCache>
                <c:formatCode>General</c:formatCode>
                <c:ptCount val="3"/>
              </c:numCache>
            </c:numRef>
          </c:val>
          <c:extLst>
            <c:ext xmlns:c16="http://schemas.microsoft.com/office/drawing/2014/chart" uri="{C3380CC4-5D6E-409C-BE32-E72D297353CC}">
              <c16:uniqueId val="{00000002-D390-4515-A3CB-ED812299C863}"/>
            </c:ext>
          </c:extLst>
        </c:ser>
        <c:dLbls>
          <c:showLegendKey val="0"/>
          <c:showVal val="1"/>
          <c:showCatName val="0"/>
          <c:showSerName val="0"/>
          <c:showPercent val="0"/>
          <c:showBubbleSize val="0"/>
        </c:dLbls>
        <c:gapWidth val="150"/>
        <c:axId val="1875691424"/>
        <c:axId val="1875694688"/>
      </c:barChart>
      <c:catAx>
        <c:axId val="1875691424"/>
        <c:scaling>
          <c:orientation val="minMax"/>
        </c:scaling>
        <c:delete val="0"/>
        <c:axPos val="b"/>
        <c:title>
          <c:tx>
            <c:rich>
              <a:bodyPr/>
              <a:lstStyle/>
              <a:p>
                <a:pPr>
                  <a:defRPr/>
                </a:pPr>
                <a:r>
                  <a:rPr lang="en-US"/>
                  <a:t>Estado</a:t>
                </a:r>
              </a:p>
            </c:rich>
          </c:tx>
          <c:overlay val="0"/>
        </c:title>
        <c:numFmt formatCode="General" sourceLinked="0"/>
        <c:majorTickMark val="out"/>
        <c:minorTickMark val="none"/>
        <c:tickLblPos val="nextTo"/>
        <c:txPr>
          <a:bodyPr/>
          <a:lstStyle/>
          <a:p>
            <a:pPr>
              <a:defRPr sz="1400"/>
            </a:pPr>
            <a:endParaRPr lang="es-PE"/>
          </a:p>
        </c:txPr>
        <c:crossAx val="1875694688"/>
        <c:crosses val="autoZero"/>
        <c:auto val="1"/>
        <c:lblAlgn val="ctr"/>
        <c:lblOffset val="100"/>
        <c:noMultiLvlLbl val="0"/>
      </c:catAx>
      <c:valAx>
        <c:axId val="1875694688"/>
        <c:scaling>
          <c:orientation val="minMax"/>
        </c:scaling>
        <c:delete val="0"/>
        <c:axPos val="l"/>
        <c:majorGridlines/>
        <c:title>
          <c:tx>
            <c:rich>
              <a:bodyPr rot="-5400000" vert="horz"/>
              <a:lstStyle/>
              <a:p>
                <a:pPr>
                  <a:defRPr/>
                </a:pPr>
                <a:r>
                  <a:rPr lang="en-US"/>
                  <a:t>Nº ACT OT</a:t>
                </a:r>
              </a:p>
            </c:rich>
          </c:tx>
          <c:overlay val="0"/>
        </c:title>
        <c:numFmt formatCode="_-* #,##0\ _€_-;\-* #,##0\ _€_-;_-* &quot;-&quot;??\ _€_-;_-@_-" sourceLinked="1"/>
        <c:majorTickMark val="out"/>
        <c:minorTickMark val="none"/>
        <c:tickLblPos val="nextTo"/>
        <c:txPr>
          <a:bodyPr/>
          <a:lstStyle/>
          <a:p>
            <a:pPr>
              <a:defRPr sz="1600"/>
            </a:pPr>
            <a:endParaRPr lang="es-PE"/>
          </a:p>
        </c:txPr>
        <c:crossAx val="1875691424"/>
        <c:crosses val="autoZero"/>
        <c:crossBetween val="between"/>
      </c:valAx>
    </c:plotArea>
    <c:legend>
      <c:legendPos val="b"/>
      <c:overlay val="0"/>
    </c:legend>
    <c:plotVisOnly val="1"/>
    <c:dispBlanksAs val="gap"/>
    <c:showDLblsOverMax val="0"/>
  </c:chart>
  <c:printSettings>
    <c:headerFooter/>
    <c:pageMargins b="0.75000000000000167" l="0.70000000000000062" r="0.70000000000000062" t="0.75000000000000167"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a:pPr>
            <a:r>
              <a:rPr lang="en-US" sz="1800"/>
              <a:t>Causas de OT No Ejecutadas S-1</a:t>
            </a:r>
          </a:p>
        </c:rich>
      </c:tx>
      <c:overlay val="0"/>
    </c:title>
    <c:autoTitleDeleted val="0"/>
    <c:plotArea>
      <c:layout>
        <c:manualLayout>
          <c:layoutTarget val="inner"/>
          <c:xMode val="edge"/>
          <c:yMode val="edge"/>
          <c:x val="8.2218379144324769E-2"/>
          <c:y val="0.15180846065127934"/>
          <c:w val="0.90796566993542982"/>
          <c:h val="0.56722049446764822"/>
        </c:manualLayout>
      </c:layout>
      <c:barChart>
        <c:barDir val="col"/>
        <c:grouping val="clustered"/>
        <c:varyColors val="0"/>
        <c:ser>
          <c:idx val="4"/>
          <c:order val="0"/>
          <c:invertIfNegative val="0"/>
          <c:dPt>
            <c:idx val="0"/>
            <c:invertIfNegative val="0"/>
            <c:bubble3D val="0"/>
            <c:spPr>
              <a:solidFill>
                <a:srgbClr val="FF0000"/>
              </a:solidFill>
            </c:spPr>
            <c:extLst>
              <c:ext xmlns:c16="http://schemas.microsoft.com/office/drawing/2014/chart" uri="{C3380CC4-5D6E-409C-BE32-E72D297353CC}">
                <c16:uniqueId val="{00000000-122C-48A0-BFA7-A4AB4FCD1761}"/>
              </c:ext>
            </c:extLst>
          </c:dPt>
          <c:dPt>
            <c:idx val="1"/>
            <c:invertIfNegative val="0"/>
            <c:bubble3D val="0"/>
            <c:spPr>
              <a:solidFill>
                <a:srgbClr val="0070C0"/>
              </a:solidFill>
            </c:spPr>
            <c:extLst>
              <c:ext xmlns:c16="http://schemas.microsoft.com/office/drawing/2014/chart" uri="{C3380CC4-5D6E-409C-BE32-E72D297353CC}">
                <c16:uniqueId val="{00000001-122C-48A0-BFA7-A4AB4FCD1761}"/>
              </c:ext>
            </c:extLst>
          </c:dPt>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TABLAS!$F$2:$F$10</c15:sqref>
                  </c15:fullRef>
                </c:ext>
              </c:extLst>
              <c:f>(TABLAS!$F$2:$F$3,TABLAS!$F$6:$F$8)</c:f>
              <c:strCache>
                <c:ptCount val="5"/>
                <c:pt idx="0">
                  <c:v>Atención emergencias</c:v>
                </c:pt>
                <c:pt idx="1">
                  <c:v>Desvío personal ejecución para otra actividad</c:v>
                </c:pt>
                <c:pt idx="2">
                  <c:v>Cambio fecha de Mantto</c:v>
                </c:pt>
                <c:pt idx="3">
                  <c:v>Actividad en proceso</c:v>
                </c:pt>
                <c:pt idx="4">
                  <c:v>No incluída en Backlog</c:v>
                </c:pt>
              </c:strCache>
            </c:strRef>
          </c:cat>
          <c:val>
            <c:numRef>
              <c:extLst>
                <c:ext xmlns:c15="http://schemas.microsoft.com/office/drawing/2012/chart" uri="{02D57815-91ED-43cb-92C2-25804820EDAC}">
                  <c15:fullRef>
                    <c15:sqref>TABLAS!$G$2:$G$10</c15:sqref>
                  </c15:fullRef>
                </c:ext>
              </c:extLst>
              <c:f>(TABLAS!$G$2:$G$3,TABLAS!$G$6:$G$8)</c:f>
              <c:numCache>
                <c:formatCode>General</c:formatCode>
                <c:ptCount val="5"/>
                <c:pt idx="0">
                  <c:v>0</c:v>
                </c:pt>
                <c:pt idx="1">
                  <c:v>0</c:v>
                </c:pt>
                <c:pt idx="2">
                  <c:v>4</c:v>
                </c:pt>
                <c:pt idx="3">
                  <c:v>3</c:v>
                </c:pt>
                <c:pt idx="4">
                  <c:v>0</c:v>
                </c:pt>
              </c:numCache>
            </c:numRef>
          </c:val>
          <c:extLst>
            <c:ext xmlns:c15="http://schemas.microsoft.com/office/drawing/2012/chart" uri="{02D57815-91ED-43cb-92C2-25804820EDAC}">
              <c15:categoryFilterExceptions>
                <c15:categoryFilterException>
                  <c15:sqref>TABLAS!$G$4</c15:sqref>
                  <c15:spPr xmlns:c15="http://schemas.microsoft.com/office/drawing/2012/chart">
                    <a:solidFill>
                      <a:srgbClr val="92D050"/>
                    </a:solidFill>
                  </c15:spPr>
                  <c15:invertIfNegative val="0"/>
                  <c15:bubble3D val="0"/>
                </c15:categoryFilterException>
                <c15:categoryFilterException>
                  <c15:sqref>TABLAS!$G$5</c15:sqref>
                  <c15:spPr xmlns:c15="http://schemas.microsoft.com/office/drawing/2012/chart">
                    <a:solidFill>
                      <a:srgbClr val="FFC000"/>
                    </a:solidFill>
                  </c15:spPr>
                  <c15:invertIfNegative val="0"/>
                  <c15:bubble3D val="0"/>
                </c15:categoryFilterException>
              </c15:categoryFilterExceptions>
            </c:ext>
            <c:ext xmlns:c16="http://schemas.microsoft.com/office/drawing/2014/chart" uri="{C3380CC4-5D6E-409C-BE32-E72D297353CC}">
              <c16:uniqueId val="{00000004-122C-48A0-BFA7-A4AB4FCD1761}"/>
            </c:ext>
          </c:extLst>
        </c:ser>
        <c:dLbls>
          <c:showLegendKey val="0"/>
          <c:showVal val="0"/>
          <c:showCatName val="0"/>
          <c:showSerName val="0"/>
          <c:showPercent val="0"/>
          <c:showBubbleSize val="0"/>
        </c:dLbls>
        <c:gapWidth val="150"/>
        <c:axId val="1875678912"/>
        <c:axId val="1875692512"/>
      </c:barChart>
      <c:catAx>
        <c:axId val="1875678912"/>
        <c:scaling>
          <c:orientation val="minMax"/>
        </c:scaling>
        <c:delete val="0"/>
        <c:axPos val="b"/>
        <c:title>
          <c:tx>
            <c:rich>
              <a:bodyPr/>
              <a:lstStyle/>
              <a:p>
                <a:pPr>
                  <a:defRPr/>
                </a:pPr>
                <a:r>
                  <a:rPr lang="en-US"/>
                  <a:t>Descripción Causas</a:t>
                </a:r>
              </a:p>
            </c:rich>
          </c:tx>
          <c:overlay val="0"/>
        </c:title>
        <c:numFmt formatCode="General" sourceLinked="0"/>
        <c:majorTickMark val="out"/>
        <c:minorTickMark val="none"/>
        <c:tickLblPos val="nextTo"/>
        <c:txPr>
          <a:bodyPr rot="0"/>
          <a:lstStyle/>
          <a:p>
            <a:pPr>
              <a:defRPr sz="1200"/>
            </a:pPr>
            <a:endParaRPr lang="es-PE"/>
          </a:p>
        </c:txPr>
        <c:crossAx val="1875692512"/>
        <c:crosses val="autoZero"/>
        <c:auto val="1"/>
        <c:lblAlgn val="ctr"/>
        <c:lblOffset val="100"/>
        <c:noMultiLvlLbl val="0"/>
      </c:catAx>
      <c:valAx>
        <c:axId val="1875692512"/>
        <c:scaling>
          <c:orientation val="minMax"/>
        </c:scaling>
        <c:delete val="0"/>
        <c:axPos val="l"/>
        <c:title>
          <c:tx>
            <c:rich>
              <a:bodyPr rot="-5400000" vert="horz"/>
              <a:lstStyle/>
              <a:p>
                <a:pPr>
                  <a:defRPr/>
                </a:pPr>
                <a:r>
                  <a:rPr lang="en-US"/>
                  <a:t>Nº  ACT OT</a:t>
                </a:r>
              </a:p>
            </c:rich>
          </c:tx>
          <c:overlay val="0"/>
        </c:title>
        <c:numFmt formatCode="General" sourceLinked="1"/>
        <c:majorTickMark val="out"/>
        <c:minorTickMark val="none"/>
        <c:tickLblPos val="nextTo"/>
        <c:txPr>
          <a:bodyPr/>
          <a:lstStyle/>
          <a:p>
            <a:pPr>
              <a:defRPr sz="800"/>
            </a:pPr>
            <a:endParaRPr lang="es-PE"/>
          </a:p>
        </c:txPr>
        <c:crossAx val="1875678912"/>
        <c:crosses val="autoZero"/>
        <c:crossBetween val="between"/>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a:pPr>
            <a:r>
              <a:rPr lang="en-US" sz="1800"/>
              <a:t>Responsable y Origen OT Adcionales S-1</a:t>
            </a:r>
          </a:p>
        </c:rich>
      </c:tx>
      <c:overlay val="0"/>
    </c:title>
    <c:autoTitleDeleted val="0"/>
    <c:plotArea>
      <c:layout>
        <c:manualLayout>
          <c:layoutTarget val="inner"/>
          <c:xMode val="edge"/>
          <c:yMode val="edge"/>
          <c:x val="0.25075538229691341"/>
          <c:y val="0.10194614651916147"/>
          <c:w val="0.52868220331519111"/>
          <c:h val="0.67998099930760192"/>
        </c:manualLayout>
      </c:layout>
      <c:barChart>
        <c:barDir val="col"/>
        <c:grouping val="clustered"/>
        <c:varyColors val="0"/>
        <c:ser>
          <c:idx val="0"/>
          <c:order val="0"/>
          <c:tx>
            <c:strRef>
              <c:f>TABLAS!$H$1</c:f>
              <c:strCache>
                <c:ptCount val="1"/>
                <c:pt idx="0">
                  <c:v>Adicional</c:v>
                </c:pt>
              </c:strCache>
            </c:strRef>
          </c:tx>
          <c:invertIfNegative val="0"/>
          <c:dPt>
            <c:idx val="0"/>
            <c:invertIfNegative val="0"/>
            <c:bubble3D val="0"/>
            <c:spPr>
              <a:solidFill>
                <a:srgbClr val="FF0000"/>
              </a:solidFill>
            </c:spPr>
            <c:extLst>
              <c:ext xmlns:c16="http://schemas.microsoft.com/office/drawing/2014/chart" uri="{C3380CC4-5D6E-409C-BE32-E72D297353CC}">
                <c16:uniqueId val="{00000000-19D0-4346-B91F-F513DDAAB21C}"/>
              </c:ext>
            </c:extLst>
          </c:dPt>
          <c:dPt>
            <c:idx val="1"/>
            <c:invertIfNegative val="0"/>
            <c:bubble3D val="0"/>
            <c:spPr>
              <a:solidFill>
                <a:srgbClr val="FFFF00"/>
              </a:solidFill>
            </c:spPr>
            <c:extLst>
              <c:ext xmlns:c16="http://schemas.microsoft.com/office/drawing/2014/chart" uri="{C3380CC4-5D6E-409C-BE32-E72D297353CC}">
                <c16:uniqueId val="{00000001-19D0-4346-B91F-F513DDAAB21C}"/>
              </c:ext>
            </c:extLst>
          </c:dPt>
          <c:dPt>
            <c:idx val="2"/>
            <c:invertIfNegative val="0"/>
            <c:bubble3D val="0"/>
            <c:spPr>
              <a:solidFill>
                <a:srgbClr val="FFCC00"/>
              </a:solidFill>
            </c:spPr>
            <c:extLst>
              <c:ext xmlns:c16="http://schemas.microsoft.com/office/drawing/2014/chart" uri="{C3380CC4-5D6E-409C-BE32-E72D297353CC}">
                <c16:uniqueId val="{00000002-19D0-4346-B91F-F513DDAAB21C}"/>
              </c:ext>
            </c:extLst>
          </c:dPt>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TABLAS!$F$8:$F$10</c:f>
              <c:strCache>
                <c:ptCount val="3"/>
                <c:pt idx="0">
                  <c:v>No incluída en Backlog</c:v>
                </c:pt>
                <c:pt idx="1">
                  <c:v>Incluída en Backlog</c:v>
                </c:pt>
                <c:pt idx="2">
                  <c:v>Adicional</c:v>
                </c:pt>
              </c:strCache>
            </c:strRef>
          </c:cat>
          <c:val>
            <c:numRef>
              <c:f>TABLAS!$H$8:$H$10</c:f>
              <c:numCache>
                <c:formatCode>General</c:formatCode>
                <c:ptCount val="3"/>
                <c:pt idx="0">
                  <c:v>4</c:v>
                </c:pt>
                <c:pt idx="1">
                  <c:v>2</c:v>
                </c:pt>
                <c:pt idx="2">
                  <c:v>1</c:v>
                </c:pt>
              </c:numCache>
            </c:numRef>
          </c:val>
          <c:extLst>
            <c:ext xmlns:c16="http://schemas.microsoft.com/office/drawing/2014/chart" uri="{C3380CC4-5D6E-409C-BE32-E72D297353CC}">
              <c16:uniqueId val="{00000003-19D0-4346-B91F-F513DDAAB21C}"/>
            </c:ext>
          </c:extLst>
        </c:ser>
        <c:dLbls>
          <c:showLegendKey val="0"/>
          <c:showVal val="0"/>
          <c:showCatName val="0"/>
          <c:showSerName val="0"/>
          <c:showPercent val="0"/>
          <c:showBubbleSize val="0"/>
        </c:dLbls>
        <c:gapWidth val="0"/>
        <c:axId val="1875685984"/>
        <c:axId val="1875682720"/>
      </c:barChart>
      <c:catAx>
        <c:axId val="1875685984"/>
        <c:scaling>
          <c:orientation val="minMax"/>
        </c:scaling>
        <c:delete val="0"/>
        <c:axPos val="b"/>
        <c:numFmt formatCode="General" sourceLinked="0"/>
        <c:majorTickMark val="none"/>
        <c:minorTickMark val="none"/>
        <c:tickLblPos val="nextTo"/>
        <c:txPr>
          <a:bodyPr/>
          <a:lstStyle/>
          <a:p>
            <a:pPr>
              <a:defRPr sz="800"/>
            </a:pPr>
            <a:endParaRPr lang="es-PE"/>
          </a:p>
        </c:txPr>
        <c:crossAx val="1875682720"/>
        <c:crosses val="autoZero"/>
        <c:auto val="1"/>
        <c:lblAlgn val="ctr"/>
        <c:lblOffset val="100"/>
        <c:noMultiLvlLbl val="0"/>
      </c:catAx>
      <c:valAx>
        <c:axId val="1875682720"/>
        <c:scaling>
          <c:orientation val="minMax"/>
        </c:scaling>
        <c:delete val="0"/>
        <c:axPos val="l"/>
        <c:title>
          <c:tx>
            <c:rich>
              <a:bodyPr rot="-5400000" vert="horz"/>
              <a:lstStyle/>
              <a:p>
                <a:pPr>
                  <a:defRPr/>
                </a:pPr>
                <a:r>
                  <a:rPr lang="en-US"/>
                  <a:t>Nº  ACT OT</a:t>
                </a:r>
              </a:p>
            </c:rich>
          </c:tx>
          <c:overlay val="0"/>
        </c:title>
        <c:numFmt formatCode="General" sourceLinked="1"/>
        <c:majorTickMark val="out"/>
        <c:minorTickMark val="none"/>
        <c:tickLblPos val="nextTo"/>
        <c:txPr>
          <a:bodyPr/>
          <a:lstStyle/>
          <a:p>
            <a:pPr>
              <a:defRPr sz="800"/>
            </a:pPr>
            <a:endParaRPr lang="es-PE"/>
          </a:p>
        </c:txPr>
        <c:crossAx val="1875685984"/>
        <c:crosses val="autoZero"/>
        <c:crossBetween val="between"/>
      </c:valAx>
    </c:plotArea>
    <c:legend>
      <c:legendPos val="b"/>
      <c:overlay val="0"/>
    </c:legend>
    <c:plotVisOnly val="1"/>
    <c:dispBlanksAs val="gap"/>
    <c:showDLblsOverMax val="0"/>
  </c:chart>
  <c:printSettings>
    <c:headerFooter/>
    <c:pageMargins b="0.75000000000000167" l="0.70000000000000062" r="0.70000000000000062" t="0.75000000000000167" header="0.30000000000000032" footer="0.30000000000000032"/>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a:pPr>
            <a:r>
              <a:rPr lang="en-US" sz="1800"/>
              <a:t>Causas 2 de  las OT S-1</a:t>
            </a:r>
          </a:p>
        </c:rich>
      </c:tx>
      <c:overlay val="0"/>
    </c:title>
    <c:autoTitleDeleted val="0"/>
    <c:plotArea>
      <c:layout>
        <c:manualLayout>
          <c:layoutTarget val="inner"/>
          <c:xMode val="edge"/>
          <c:yMode val="edge"/>
          <c:x val="7.7760565351440783E-2"/>
          <c:y val="0.28987223611973878"/>
          <c:w val="0.90934809003183126"/>
          <c:h val="0.48295519030270467"/>
        </c:manualLayout>
      </c:layout>
      <c:barChart>
        <c:barDir val="col"/>
        <c:grouping val="clustered"/>
        <c:varyColors val="0"/>
        <c:ser>
          <c:idx val="0"/>
          <c:order val="0"/>
          <c:tx>
            <c:strRef>
              <c:f>TABLAS!$I$1</c:f>
              <c:strCache>
                <c:ptCount val="1"/>
                <c:pt idx="0">
                  <c:v>Causa 2</c:v>
                </c:pt>
              </c:strCache>
            </c:strRef>
          </c:tx>
          <c:invertIfNegative val="0"/>
          <c:dPt>
            <c:idx val="0"/>
            <c:invertIfNegative val="0"/>
            <c:bubble3D val="0"/>
            <c:spPr>
              <a:solidFill>
                <a:srgbClr val="00B0F0"/>
              </a:solidFill>
            </c:spPr>
            <c:extLst>
              <c:ext xmlns:c16="http://schemas.microsoft.com/office/drawing/2014/chart" uri="{C3380CC4-5D6E-409C-BE32-E72D297353CC}">
                <c16:uniqueId val="{00000000-B9FB-4F64-A317-6F72C9A230B3}"/>
              </c:ext>
            </c:extLst>
          </c:dPt>
          <c:dPt>
            <c:idx val="1"/>
            <c:invertIfNegative val="0"/>
            <c:bubble3D val="0"/>
            <c:spPr>
              <a:solidFill>
                <a:srgbClr val="FFC000"/>
              </a:solidFill>
            </c:spPr>
            <c:extLst>
              <c:ext xmlns:c16="http://schemas.microsoft.com/office/drawing/2014/chart" uri="{C3380CC4-5D6E-409C-BE32-E72D297353CC}">
                <c16:uniqueId val="{00000001-B9FB-4F64-A317-6F72C9A230B3}"/>
              </c:ext>
            </c:extLst>
          </c:dPt>
          <c:dPt>
            <c:idx val="3"/>
            <c:invertIfNegative val="0"/>
            <c:bubble3D val="0"/>
            <c:spPr>
              <a:solidFill>
                <a:srgbClr val="7030A0"/>
              </a:solidFill>
            </c:spPr>
            <c:extLst>
              <c:ext xmlns:c16="http://schemas.microsoft.com/office/drawing/2014/chart" uri="{C3380CC4-5D6E-409C-BE32-E72D297353CC}">
                <c16:uniqueId val="{00000002-B9FB-4F64-A317-6F72C9A230B3}"/>
              </c:ext>
            </c:extLst>
          </c:dPt>
          <c:dPt>
            <c:idx val="4"/>
            <c:invertIfNegative val="0"/>
            <c:bubble3D val="0"/>
            <c:spPr>
              <a:solidFill>
                <a:schemeClr val="accent6"/>
              </a:solidFill>
            </c:spPr>
            <c:extLst>
              <c:ext xmlns:c16="http://schemas.microsoft.com/office/drawing/2014/chart" uri="{C3380CC4-5D6E-409C-BE32-E72D297353CC}">
                <c16:uniqueId val="{00000003-B9FB-4F64-A317-6F72C9A230B3}"/>
              </c:ext>
            </c:extLst>
          </c:dPt>
          <c:dPt>
            <c:idx val="6"/>
            <c:invertIfNegative val="0"/>
            <c:bubble3D val="0"/>
            <c:spPr>
              <a:solidFill>
                <a:srgbClr val="92D050"/>
              </a:solidFill>
            </c:spPr>
            <c:extLst>
              <c:ext xmlns:c16="http://schemas.microsoft.com/office/drawing/2014/chart" uri="{C3380CC4-5D6E-409C-BE32-E72D297353CC}">
                <c16:uniqueId val="{00000004-B9FB-4F64-A317-6F72C9A230B3}"/>
              </c:ext>
            </c:extLst>
          </c:dPt>
          <c:dPt>
            <c:idx val="7"/>
            <c:invertIfNegative val="0"/>
            <c:bubble3D val="0"/>
            <c:spPr>
              <a:solidFill>
                <a:srgbClr val="FF0000"/>
              </a:solidFill>
            </c:spPr>
            <c:extLst>
              <c:ext xmlns:c16="http://schemas.microsoft.com/office/drawing/2014/chart" uri="{C3380CC4-5D6E-409C-BE32-E72D297353CC}">
                <c16:uniqueId val="{00000005-B9FB-4F64-A317-6F72C9A230B3}"/>
              </c:ext>
            </c:extLst>
          </c:dPt>
          <c:dLbls>
            <c:spPr>
              <a:noFill/>
              <a:ln>
                <a:noFill/>
              </a:ln>
              <a:effectLst/>
            </c:spPr>
            <c:txPr>
              <a:bodyPr wrap="square" lIns="38100" tIns="19050" rIns="38100" bIns="19050" anchor="ctr">
                <a:spAutoFit/>
              </a:bodyPr>
              <a:lstStyle/>
              <a:p>
                <a:pPr>
                  <a:defRPr sz="1800"/>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TABLAS!$I$2:$I$9</c:f>
              <c:strCache>
                <c:ptCount val="8"/>
                <c:pt idx="0">
                  <c:v>Falta de comunicación</c:v>
                </c:pt>
                <c:pt idx="1">
                  <c:v>Falta de M.O. Interna</c:v>
                </c:pt>
                <c:pt idx="2">
                  <c:v>Falta de M.O. terceros</c:v>
                </c:pt>
                <c:pt idx="3">
                  <c:v>Falta de material</c:v>
                </c:pt>
                <c:pt idx="4">
                  <c:v>Falta de Servicios ext.</c:v>
                </c:pt>
                <c:pt idx="5">
                  <c:v>Falta capacidad Maestranza</c:v>
                </c:pt>
                <c:pt idx="6">
                  <c:v>Equipo de apoyo no programado</c:v>
                </c:pt>
                <c:pt idx="7">
                  <c:v>Atención emergencias</c:v>
                </c:pt>
              </c:strCache>
            </c:strRef>
          </c:cat>
          <c:val>
            <c:numRef>
              <c:f>TABLAS!$J$2:$J$9</c:f>
              <c:numCache>
                <c:formatCode>General</c:formatCode>
                <c:ptCount val="8"/>
                <c:pt idx="0">
                  <c:v>1</c:v>
                </c:pt>
                <c:pt idx="1">
                  <c:v>2</c:v>
                </c:pt>
                <c:pt idx="2">
                  <c:v>0</c:v>
                </c:pt>
                <c:pt idx="3">
                  <c:v>0</c:v>
                </c:pt>
                <c:pt idx="4">
                  <c:v>0</c:v>
                </c:pt>
                <c:pt idx="5">
                  <c:v>0</c:v>
                </c:pt>
                <c:pt idx="6">
                  <c:v>0</c:v>
                </c:pt>
                <c:pt idx="7">
                  <c:v>4</c:v>
                </c:pt>
              </c:numCache>
            </c:numRef>
          </c:val>
          <c:extLst>
            <c:ext xmlns:c16="http://schemas.microsoft.com/office/drawing/2014/chart" uri="{C3380CC4-5D6E-409C-BE32-E72D297353CC}">
              <c16:uniqueId val="{00000006-B9FB-4F64-A317-6F72C9A230B3}"/>
            </c:ext>
          </c:extLst>
        </c:ser>
        <c:dLbls>
          <c:showLegendKey val="0"/>
          <c:showVal val="0"/>
          <c:showCatName val="0"/>
          <c:showSerName val="0"/>
          <c:showPercent val="0"/>
          <c:showBubbleSize val="0"/>
        </c:dLbls>
        <c:gapWidth val="150"/>
        <c:axId val="1875674016"/>
        <c:axId val="1875671296"/>
      </c:barChart>
      <c:catAx>
        <c:axId val="1875674016"/>
        <c:scaling>
          <c:orientation val="minMax"/>
        </c:scaling>
        <c:delete val="0"/>
        <c:axPos val="b"/>
        <c:title>
          <c:tx>
            <c:rich>
              <a:bodyPr/>
              <a:lstStyle/>
              <a:p>
                <a:pPr>
                  <a:defRPr/>
                </a:pPr>
                <a:r>
                  <a:rPr lang="en-US"/>
                  <a:t>Descripción Causas</a:t>
                </a:r>
              </a:p>
            </c:rich>
          </c:tx>
          <c:overlay val="0"/>
        </c:title>
        <c:numFmt formatCode="General" sourceLinked="0"/>
        <c:majorTickMark val="out"/>
        <c:minorTickMark val="none"/>
        <c:tickLblPos val="nextTo"/>
        <c:txPr>
          <a:bodyPr rot="0" vert="horz"/>
          <a:lstStyle/>
          <a:p>
            <a:pPr>
              <a:defRPr sz="1200"/>
            </a:pPr>
            <a:endParaRPr lang="es-PE"/>
          </a:p>
        </c:txPr>
        <c:crossAx val="1875671296"/>
        <c:crosses val="autoZero"/>
        <c:auto val="1"/>
        <c:lblAlgn val="ctr"/>
        <c:lblOffset val="100"/>
        <c:noMultiLvlLbl val="0"/>
      </c:catAx>
      <c:valAx>
        <c:axId val="1875671296"/>
        <c:scaling>
          <c:orientation val="minMax"/>
        </c:scaling>
        <c:delete val="0"/>
        <c:axPos val="l"/>
        <c:title>
          <c:tx>
            <c:rich>
              <a:bodyPr rot="-5400000" vert="horz"/>
              <a:lstStyle/>
              <a:p>
                <a:pPr>
                  <a:defRPr/>
                </a:pPr>
                <a:r>
                  <a:rPr lang="en-US"/>
                  <a:t>Nº  ACT OT</a:t>
                </a:r>
              </a:p>
            </c:rich>
          </c:tx>
          <c:overlay val="0"/>
        </c:title>
        <c:numFmt formatCode="General" sourceLinked="1"/>
        <c:majorTickMark val="out"/>
        <c:minorTickMark val="none"/>
        <c:tickLblPos val="nextTo"/>
        <c:txPr>
          <a:bodyPr/>
          <a:lstStyle/>
          <a:p>
            <a:pPr>
              <a:defRPr sz="800"/>
            </a:pPr>
            <a:endParaRPr lang="es-PE"/>
          </a:p>
        </c:txPr>
        <c:crossAx val="1875674016"/>
        <c:crosses val="autoZero"/>
        <c:crossBetween val="between"/>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r>
              <a:rPr lang="en-US" sz="1800" b="1"/>
              <a:t>OTs</a:t>
            </a:r>
            <a:r>
              <a:rPr lang="en-US" sz="1800" b="1" baseline="0"/>
              <a:t> </a:t>
            </a:r>
            <a:r>
              <a:rPr lang="en-US" sz="1800" b="1"/>
              <a:t>PROGRAMA</a:t>
            </a:r>
            <a:r>
              <a:rPr lang="en-US" sz="1800" b="1" baseline="0"/>
              <a:t> SEMANAL MANTTO PLANTA</a:t>
            </a:r>
            <a:r>
              <a:rPr lang="en-US" sz="1800" b="1"/>
              <a:t> </a:t>
            </a:r>
          </a:p>
        </c:rich>
      </c:tx>
      <c:overlay val="0"/>
      <c:spPr>
        <a:noFill/>
        <a:ln w="25400">
          <a:noFill/>
        </a:ln>
        <a:effectLst/>
      </c:spPr>
    </c:title>
    <c:autoTitleDeleted val="0"/>
    <c:plotArea>
      <c:layout>
        <c:manualLayout>
          <c:layoutTarget val="inner"/>
          <c:xMode val="edge"/>
          <c:yMode val="edge"/>
          <c:x val="0.30184630306261084"/>
          <c:y val="0.16441423130134766"/>
          <c:w val="0.58152734434288811"/>
          <c:h val="0.51314260337848228"/>
        </c:manualLayout>
      </c:layout>
      <c:barChart>
        <c:barDir val="col"/>
        <c:grouping val="clustered"/>
        <c:varyColors val="0"/>
        <c:ser>
          <c:idx val="0"/>
          <c:order val="0"/>
          <c:tx>
            <c:strRef>
              <c:f>'Analisis de la rutina'!$K$10</c:f>
              <c:strCache>
                <c:ptCount val="1"/>
                <c:pt idx="0">
                  <c:v>Programadas acumuladas</c:v>
                </c:pt>
              </c:strCache>
            </c:strRef>
          </c:tx>
          <c:spPr>
            <a:solidFill>
              <a:schemeClr val="accent1"/>
            </a:solidFill>
            <a:ln>
              <a:noFill/>
            </a:ln>
            <a:effectLst/>
          </c:spPr>
          <c:invertIfNegative val="0"/>
          <c:cat>
            <c:strRef>
              <c:f>'Analisis de la rutina'!$N$1:$T$1</c:f>
              <c:strCache>
                <c:ptCount val="7"/>
                <c:pt idx="0">
                  <c:v>SÁB</c:v>
                </c:pt>
                <c:pt idx="1">
                  <c:v>DOM</c:v>
                </c:pt>
                <c:pt idx="2">
                  <c:v>LUN</c:v>
                </c:pt>
                <c:pt idx="3">
                  <c:v>MAR</c:v>
                </c:pt>
                <c:pt idx="4">
                  <c:v>MIÉ</c:v>
                </c:pt>
                <c:pt idx="5">
                  <c:v>JUE</c:v>
                </c:pt>
                <c:pt idx="6">
                  <c:v>VIE</c:v>
                </c:pt>
              </c:strCache>
            </c:strRef>
          </c:cat>
          <c:val>
            <c:numRef>
              <c:f>'Analisis de la rutina'!$N$10:$T$10</c:f>
              <c:numCache>
                <c:formatCode>_-* #,##0.00\ _€_-;\-* #,##0.00\ _€_-;_-* "-"??\ _€_-;_-@_-</c:formatCode>
                <c:ptCount val="7"/>
                <c:pt idx="0">
                  <c:v>36</c:v>
                </c:pt>
                <c:pt idx="1">
                  <c:v>69</c:v>
                </c:pt>
                <c:pt idx="2">
                  <c:v>110</c:v>
                </c:pt>
                <c:pt idx="3">
                  <c:v>150</c:v>
                </c:pt>
                <c:pt idx="4">
                  <c:v>191</c:v>
                </c:pt>
                <c:pt idx="5">
                  <c:v>225</c:v>
                </c:pt>
                <c:pt idx="6">
                  <c:v>254</c:v>
                </c:pt>
              </c:numCache>
            </c:numRef>
          </c:val>
          <c:extLst>
            <c:ext xmlns:c16="http://schemas.microsoft.com/office/drawing/2014/chart" uri="{C3380CC4-5D6E-409C-BE32-E72D297353CC}">
              <c16:uniqueId val="{00000000-6162-4B22-ABA3-F7CABD95C903}"/>
            </c:ext>
          </c:extLst>
        </c:ser>
        <c:ser>
          <c:idx val="1"/>
          <c:order val="1"/>
          <c:tx>
            <c:strRef>
              <c:f>'Analisis de la rutina'!$K$11</c:f>
              <c:strCache>
                <c:ptCount val="1"/>
                <c:pt idx="0">
                  <c:v>Realizadas acumuladas</c:v>
                </c:pt>
              </c:strCache>
            </c:strRef>
          </c:tx>
          <c:spPr>
            <a:solidFill>
              <a:schemeClr val="accent3"/>
            </a:solidFill>
            <a:ln>
              <a:noFill/>
            </a:ln>
            <a:effectLst/>
          </c:spPr>
          <c:invertIfNegative val="0"/>
          <c:cat>
            <c:strRef>
              <c:f>'Analisis de la rutina'!$N$1:$T$1</c:f>
              <c:strCache>
                <c:ptCount val="7"/>
                <c:pt idx="0">
                  <c:v>SÁB</c:v>
                </c:pt>
                <c:pt idx="1">
                  <c:v>DOM</c:v>
                </c:pt>
                <c:pt idx="2">
                  <c:v>LUN</c:v>
                </c:pt>
                <c:pt idx="3">
                  <c:v>MAR</c:v>
                </c:pt>
                <c:pt idx="4">
                  <c:v>MIÉ</c:v>
                </c:pt>
                <c:pt idx="5">
                  <c:v>JUE</c:v>
                </c:pt>
                <c:pt idx="6">
                  <c:v>VIE</c:v>
                </c:pt>
              </c:strCache>
            </c:strRef>
          </c:cat>
          <c:val>
            <c:numRef>
              <c:f>'Analisis de la rutina'!$N$11:$T$11</c:f>
              <c:numCache>
                <c:formatCode>_-* #,##0.00\ _€_-;\-* #,##0.00\ _€_-;_-* "-"??\ _€_-;_-@_-</c:formatCode>
                <c:ptCount val="7"/>
                <c:pt idx="0">
                  <c:v>37</c:v>
                </c:pt>
                <c:pt idx="1">
                  <c:v>71</c:v>
                </c:pt>
                <c:pt idx="2">
                  <c:v>112</c:v>
                </c:pt>
                <c:pt idx="3">
                  <c:v>153</c:v>
                </c:pt>
                <c:pt idx="4">
                  <c:v>194</c:v>
                </c:pt>
                <c:pt idx="5">
                  <c:v>229</c:v>
                </c:pt>
                <c:pt idx="6">
                  <c:v>261</c:v>
                </c:pt>
              </c:numCache>
            </c:numRef>
          </c:val>
          <c:extLst>
            <c:ext xmlns:c16="http://schemas.microsoft.com/office/drawing/2014/chart" uri="{C3380CC4-5D6E-409C-BE32-E72D297353CC}">
              <c16:uniqueId val="{00000006-6162-4B22-ABA3-F7CABD95C903}"/>
            </c:ext>
          </c:extLst>
        </c:ser>
        <c:dLbls>
          <c:showLegendKey val="0"/>
          <c:showVal val="0"/>
          <c:showCatName val="0"/>
          <c:showSerName val="0"/>
          <c:showPercent val="0"/>
          <c:showBubbleSize val="0"/>
        </c:dLbls>
        <c:gapWidth val="150"/>
        <c:axId val="1875673472"/>
        <c:axId val="1875695232"/>
      </c:barChart>
      <c:lineChart>
        <c:grouping val="standard"/>
        <c:varyColors val="0"/>
        <c:ser>
          <c:idx val="2"/>
          <c:order val="2"/>
          <c:tx>
            <c:strRef>
              <c:f>'Analisis de la rutina'!$K$12</c:f>
              <c:strCache>
                <c:ptCount val="1"/>
                <c:pt idx="0">
                  <c:v>Adicionales</c:v>
                </c:pt>
              </c:strCache>
            </c:strRef>
          </c:tx>
          <c:spPr>
            <a:ln w="19050" cap="rnd" cmpd="sng" algn="ctr">
              <a:solidFill>
                <a:schemeClr val="accent6"/>
              </a:solidFill>
              <a:prstDash val="solid"/>
              <a:round/>
            </a:ln>
            <a:effectLst/>
          </c:spPr>
          <c:marker>
            <c:symbol val="square"/>
            <c:size val="5"/>
            <c:spPr>
              <a:solidFill>
                <a:schemeClr val="accent6">
                  <a:lumMod val="60000"/>
                  <a:lumOff val="40000"/>
                </a:schemeClr>
              </a:solidFill>
              <a:ln w="6350" cap="flat" cmpd="sng" algn="ctr">
                <a:solidFill>
                  <a:schemeClr val="accent5"/>
                </a:solidFill>
                <a:prstDash val="solid"/>
                <a:round/>
              </a:ln>
              <a:effectLst/>
            </c:spPr>
          </c:marker>
          <c:cat>
            <c:strLit>
              <c:ptCount val="7"/>
              <c:pt idx="0">
                <c:v>LUN</c:v>
              </c:pt>
              <c:pt idx="1">
                <c:v>MAR</c:v>
              </c:pt>
              <c:pt idx="2">
                <c:v>MIE</c:v>
              </c:pt>
              <c:pt idx="3">
                <c:v>JUE</c:v>
              </c:pt>
              <c:pt idx="4">
                <c:v>VIE</c:v>
              </c:pt>
              <c:pt idx="5">
                <c:v>SAB</c:v>
              </c:pt>
              <c:pt idx="6">
                <c:v>DOM</c:v>
              </c:pt>
            </c:strLit>
          </c:cat>
          <c:val>
            <c:numRef>
              <c:f>'Analisis de la rutina'!$N$12:$T$12</c:f>
              <c:numCache>
                <c:formatCode>_-* #,##0.00\ _€_-;\-* #,##0.00\ _€_-;_-* "-"??\ _€_-;_-@_-</c:formatCode>
                <c:ptCount val="7"/>
                <c:pt idx="0">
                  <c:v>1</c:v>
                </c:pt>
                <c:pt idx="1">
                  <c:v>1</c:v>
                </c:pt>
                <c:pt idx="2">
                  <c:v>0</c:v>
                </c:pt>
                <c:pt idx="3">
                  <c:v>1</c:v>
                </c:pt>
                <c:pt idx="4">
                  <c:v>0</c:v>
                </c:pt>
                <c:pt idx="5">
                  <c:v>1</c:v>
                </c:pt>
                <c:pt idx="6">
                  <c:v>3</c:v>
                </c:pt>
              </c:numCache>
            </c:numRef>
          </c:val>
          <c:smooth val="0"/>
          <c:extLst>
            <c:ext xmlns:c16="http://schemas.microsoft.com/office/drawing/2014/chart" uri="{C3380CC4-5D6E-409C-BE32-E72D297353CC}">
              <c16:uniqueId val="{00000007-6162-4B22-ABA3-F7CABD95C903}"/>
            </c:ext>
          </c:extLst>
        </c:ser>
        <c:dLbls>
          <c:showLegendKey val="0"/>
          <c:showVal val="0"/>
          <c:showCatName val="0"/>
          <c:showSerName val="0"/>
          <c:showPercent val="0"/>
          <c:showBubbleSize val="0"/>
        </c:dLbls>
        <c:marker val="1"/>
        <c:smooth val="0"/>
        <c:axId val="1875693056"/>
        <c:axId val="1875679456"/>
      </c:lineChart>
      <c:catAx>
        <c:axId val="1875673472"/>
        <c:scaling>
          <c:orientation val="minMax"/>
        </c:scaling>
        <c:delete val="1"/>
        <c:axPos val="b"/>
        <c:numFmt formatCode="General" sourceLinked="1"/>
        <c:majorTickMark val="none"/>
        <c:minorTickMark val="none"/>
        <c:tickLblPos val="none"/>
        <c:crossAx val="1875695232"/>
        <c:crosses val="autoZero"/>
        <c:auto val="1"/>
        <c:lblAlgn val="ctr"/>
        <c:lblOffset val="100"/>
        <c:noMultiLvlLbl val="0"/>
      </c:catAx>
      <c:valAx>
        <c:axId val="1875695232"/>
        <c:scaling>
          <c:orientation val="minMax"/>
        </c:scaling>
        <c:delete val="0"/>
        <c:axPos val="l"/>
        <c:majorGridlines>
          <c:spPr>
            <a:ln w="9525" cap="flat" cmpd="sng" algn="ctr">
              <a:solidFill>
                <a:schemeClr val="tx1">
                  <a:lumMod val="15000"/>
                  <a:lumOff val="85000"/>
                </a:schemeClr>
              </a:solidFill>
              <a:prstDash val="solid"/>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Actividades</a:t>
                </a:r>
                <a:r>
                  <a:rPr lang="en-US" baseline="0"/>
                  <a:t>  Acumuladas</a:t>
                </a:r>
                <a:endParaRPr lang="en-US"/>
              </a:p>
            </c:rich>
          </c:tx>
          <c:overlay val="0"/>
          <c:spPr>
            <a:noFill/>
            <a:ln w="25400">
              <a:noFill/>
            </a:ln>
            <a:effectLst/>
          </c:spPr>
        </c:title>
        <c:numFmt formatCode="#,##0" sourceLinked="0"/>
        <c:majorTickMark val="none"/>
        <c:minorTickMark val="none"/>
        <c:tickLblPos val="nextTo"/>
        <c:spPr>
          <a:noFill/>
          <a:ln w="6350" cap="flat" cmpd="sng" algn="ctr">
            <a:noFill/>
            <a:prstDash val="solid"/>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1875673472"/>
        <c:crosses val="autoZero"/>
        <c:crossBetween val="between"/>
      </c:valAx>
      <c:valAx>
        <c:axId val="1875679456"/>
        <c:scaling>
          <c:orientation val="minMax"/>
        </c:scaling>
        <c:delete val="0"/>
        <c:axPos val="r"/>
        <c:title>
          <c:tx>
            <c:rich>
              <a:bodyPr rot="-5400000" vert="horz"/>
              <a:lstStyle/>
              <a:p>
                <a:pPr algn="ctr" rtl="0">
                  <a:defRPr lang="es-ES" sz="1000" b="0" i="0" u="none" strike="noStrike" kern="1200" baseline="0">
                    <a:solidFill>
                      <a:sysClr val="windowText" lastClr="000000">
                        <a:lumMod val="65000"/>
                        <a:lumOff val="35000"/>
                      </a:sysClr>
                    </a:solidFill>
                    <a:latin typeface="+mn-lt"/>
                    <a:ea typeface="+mn-ea"/>
                    <a:cs typeface="+mn-cs"/>
                  </a:defRPr>
                </a:pPr>
                <a:r>
                  <a:rPr lang="en-US" sz="1000" b="0" i="0" u="none" strike="noStrike" kern="1200" baseline="0">
                    <a:solidFill>
                      <a:sysClr val="windowText" lastClr="000000">
                        <a:lumMod val="65000"/>
                        <a:lumOff val="35000"/>
                      </a:sysClr>
                    </a:solidFill>
                    <a:latin typeface="+mn-lt"/>
                    <a:ea typeface="+mn-ea"/>
                    <a:cs typeface="+mn-cs"/>
                  </a:rPr>
                  <a:t>Actividades Adicionales</a:t>
                </a:r>
                <a:endParaRPr lang="es-ES" sz="1000" b="0" i="0" u="none" strike="noStrike" kern="1200" baseline="0">
                  <a:solidFill>
                    <a:sysClr val="windowText" lastClr="000000">
                      <a:lumMod val="65000"/>
                      <a:lumOff val="35000"/>
                    </a:sysClr>
                  </a:solidFill>
                  <a:latin typeface="+mn-lt"/>
                  <a:ea typeface="+mn-ea"/>
                  <a:cs typeface="+mn-cs"/>
                </a:endParaRPr>
              </a:p>
            </c:rich>
          </c:tx>
          <c:overlay val="0"/>
        </c:title>
        <c:numFmt formatCode="#,##0" sourceLinked="0"/>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es-PE"/>
          </a:p>
        </c:txPr>
        <c:crossAx val="1875693056"/>
        <c:crosses val="max"/>
        <c:crossBetween val="between"/>
      </c:valAx>
      <c:catAx>
        <c:axId val="1875693056"/>
        <c:scaling>
          <c:orientation val="minMax"/>
        </c:scaling>
        <c:delete val="1"/>
        <c:axPos val="b"/>
        <c:numFmt formatCode="General" sourceLinked="1"/>
        <c:majorTickMark val="out"/>
        <c:minorTickMark val="none"/>
        <c:tickLblPos val="none"/>
        <c:crossAx val="1875679456"/>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prstDash val="solid"/>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s-PE"/>
          </a:p>
        </c:txPr>
      </c:dTable>
      <c:spPr>
        <a:noFill/>
        <a:ln w="25400">
          <a:noFill/>
        </a:ln>
        <a:effectLst/>
      </c:spPr>
    </c:plotArea>
    <c:plotVisOnly val="1"/>
    <c:dispBlanksAs val="gap"/>
    <c:showDLblsOverMax val="0"/>
  </c:chart>
  <c:spPr>
    <a:solidFill>
      <a:schemeClr val="bg1"/>
    </a:solidFill>
    <a:ln w="9525" cap="flat" cmpd="sng" algn="ctr">
      <a:solidFill>
        <a:schemeClr val="tx1"/>
      </a:solidFill>
      <a:prstDash val="solid"/>
      <a:round/>
    </a:ln>
    <a:effectLst/>
  </c:spPr>
  <c:txPr>
    <a:bodyPr/>
    <a:lstStyle/>
    <a:p>
      <a:pPr>
        <a:defRPr/>
      </a:pPr>
      <a:endParaRPr lang="es-PE"/>
    </a:p>
  </c:txPr>
  <c:printSettings>
    <c:headerFooter/>
    <c:pageMargins b="0.75000000000000144" l="0.70000000000000062" r="0.70000000000000062" t="0.75000000000000144" header="0.30000000000000032" footer="0.30000000000000032"/>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[RUTINA_SEMANA_13.xlsx]Analisis de las OT X HRS OTs!Tabla dinámica1</c:name>
    <c:fmtId val="3"/>
  </c:pivotSource>
  <c:chart>
    <c:title>
      <c:tx>
        <c:rich>
          <a:bodyPr/>
          <a:lstStyle/>
          <a:p>
            <a:pPr>
              <a:defRPr/>
            </a:pPr>
            <a:r>
              <a:rPr lang="en-US"/>
              <a:t>PROGRAMA SEMANAL PLANTA</a:t>
            </a:r>
          </a:p>
        </c:rich>
      </c:tx>
      <c:layout>
        <c:manualLayout>
          <c:xMode val="edge"/>
          <c:yMode val="edge"/>
          <c:x val="0.20523190518187565"/>
          <c:y val="8.9744198658862715E-3"/>
        </c:manualLayout>
      </c:layout>
      <c:overlay val="1"/>
    </c:title>
    <c:autoTitleDeleted val="0"/>
    <c:pivotFmts>
      <c:pivotFmt>
        <c:idx val="0"/>
        <c:marker>
          <c:symbol val="none"/>
        </c:marker>
      </c:pivotFmt>
      <c:pivotFmt>
        <c:idx val="1"/>
        <c:marker>
          <c:symbol val="none"/>
        </c:marker>
        <c:dLbl>
          <c:idx val="0"/>
          <c:spPr/>
          <c:txPr>
            <a:bodyPr/>
            <a:lstStyle/>
            <a:p>
              <a:pPr>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
        <c:idx val="2"/>
        <c:marker>
          <c:symbol val="none"/>
        </c:marker>
        <c:dLbl>
          <c:idx val="0"/>
          <c:spPr/>
          <c:txPr>
            <a:bodyPr/>
            <a:lstStyle/>
            <a:p>
              <a:pPr>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
        <c:idx val="3"/>
        <c:marker>
          <c:symbol val="none"/>
        </c:marker>
        <c:dLbl>
          <c:idx val="0"/>
          <c:spPr/>
          <c:txPr>
            <a:bodyPr/>
            <a:lstStyle/>
            <a:p>
              <a:pPr>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
        <c:idx val="4"/>
        <c:dLbl>
          <c:idx val="0"/>
          <c:spPr/>
          <c:txPr>
            <a:bodyPr/>
            <a:lstStyle/>
            <a:p>
              <a:pPr>
                <a:defRPr/>
              </a:pPr>
              <a:endParaRPr lang="es-PE"/>
            </a:p>
          </c:txPr>
          <c:dLblPos val="t"/>
          <c:showLegendKey val="0"/>
          <c:showVal val="1"/>
          <c:showCatName val="0"/>
          <c:showSerName val="0"/>
          <c:showPercent val="0"/>
          <c:showBubbleSize val="0"/>
          <c:extLst>
            <c:ext xmlns:c15="http://schemas.microsoft.com/office/drawing/2012/chart" uri="{CE6537A1-D6FC-4f65-9D91-7224C49458BB}"/>
          </c:extLst>
        </c:dLbl>
      </c:pivotFmt>
      <c:pivotFmt>
        <c:idx val="5"/>
        <c:marker>
          <c:symbol val="none"/>
        </c:marker>
        <c:dLbl>
          <c:idx val="0"/>
          <c:spPr/>
          <c:txPr>
            <a:bodyPr/>
            <a:lstStyle/>
            <a:p>
              <a:pPr>
                <a:defRPr/>
              </a:pPr>
              <a:endParaRPr lang="es-PE"/>
            </a:p>
          </c:txPr>
          <c:dLblPos val="ctr"/>
          <c:showLegendKey val="0"/>
          <c:showVal val="1"/>
          <c:showCatName val="0"/>
          <c:showSerName val="0"/>
          <c:showPercent val="0"/>
          <c:showBubbleSize val="0"/>
          <c:separator>; </c:separator>
          <c:extLst>
            <c:ext xmlns:c15="http://schemas.microsoft.com/office/drawing/2012/chart" uri="{CE6537A1-D6FC-4f65-9D91-7224C49458BB}"/>
          </c:extLst>
        </c:dLbl>
      </c:pivotFmt>
      <c:pivotFmt>
        <c:idx val="6"/>
        <c:marker>
          <c:symbol val="none"/>
        </c:marker>
        <c:dLbl>
          <c:idx val="0"/>
          <c:spPr/>
          <c:txPr>
            <a:bodyPr/>
            <a:lstStyle/>
            <a:p>
              <a:pPr>
                <a:defRPr/>
              </a:pPr>
              <a:endParaRPr lang="es-PE"/>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7"/>
        <c:dLbl>
          <c:idx val="0"/>
          <c:spPr/>
          <c:txPr>
            <a:bodyPr/>
            <a:lstStyle/>
            <a:p>
              <a:pPr>
                <a:defRPr/>
              </a:pPr>
              <a:endParaRPr lang="es-PE"/>
            </a:p>
          </c:txPr>
          <c:dLblPos val="t"/>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8091017151616046"/>
          <c:y val="0.222876091123344"/>
          <c:w val="0.59827991844300865"/>
          <c:h val="0.52017667488533559"/>
        </c:manualLayout>
      </c:layout>
      <c:barChart>
        <c:barDir val="col"/>
        <c:grouping val="clustered"/>
        <c:varyColors val="0"/>
        <c:ser>
          <c:idx val="0"/>
          <c:order val="0"/>
          <c:tx>
            <c:strRef>
              <c:f>'Analisis de las OT X HRS OTs'!$B$5:$B$6</c:f>
              <c:strCache>
                <c:ptCount val="1"/>
                <c:pt idx="0">
                  <c:v>Suma de HH REAL</c:v>
                </c:pt>
              </c:strCache>
            </c:strRef>
          </c:tx>
          <c:invertIfNegative val="0"/>
          <c:dLbls>
            <c:spPr/>
            <c:txPr>
              <a:bodyPr/>
              <a:lstStyle/>
              <a:p>
                <a:pPr>
                  <a:defRPr/>
                </a:pPr>
                <a:endParaRPr lang="es-PE"/>
              </a:p>
            </c:txPr>
            <c:dLblPos val="ctr"/>
            <c:showLegendKey val="0"/>
            <c:showVal val="1"/>
            <c:showCatName val="0"/>
            <c:showSerName val="0"/>
            <c:showPercent val="0"/>
            <c:showBubbleSize val="0"/>
            <c:separator>; </c:separator>
            <c:showLeaderLines val="0"/>
            <c:extLst>
              <c:ext xmlns:c15="http://schemas.microsoft.com/office/drawing/2012/chart" uri="{CE6537A1-D6FC-4f65-9D91-7224C49458BB}">
                <c15:showLeaderLines val="1"/>
              </c:ext>
            </c:extLst>
          </c:dLbls>
          <c:cat>
            <c:strRef>
              <c:f>'Analisis de las OT X HRS OTs'!$A$7:$A$12</c:f>
              <c:strCache>
                <c:ptCount val="5"/>
                <c:pt idx="0">
                  <c:v>MEC_P_C</c:v>
                </c:pt>
                <c:pt idx="1">
                  <c:v>ELE_P_C</c:v>
                </c:pt>
                <c:pt idx="2">
                  <c:v>INST_P_C</c:v>
                </c:pt>
                <c:pt idx="3">
                  <c:v>ELECN_P_C</c:v>
                </c:pt>
                <c:pt idx="4">
                  <c:v>LUB_P_C</c:v>
                </c:pt>
              </c:strCache>
            </c:strRef>
          </c:cat>
          <c:val>
            <c:numRef>
              <c:f>'Analisis de las OT X HRS OTs'!$B$7:$B$12</c:f>
              <c:numCache>
                <c:formatCode>_-* #,##0\ _€_-;\-* #,##0\ _€_-;_-* "-"??\ _€_-;_-@_-</c:formatCode>
                <c:ptCount val="5"/>
                <c:pt idx="0">
                  <c:v>378</c:v>
                </c:pt>
                <c:pt idx="1">
                  <c:v>126</c:v>
                </c:pt>
                <c:pt idx="2">
                  <c:v>281</c:v>
                </c:pt>
                <c:pt idx="3">
                  <c:v>63</c:v>
                </c:pt>
                <c:pt idx="4">
                  <c:v>62</c:v>
                </c:pt>
              </c:numCache>
            </c:numRef>
          </c:val>
          <c:extLst>
            <c:ext xmlns:c16="http://schemas.microsoft.com/office/drawing/2014/chart" uri="{C3380CC4-5D6E-409C-BE32-E72D297353CC}">
              <c16:uniqueId val="{00000000-26DF-4EB2-9128-011D35459D98}"/>
            </c:ext>
          </c:extLst>
        </c:ser>
        <c:ser>
          <c:idx val="1"/>
          <c:order val="1"/>
          <c:tx>
            <c:strRef>
              <c:f>'Analisis de las OT X HRS OTs'!$C$5:$C$6</c:f>
              <c:strCache>
                <c:ptCount val="1"/>
                <c:pt idx="0">
                  <c:v>Suma de HH PLAN</c:v>
                </c:pt>
              </c:strCache>
            </c:strRef>
          </c:tx>
          <c:invertIfNegative val="0"/>
          <c:dLbls>
            <c:spPr/>
            <c:txPr>
              <a:bodyPr/>
              <a:lstStyle/>
              <a:p>
                <a:pPr>
                  <a:defRPr/>
                </a:pPr>
                <a:endParaRPr lang="es-P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'Analisis de las OT X HRS OTs'!$A$7:$A$12</c:f>
              <c:strCache>
                <c:ptCount val="5"/>
                <c:pt idx="0">
                  <c:v>MEC_P_C</c:v>
                </c:pt>
                <c:pt idx="1">
                  <c:v>ELE_P_C</c:v>
                </c:pt>
                <c:pt idx="2">
                  <c:v>INST_P_C</c:v>
                </c:pt>
                <c:pt idx="3">
                  <c:v>ELECN_P_C</c:v>
                </c:pt>
                <c:pt idx="4">
                  <c:v>LUB_P_C</c:v>
                </c:pt>
              </c:strCache>
            </c:strRef>
          </c:cat>
          <c:val>
            <c:numRef>
              <c:f>'Analisis de las OT X HRS OTs'!$C$7:$C$12</c:f>
              <c:numCache>
                <c:formatCode>_-* #,##0\ _€_-;\-* #,##0\ _€_-;_-* "-"??\ _€_-;_-@_-</c:formatCode>
                <c:ptCount val="5"/>
                <c:pt idx="0">
                  <c:v>370</c:v>
                </c:pt>
                <c:pt idx="1">
                  <c:v>124</c:v>
                </c:pt>
                <c:pt idx="2">
                  <c:v>329</c:v>
                </c:pt>
                <c:pt idx="3">
                  <c:v>63</c:v>
                </c:pt>
                <c:pt idx="4">
                  <c:v>62</c:v>
                </c:pt>
              </c:numCache>
            </c:numRef>
          </c:val>
          <c:extLst>
            <c:ext xmlns:c16="http://schemas.microsoft.com/office/drawing/2014/chart" uri="{C3380CC4-5D6E-409C-BE32-E72D297353CC}">
              <c16:uniqueId val="{00000001-26DF-4EB2-9128-011D35459D98}"/>
            </c:ext>
          </c:extLst>
        </c:ser>
        <c:dLbls>
          <c:showLegendKey val="0"/>
          <c:showVal val="1"/>
          <c:showCatName val="0"/>
          <c:showSerName val="0"/>
          <c:showPercent val="0"/>
          <c:showBubbleSize val="0"/>
        </c:dLbls>
        <c:gapWidth val="150"/>
        <c:overlap val="-25"/>
        <c:axId val="1875672384"/>
        <c:axId val="1875675648"/>
      </c:barChart>
      <c:lineChart>
        <c:grouping val="standard"/>
        <c:varyColors val="0"/>
        <c:ser>
          <c:idx val="2"/>
          <c:order val="2"/>
          <c:tx>
            <c:strRef>
              <c:f>'Analisis de las OT X HRS OTs'!$D$5:$D$6</c:f>
              <c:strCache>
                <c:ptCount val="1"/>
                <c:pt idx="0">
                  <c:v>Promedio de DESVIO</c:v>
                </c:pt>
              </c:strCache>
            </c:strRef>
          </c:tx>
          <c:dLbls>
            <c:spPr/>
            <c:txPr>
              <a:bodyPr/>
              <a:lstStyle/>
              <a:p>
                <a:pPr>
                  <a:defRPr/>
                </a:pPr>
                <a:endParaRPr lang="es-PE"/>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'Analisis de las OT X HRS OTs'!$A$7:$A$12</c:f>
              <c:strCache>
                <c:ptCount val="5"/>
                <c:pt idx="0">
                  <c:v>MEC_P_C</c:v>
                </c:pt>
                <c:pt idx="1">
                  <c:v>ELE_P_C</c:v>
                </c:pt>
                <c:pt idx="2">
                  <c:v>INST_P_C</c:v>
                </c:pt>
                <c:pt idx="3">
                  <c:v>ELECN_P_C</c:v>
                </c:pt>
                <c:pt idx="4">
                  <c:v>LUB_P_C</c:v>
                </c:pt>
              </c:strCache>
            </c:strRef>
          </c:cat>
          <c:val>
            <c:numRef>
              <c:f>'Analisis de las OT X HRS OTs'!$D$7:$D$12</c:f>
              <c:numCache>
                <c:formatCode>_-* #,##0.00\ _€_-;\-* #,##0.00\ _€_-;_-* "-"??\ _€_-;_-@_-</c:formatCode>
                <c:ptCount val="5"/>
                <c:pt idx="0">
                  <c:v>0.971830985915493</c:v>
                </c:pt>
                <c:pt idx="1">
                  <c:v>1</c:v>
                </c:pt>
                <c:pt idx="2">
                  <c:v>0.93877551020408168</c:v>
                </c:pt>
                <c:pt idx="3">
                  <c:v>1</c:v>
                </c:pt>
                <c:pt idx="4">
                  <c:v>1</c:v>
                </c:pt>
              </c:numCache>
            </c:numRef>
          </c:val>
          <c:smooth val="0"/>
          <c:extLst>
            <c:ext xmlns:c16="http://schemas.microsoft.com/office/drawing/2014/chart" uri="{C3380CC4-5D6E-409C-BE32-E72D297353CC}">
              <c16:uniqueId val="{00000002-26DF-4EB2-9128-011D35459D98}"/>
            </c:ext>
          </c:extLst>
        </c:ser>
        <c:dLbls>
          <c:showLegendKey val="0"/>
          <c:showVal val="0"/>
          <c:showCatName val="0"/>
          <c:showSerName val="0"/>
          <c:showPercent val="0"/>
          <c:showBubbleSize val="0"/>
        </c:dLbls>
        <c:marker val="1"/>
        <c:smooth val="0"/>
        <c:axId val="1875695776"/>
        <c:axId val="1875699040"/>
      </c:lineChart>
      <c:catAx>
        <c:axId val="1875672384"/>
        <c:scaling>
          <c:orientation val="minMax"/>
        </c:scaling>
        <c:delete val="0"/>
        <c:axPos val="b"/>
        <c:title>
          <c:tx>
            <c:rich>
              <a:bodyPr/>
              <a:lstStyle/>
              <a:p>
                <a:pPr>
                  <a:defRPr/>
                </a:pPr>
                <a:r>
                  <a:rPr lang="en-US"/>
                  <a:t>Puesto de trabajo</a:t>
                </a:r>
              </a:p>
            </c:rich>
          </c:tx>
          <c:overlay val="0"/>
        </c:title>
        <c:numFmt formatCode="General" sourceLinked="0"/>
        <c:majorTickMark val="none"/>
        <c:minorTickMark val="none"/>
        <c:tickLblPos val="nextTo"/>
        <c:crossAx val="1875675648"/>
        <c:crosses val="autoZero"/>
        <c:auto val="1"/>
        <c:lblAlgn val="ctr"/>
        <c:lblOffset val="100"/>
        <c:noMultiLvlLbl val="0"/>
      </c:catAx>
      <c:valAx>
        <c:axId val="1875675648"/>
        <c:scaling>
          <c:orientation val="minMax"/>
        </c:scaling>
        <c:delete val="0"/>
        <c:axPos val="l"/>
        <c:title>
          <c:tx>
            <c:rich>
              <a:bodyPr rot="-5400000" vert="horz"/>
              <a:lstStyle/>
              <a:p>
                <a:pPr>
                  <a:defRPr/>
                </a:pPr>
                <a:r>
                  <a:rPr lang="en-US"/>
                  <a:t>Suma de Horas</a:t>
                </a:r>
              </a:p>
            </c:rich>
          </c:tx>
          <c:overlay val="0"/>
        </c:title>
        <c:numFmt formatCode="_-* #,##0\ _€_-;\-* #,##0\ _€_-;_-* &quot;-&quot;??\ _€_-;_-@_-" sourceLinked="1"/>
        <c:majorTickMark val="out"/>
        <c:minorTickMark val="none"/>
        <c:tickLblPos val="nextTo"/>
        <c:crossAx val="1875672384"/>
        <c:crosses val="autoZero"/>
        <c:crossBetween val="between"/>
      </c:valAx>
      <c:valAx>
        <c:axId val="1875699040"/>
        <c:scaling>
          <c:orientation val="minMax"/>
          <c:max val="1"/>
        </c:scaling>
        <c:delete val="0"/>
        <c:axPos val="r"/>
        <c:majorGridlines/>
        <c:title>
          <c:tx>
            <c:rich>
              <a:bodyPr rot="-5400000" vert="horz"/>
              <a:lstStyle/>
              <a:p>
                <a:pPr>
                  <a:defRPr/>
                </a:pPr>
                <a:r>
                  <a:rPr lang="en-US"/>
                  <a:t>Desviacion</a:t>
                </a:r>
              </a:p>
            </c:rich>
          </c:tx>
          <c:overlay val="0"/>
        </c:title>
        <c:numFmt formatCode="_-* #,##0.00\ _€_-;\-* #,##0.00\ _€_-;_-* &quot;-&quot;??\ _€_-;_-@_-" sourceLinked="1"/>
        <c:majorTickMark val="out"/>
        <c:minorTickMark val="none"/>
        <c:tickLblPos val="nextTo"/>
        <c:crossAx val="1875695776"/>
        <c:crosses val="max"/>
        <c:crossBetween val="between"/>
      </c:valAx>
      <c:catAx>
        <c:axId val="1875695776"/>
        <c:scaling>
          <c:orientation val="minMax"/>
        </c:scaling>
        <c:delete val="1"/>
        <c:axPos val="b"/>
        <c:numFmt formatCode="General" sourceLinked="1"/>
        <c:majorTickMark val="out"/>
        <c:minorTickMark val="none"/>
        <c:tickLblPos val="none"/>
        <c:crossAx val="1875699040"/>
        <c:crosses val="autoZero"/>
        <c:auto val="1"/>
        <c:lblAlgn val="ctr"/>
        <c:lblOffset val="100"/>
        <c:noMultiLvlLbl val="0"/>
      </c:catAx>
    </c:plotArea>
    <c:legend>
      <c:legendPos val="b"/>
      <c:overlay val="0"/>
    </c:legend>
    <c:plotVisOnly val="1"/>
    <c:dispBlanksAs val="gap"/>
    <c:showDLblsOverMax val="0"/>
  </c:chart>
  <c:printSettings>
    <c:headerFooter/>
    <c:pageMargins b="0.75000000000000144" l="0.70000000000000062" r="0.70000000000000062" t="0.75000000000000144" header="0.30000000000000032" footer="0.30000000000000032"/>
    <c:pageSetup/>
  </c:printSettings>
  <c:userShapes r:id="rId1"/>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[RUTINA_SEMANA_13.xlsx]Analisis de las OT X HRS OTs!Tabla dinámica8</c:name>
    <c:fmtId val="1"/>
  </c:pivotSource>
  <c:chart>
    <c:title>
      <c:tx>
        <c:rich>
          <a:bodyPr/>
          <a:lstStyle/>
          <a:p>
            <a:pPr>
              <a:defRPr/>
            </a:pPr>
            <a:r>
              <a:rPr lang="es-ES"/>
              <a:t>RUTINA</a:t>
            </a:r>
            <a:r>
              <a:rPr lang="es-ES" baseline="0"/>
              <a:t> SEMANAL PLANTA</a:t>
            </a:r>
            <a:endParaRPr lang="es-ES"/>
          </a:p>
        </c:rich>
      </c:tx>
      <c:overlay val="0"/>
    </c:title>
    <c:autoTitleDeleted val="0"/>
    <c:pivotFmts>
      <c:pivotFmt>
        <c:idx val="0"/>
        <c:marker>
          <c:symbol val="none"/>
        </c:marker>
        <c:dLbl>
          <c:idx val="0"/>
          <c:spPr/>
          <c:txPr>
            <a:bodyPr/>
            <a:lstStyle/>
            <a:p>
              <a:pPr>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
        <c:idx val="1"/>
        <c:marker>
          <c:symbol val="none"/>
        </c:marker>
        <c:dLbl>
          <c:idx val="0"/>
          <c:spPr/>
          <c:txPr>
            <a:bodyPr/>
            <a:lstStyle/>
            <a:p>
              <a:pPr>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
        <c:idx val="2"/>
        <c:marker>
          <c:symbol val="none"/>
        </c:marker>
        <c:dLbl>
          <c:idx val="0"/>
          <c:spPr/>
          <c:txPr>
            <a:bodyPr/>
            <a:lstStyle/>
            <a:p>
              <a:pPr>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
        <c:idx val="3"/>
        <c:marker>
          <c:symbol val="none"/>
        </c:marker>
        <c:dLbl>
          <c:idx val="0"/>
          <c:spPr/>
          <c:txPr>
            <a:bodyPr/>
            <a:lstStyle/>
            <a:p>
              <a:pPr>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
        <c:idx val="4"/>
        <c:marker>
          <c:symbol val="none"/>
        </c:marker>
        <c:dLbl>
          <c:idx val="0"/>
          <c:spPr>
            <a:noFill/>
            <a:ln>
              <a:noFill/>
            </a:ln>
            <a:effectLst/>
          </c:spPr>
          <c:txPr>
            <a:bodyPr wrap="square" lIns="38100" tIns="19050" rIns="38100" bIns="19050" anchor="ctr">
              <a:spAutoFit/>
            </a:bodyPr>
            <a:lstStyle/>
            <a:p>
              <a:pPr>
                <a:defRPr/>
              </a:pPr>
              <a:endParaRPr lang="es-PE"/>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5"/>
        <c:marker>
          <c:symbol val="none"/>
        </c:marker>
        <c:dLbl>
          <c:idx val="0"/>
          <c:spPr>
            <a:noFill/>
            <a:ln>
              <a:noFill/>
            </a:ln>
            <a:effectLst/>
          </c:spPr>
          <c:txPr>
            <a:bodyPr wrap="square" lIns="38100" tIns="19050" rIns="38100" bIns="19050" anchor="ctr">
              <a:spAutoFit/>
            </a:bodyPr>
            <a:lstStyle/>
            <a:p>
              <a:pPr>
                <a:defRPr/>
              </a:pPr>
              <a:endParaRPr lang="es-PE"/>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6"/>
        <c:dLbl>
          <c:idx val="0"/>
          <c:layout>
            <c:manualLayout>
              <c:x val="-2.7426160337552821E-2"/>
              <c:y val="-8.0808097947050617E-3"/>
            </c:manualLayout>
          </c:layout>
          <c:spPr>
            <a:noFill/>
            <a:ln>
              <a:noFill/>
            </a:ln>
            <a:effectLst/>
          </c:spPr>
          <c:txPr>
            <a:bodyPr wrap="square" lIns="38100" tIns="19050" rIns="38100" bIns="19050" anchor="ctr">
              <a:spAutoFit/>
            </a:bodyPr>
            <a:lstStyle/>
            <a:p>
              <a:pPr>
                <a:defRPr/>
              </a:pPr>
              <a:endParaRPr lang="es-PE"/>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7"/>
        <c:dLbl>
          <c:idx val="0"/>
          <c:layout>
            <c:manualLayout>
              <c:x val="-1.8987341772151899E-2"/>
              <c:y val="0"/>
            </c:manualLayout>
          </c:layout>
          <c:spPr>
            <a:noFill/>
            <a:ln>
              <a:noFill/>
            </a:ln>
            <a:effectLst/>
          </c:spPr>
          <c:txPr>
            <a:bodyPr wrap="square" lIns="38100" tIns="19050" rIns="38100" bIns="19050" anchor="ctr">
              <a:spAutoFit/>
            </a:bodyPr>
            <a:lstStyle/>
            <a:p>
              <a:pPr>
                <a:defRPr/>
              </a:pPr>
              <a:endParaRPr lang="es-PE"/>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4999157512718317"/>
          <c:y val="0.21267513433212151"/>
          <c:w val="0.82531706684812545"/>
          <c:h val="0.49618575994330283"/>
        </c:manualLayout>
      </c:layout>
      <c:barChart>
        <c:barDir val="col"/>
        <c:grouping val="clustered"/>
        <c:varyColors val="0"/>
        <c:ser>
          <c:idx val="0"/>
          <c:order val="0"/>
          <c:tx>
            <c:strRef>
              <c:f>'Analisis de las OT X HRS OTs'!$B$33:$B$34</c:f>
              <c:strCache>
                <c:ptCount val="1"/>
                <c:pt idx="0">
                  <c:v>Suma de HH//</c:v>
                </c:pt>
              </c:strCache>
            </c:strRef>
          </c:tx>
          <c:invertIfNegative val="0"/>
          <c:dLbls>
            <c:dLbl>
              <c:idx val="1"/>
              <c:layout>
                <c:manualLayout>
                  <c:x val="-1.8987341772151899E-2"/>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F88-4396-AEF0-6E58D7D8927E}"/>
                </c:ext>
              </c:extLst>
            </c:dLbl>
            <c:dLbl>
              <c:idx val="2"/>
              <c:layout>
                <c:manualLayout>
                  <c:x val="-2.7426160337552821E-2"/>
                  <c:y val="-8.0808097947050617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F88-4396-AEF0-6E58D7D8927E}"/>
                </c:ext>
              </c:extLst>
            </c:dLbl>
            <c:spPr>
              <a:noFill/>
              <a:ln>
                <a:noFill/>
              </a:ln>
              <a:effectLst/>
            </c:spPr>
            <c:txPr>
              <a:bodyPr wrap="square" lIns="38100" tIns="19050" rIns="38100" bIns="19050" anchor="ctr">
                <a:spAutoFit/>
              </a:bodyPr>
              <a:lstStyle/>
              <a:p>
                <a:pPr>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'Analisis de las OT X HRS OTs'!$A$35:$A$40</c:f>
              <c:strCache>
                <c:ptCount val="5"/>
                <c:pt idx="0">
                  <c:v>MEC_P_C</c:v>
                </c:pt>
                <c:pt idx="1">
                  <c:v>ELE_P_C</c:v>
                </c:pt>
                <c:pt idx="2">
                  <c:v>INST_P_C</c:v>
                </c:pt>
                <c:pt idx="3">
                  <c:v>ELECN_P_C</c:v>
                </c:pt>
                <c:pt idx="4">
                  <c:v>LUB_P_C</c:v>
                </c:pt>
              </c:strCache>
            </c:strRef>
          </c:cat>
          <c:val>
            <c:numRef>
              <c:f>'Analisis de las OT X HRS OTs'!$B$35:$B$40</c:f>
              <c:numCache>
                <c:formatCode>_-* #,##0.00\ _€_-;\-* #,##0.00\ _€_-;_-* "-"??\ _€_-;_-@_-</c:formatCode>
                <c:ptCount val="5"/>
                <c:pt idx="0">
                  <c:v>782</c:v>
                </c:pt>
                <c:pt idx="1">
                  <c:v>168</c:v>
                </c:pt>
                <c:pt idx="2">
                  <c:v>707</c:v>
                </c:pt>
                <c:pt idx="3">
                  <c:v>90</c:v>
                </c:pt>
                <c:pt idx="4">
                  <c:v>62</c:v>
                </c:pt>
              </c:numCache>
            </c:numRef>
          </c:val>
          <c:extLst>
            <c:ext xmlns:c16="http://schemas.microsoft.com/office/drawing/2014/chart" uri="{C3380CC4-5D6E-409C-BE32-E72D297353CC}">
              <c16:uniqueId val="{00000000-839D-44F3-81F2-80F809729AA5}"/>
            </c:ext>
          </c:extLst>
        </c:ser>
        <c:ser>
          <c:idx val="1"/>
          <c:order val="1"/>
          <c:tx>
            <c:strRef>
              <c:f>'Analisis de las OT X HRS OTs'!$C$33:$C$34</c:f>
              <c:strCache>
                <c:ptCount val="1"/>
                <c:pt idx="0">
                  <c:v>Suma de HH//REAL</c:v>
                </c:pt>
              </c:strCache>
            </c:strRef>
          </c:tx>
          <c:invertIfNegative val="0"/>
          <c:dLbls>
            <c:spPr>
              <a:noFill/>
              <a:ln>
                <a:noFill/>
              </a:ln>
              <a:effectLst/>
            </c:spPr>
            <c:txPr>
              <a:bodyPr wrap="square" lIns="38100" tIns="19050" rIns="38100" bIns="19050" anchor="ctr">
                <a:spAutoFit/>
              </a:bodyPr>
              <a:lstStyle/>
              <a:p>
                <a:pPr>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'Analisis de las OT X HRS OTs'!$A$35:$A$40</c:f>
              <c:strCache>
                <c:ptCount val="5"/>
                <c:pt idx="0">
                  <c:v>MEC_P_C</c:v>
                </c:pt>
                <c:pt idx="1">
                  <c:v>ELE_P_C</c:v>
                </c:pt>
                <c:pt idx="2">
                  <c:v>INST_P_C</c:v>
                </c:pt>
                <c:pt idx="3">
                  <c:v>ELECN_P_C</c:v>
                </c:pt>
                <c:pt idx="4">
                  <c:v>LUB_P_C</c:v>
                </c:pt>
              </c:strCache>
            </c:strRef>
          </c:cat>
          <c:val>
            <c:numRef>
              <c:f>'Analisis de las OT X HRS OTs'!$C$35:$C$40</c:f>
              <c:numCache>
                <c:formatCode>_-* #,##0.00\ _€_-;\-* #,##0.00\ _€_-;_-* "-"??\ _€_-;_-@_-</c:formatCode>
                <c:ptCount val="5"/>
                <c:pt idx="0">
                  <c:v>756</c:v>
                </c:pt>
                <c:pt idx="1">
                  <c:v>168</c:v>
                </c:pt>
                <c:pt idx="2">
                  <c:v>605</c:v>
                </c:pt>
                <c:pt idx="3">
                  <c:v>90</c:v>
                </c:pt>
                <c:pt idx="4">
                  <c:v>62</c:v>
                </c:pt>
              </c:numCache>
            </c:numRef>
          </c:val>
          <c:extLst>
            <c:ext xmlns:c16="http://schemas.microsoft.com/office/drawing/2014/chart" uri="{C3380CC4-5D6E-409C-BE32-E72D297353CC}">
              <c16:uniqueId val="{00000001-27AF-4397-9C80-01BA88E492D4}"/>
            </c:ext>
          </c:extLst>
        </c:ser>
        <c:dLbls>
          <c:dLblPos val="outEnd"/>
          <c:showLegendKey val="0"/>
          <c:showVal val="1"/>
          <c:showCatName val="0"/>
          <c:showSerName val="0"/>
          <c:showPercent val="0"/>
          <c:showBubbleSize val="0"/>
        </c:dLbls>
        <c:gapWidth val="150"/>
        <c:overlap val="-25"/>
        <c:axId val="1875696320"/>
        <c:axId val="1875701760"/>
      </c:barChart>
      <c:catAx>
        <c:axId val="1875696320"/>
        <c:scaling>
          <c:orientation val="minMax"/>
        </c:scaling>
        <c:delete val="0"/>
        <c:axPos val="b"/>
        <c:title>
          <c:tx>
            <c:rich>
              <a:bodyPr/>
              <a:lstStyle/>
              <a:p>
                <a:pPr>
                  <a:defRPr/>
                </a:pPr>
                <a:r>
                  <a:rPr lang="en-US"/>
                  <a:t>Puesto de trabajo</a:t>
                </a:r>
              </a:p>
            </c:rich>
          </c:tx>
          <c:overlay val="0"/>
        </c:title>
        <c:numFmt formatCode="General" sourceLinked="0"/>
        <c:majorTickMark val="none"/>
        <c:minorTickMark val="none"/>
        <c:tickLblPos val="nextTo"/>
        <c:crossAx val="1875701760"/>
        <c:crosses val="autoZero"/>
        <c:auto val="1"/>
        <c:lblAlgn val="ctr"/>
        <c:lblOffset val="100"/>
        <c:noMultiLvlLbl val="0"/>
      </c:catAx>
      <c:valAx>
        <c:axId val="1875701760"/>
        <c:scaling>
          <c:orientation val="minMax"/>
        </c:scaling>
        <c:delete val="0"/>
        <c:axPos val="l"/>
        <c:majorGridlines/>
        <c:title>
          <c:tx>
            <c:rich>
              <a:bodyPr rot="-5400000" vert="horz"/>
              <a:lstStyle/>
              <a:p>
                <a:pPr>
                  <a:defRPr/>
                </a:pPr>
                <a:r>
                  <a:rPr lang="en-US"/>
                  <a:t>Suma de Horas</a:t>
                </a:r>
              </a:p>
            </c:rich>
          </c:tx>
          <c:overlay val="0"/>
        </c:title>
        <c:numFmt formatCode="_-* #,##0.00\ _€_-;\-* #,##0.00\ _€_-;_-* &quot;-&quot;??\ _€_-;_-@_-" sourceLinked="1"/>
        <c:majorTickMark val="out"/>
        <c:minorTickMark val="none"/>
        <c:tickLblPos val="nextTo"/>
        <c:crossAx val="1875696320"/>
        <c:crosses val="autoZero"/>
        <c:crossBetween val="between"/>
      </c:valAx>
    </c:plotArea>
    <c:legend>
      <c:legendPos val="b"/>
      <c:overlay val="0"/>
    </c:legend>
    <c:plotVisOnly val="1"/>
    <c:dispBlanksAs val="gap"/>
    <c:showDLblsOverMax val="0"/>
  </c:chart>
  <c:spPr>
    <a:ln>
      <a:solidFill>
        <a:schemeClr val="tx1"/>
      </a:solidFill>
    </a:ln>
  </c:spPr>
  <c:printSettings>
    <c:headerFooter/>
    <c:pageMargins b="0.75000000000000144" l="0.70000000000000062" r="0.70000000000000062" t="0.75000000000000144" header="0.30000000000000032" footer="0.30000000000000032"/>
    <c:pageSetup/>
  </c:printSettings>
  <c:userShapes r:id="rId1"/>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a:pPr>
            <a:r>
              <a:rPr lang="en-US" sz="1050"/>
              <a:t>Porcentaje</a:t>
            </a:r>
            <a:r>
              <a:rPr lang="en-US" sz="1050" baseline="0"/>
              <a:t> de lo </a:t>
            </a:r>
            <a:r>
              <a:rPr lang="en-US" sz="1050"/>
              <a:t>Programanado</a:t>
            </a:r>
          </a:p>
        </c:rich>
      </c:tx>
      <c:overlay val="0"/>
    </c:title>
    <c:autoTitleDeleted val="0"/>
    <c:plotArea>
      <c:layout>
        <c:manualLayout>
          <c:layoutTarget val="inner"/>
          <c:xMode val="edge"/>
          <c:yMode val="edge"/>
          <c:x val="0.17055510208631341"/>
          <c:y val="0.23022879940980043"/>
          <c:w val="0.79405403022689325"/>
          <c:h val="0.55121938986823849"/>
        </c:manualLayout>
      </c:layout>
      <c:barChart>
        <c:barDir val="col"/>
        <c:grouping val="clustered"/>
        <c:varyColors val="0"/>
        <c:ser>
          <c:idx val="1"/>
          <c:order val="0"/>
          <c:tx>
            <c:strRef>
              <c:f>'Analisis de las OT X HRS OTs'!$H$82</c:f>
              <c:strCache>
                <c:ptCount val="1"/>
                <c:pt idx="0">
                  <c:v>% Programado</c:v>
                </c:pt>
              </c:strCache>
            </c:strRef>
          </c:tx>
          <c:spPr>
            <a:solidFill>
              <a:srgbClr val="00B050"/>
            </a:solidFill>
          </c:spPr>
          <c:invertIfNegative val="0"/>
          <c:dLbls>
            <c:spPr>
              <a:noFill/>
              <a:ln w="25400">
                <a:noFill/>
              </a:ln>
            </c:spPr>
            <c:txPr>
              <a:bodyPr rot="-5400000" vert="horz"/>
              <a:lstStyle/>
              <a:p>
                <a:pPr>
                  <a:defRPr sz="800"/>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'Analisis de las OT X HRS OTs'!$I$82:$K$82</c:f>
            </c:numRef>
          </c:val>
          <c:extLst>
            <c:ext xmlns:c15="http://schemas.microsoft.com/office/drawing/2012/chart" uri="{02D57815-91ED-43cb-92C2-25804820EDAC}">
              <c15:filteredCategoryTitle>
                <c15:cat>
                  <c:multiLvlStrRef>
                    <c:extLst xmlns:c16="http://schemas.microsoft.com/office/drawing/2014/chart">
                      <c:ext uri="{02D57815-91ED-43cb-92C2-25804820EDAC}">
                        <c15:formulaRef>
                          <c15:sqref>'Analisis de las OT X HRS OTs'!$I$81:$K$81</c15:sqref>
                        </c15:formulaRef>
                      </c:ext>
                    </c:extLst>
                  </c:multiLvlStrRef>
                </c15:cat>
              </c15:filteredCategoryTitle>
            </c:ext>
            <c:ext xmlns:c16="http://schemas.microsoft.com/office/drawing/2014/chart" uri="{C3380CC4-5D6E-409C-BE32-E72D297353CC}">
              <c16:uniqueId val="{00000000-A411-476D-8FF7-CD441ECF52E3}"/>
            </c:ext>
          </c:extLst>
        </c:ser>
        <c:dLbls>
          <c:showLegendKey val="0"/>
          <c:showVal val="0"/>
          <c:showCatName val="0"/>
          <c:showSerName val="0"/>
          <c:showPercent val="0"/>
          <c:showBubbleSize val="0"/>
        </c:dLbls>
        <c:gapWidth val="150"/>
        <c:axId val="1875669664"/>
        <c:axId val="1875696864"/>
      </c:barChart>
      <c:lineChart>
        <c:grouping val="standard"/>
        <c:varyColors val="0"/>
        <c:ser>
          <c:idx val="0"/>
          <c:order val="1"/>
          <c:tx>
            <c:strRef>
              <c:f>'Analisis de las OT X HRS OTs'!$H$83</c:f>
              <c:strCache>
                <c:ptCount val="1"/>
                <c:pt idx="0">
                  <c:v>Meta</c:v>
                </c:pt>
              </c:strCache>
            </c:strRef>
          </c:tx>
          <c:marker>
            <c:symbol val="none"/>
          </c:marker>
          <c:val>
            <c:numRef>
              <c:f>'Analisis de las OT X HRS OTs'!$I$83:$K$83</c:f>
            </c:numRef>
          </c:val>
          <c:smooth val="0"/>
          <c:extLst>
            <c:ext xmlns:c15="http://schemas.microsoft.com/office/drawing/2012/chart" uri="{02D57815-91ED-43cb-92C2-25804820EDAC}">
              <c15:filteredCategoryTitle>
                <c15:cat>
                  <c:multiLvlStrRef>
                    <c:extLst xmlns:c16="http://schemas.microsoft.com/office/drawing/2014/chart">
                      <c:ext uri="{02D57815-91ED-43cb-92C2-25804820EDAC}">
                        <c15:formulaRef>
                          <c15:sqref>'Analisis de las OT X HRS OTs'!$I$81:$K$81</c15:sqref>
                        </c15:formulaRef>
                      </c:ext>
                    </c:extLst>
                  </c:multiLvlStrRef>
                </c15:cat>
              </c15:filteredCategoryTitle>
            </c:ext>
            <c:ext xmlns:c16="http://schemas.microsoft.com/office/drawing/2014/chart" uri="{C3380CC4-5D6E-409C-BE32-E72D297353CC}">
              <c16:uniqueId val="{00000000-3E61-4CF9-9A4A-F92CFC940DBF}"/>
            </c:ext>
          </c:extLst>
        </c:ser>
        <c:ser>
          <c:idx val="2"/>
          <c:order val="2"/>
          <c:tx>
            <c:strRef>
              <c:f>'Analisis de las OT X HRS OTs'!$H$84</c:f>
              <c:strCache>
                <c:ptCount val="1"/>
                <c:pt idx="0">
                  <c:v>Real</c:v>
                </c:pt>
              </c:strCache>
            </c:strRef>
          </c:tx>
          <c:marker>
            <c:symbol val="none"/>
          </c:marker>
          <c:val>
            <c:numRef>
              <c:f>'Analisis de las OT X HRS OTs'!$I$84:$K$84</c:f>
            </c:numRef>
          </c:val>
          <c:smooth val="0"/>
          <c:extLst>
            <c:ext xmlns:c15="http://schemas.microsoft.com/office/drawing/2012/chart" uri="{02D57815-91ED-43cb-92C2-25804820EDAC}">
              <c15:filteredCategoryTitle>
                <c15:cat>
                  <c:multiLvlStrRef>
                    <c:extLst xmlns:c16="http://schemas.microsoft.com/office/drawing/2014/chart">
                      <c:ext uri="{02D57815-91ED-43cb-92C2-25804820EDAC}">
                        <c15:formulaRef>
                          <c15:sqref>'Analisis de las OT X HRS OTs'!$I$81:$K$81</c15:sqref>
                        </c15:formulaRef>
                      </c:ext>
                    </c:extLst>
                  </c:multiLvlStrRef>
                </c15:cat>
              </c15:filteredCategoryTitle>
            </c:ext>
            <c:ext xmlns:c16="http://schemas.microsoft.com/office/drawing/2014/chart" uri="{C3380CC4-5D6E-409C-BE32-E72D297353CC}">
              <c16:uniqueId val="{00000001-3E61-4CF9-9A4A-F92CFC940DBF}"/>
            </c:ext>
          </c:extLst>
        </c:ser>
        <c:dLbls>
          <c:showLegendKey val="0"/>
          <c:showVal val="0"/>
          <c:showCatName val="0"/>
          <c:showSerName val="0"/>
          <c:showPercent val="0"/>
          <c:showBubbleSize val="0"/>
        </c:dLbls>
        <c:marker val="1"/>
        <c:smooth val="0"/>
        <c:axId val="1875669664"/>
        <c:axId val="1875696864"/>
      </c:lineChart>
      <c:catAx>
        <c:axId val="1875669664"/>
        <c:scaling>
          <c:orientation val="minMax"/>
        </c:scaling>
        <c:delete val="0"/>
        <c:axPos val="b"/>
        <c:title>
          <c:tx>
            <c:rich>
              <a:bodyPr/>
              <a:lstStyle/>
              <a:p>
                <a:pPr>
                  <a:defRPr/>
                </a:pPr>
                <a:r>
                  <a:rPr lang="en-US"/>
                  <a:t>Semana Año</a:t>
                </a:r>
              </a:p>
            </c:rich>
          </c:tx>
          <c:overlay val="0"/>
        </c:title>
        <c:numFmt formatCode="General" sourceLinked="1"/>
        <c:majorTickMark val="out"/>
        <c:minorTickMark val="none"/>
        <c:tickLblPos val="nextTo"/>
        <c:txPr>
          <a:bodyPr/>
          <a:lstStyle/>
          <a:p>
            <a:pPr>
              <a:defRPr sz="800"/>
            </a:pPr>
            <a:endParaRPr lang="es-PE"/>
          </a:p>
        </c:txPr>
        <c:crossAx val="1875696864"/>
        <c:crosses val="autoZero"/>
        <c:auto val="1"/>
        <c:lblAlgn val="ctr"/>
        <c:lblOffset val="100"/>
        <c:noMultiLvlLbl val="0"/>
      </c:catAx>
      <c:valAx>
        <c:axId val="1875696864"/>
        <c:scaling>
          <c:orientation val="minMax"/>
          <c:max val="1"/>
          <c:min val="0"/>
        </c:scaling>
        <c:delete val="0"/>
        <c:axPos val="l"/>
        <c:title>
          <c:tx>
            <c:rich>
              <a:bodyPr rot="-5400000" vert="horz"/>
              <a:lstStyle/>
              <a:p>
                <a:pPr>
                  <a:defRPr/>
                </a:pPr>
                <a:r>
                  <a:rPr lang="en-US"/>
                  <a:t>% Programado</a:t>
                </a:r>
              </a:p>
            </c:rich>
          </c:tx>
          <c:overlay val="0"/>
        </c:title>
        <c:numFmt formatCode="0%" sourceLinked="0"/>
        <c:majorTickMark val="out"/>
        <c:minorTickMark val="none"/>
        <c:tickLblPos val="nextTo"/>
        <c:txPr>
          <a:bodyPr/>
          <a:lstStyle/>
          <a:p>
            <a:pPr>
              <a:defRPr sz="800"/>
            </a:pPr>
            <a:endParaRPr lang="es-PE"/>
          </a:p>
        </c:txPr>
        <c:crossAx val="1875669664"/>
        <c:crosses val="autoZero"/>
        <c:crossBetween val="between"/>
        <c:minorUnit val="0.2"/>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s-PE"/>
              <a:t>Actividades</a:t>
            </a:r>
            <a:r>
              <a:rPr lang="es-PE" baseline="0"/>
              <a:t> Totales</a:t>
            </a:r>
          </a:p>
        </c:rich>
      </c:tx>
      <c:overlay val="0"/>
    </c:title>
    <c:autoTitleDeleted val="0"/>
    <c:plotArea>
      <c:layout/>
      <c:barChart>
        <c:barDir val="col"/>
        <c:grouping val="clustered"/>
        <c:varyColors val="0"/>
        <c:ser>
          <c:idx val="0"/>
          <c:order val="0"/>
          <c:tx>
            <c:strRef>
              <c:f>'Analisis OT x HH'!$B$14</c:f>
              <c:strCache>
                <c:ptCount val="1"/>
                <c:pt idx="0">
                  <c:v>Total Act. Programadas</c:v>
                </c:pt>
              </c:strCache>
            </c:strRef>
          </c:tx>
          <c:invertIfNegative val="0"/>
          <c:cat>
            <c:strLit>
              <c:ptCount val="7"/>
              <c:pt idx="0">
                <c:v>SAB</c:v>
              </c:pt>
              <c:pt idx="1">
                <c:v>DOM</c:v>
              </c:pt>
              <c:pt idx="2">
                <c:v>LUN</c:v>
              </c:pt>
              <c:pt idx="3">
                <c:v>MAR</c:v>
              </c:pt>
              <c:pt idx="4">
                <c:v>MIE</c:v>
              </c:pt>
              <c:pt idx="5">
                <c:v>JUE</c:v>
              </c:pt>
              <c:pt idx="6">
                <c:v>VIE</c:v>
              </c:pt>
            </c:strLit>
          </c:cat>
          <c:val>
            <c:numRef>
              <c:f>'Analisis OT x HH'!$C$14:$I$14</c:f>
              <c:numCache>
                <c:formatCode>General</c:formatCode>
                <c:ptCount val="7"/>
                <c:pt idx="0">
                  <c:v>36</c:v>
                </c:pt>
                <c:pt idx="1">
                  <c:v>33</c:v>
                </c:pt>
                <c:pt idx="2">
                  <c:v>41</c:v>
                </c:pt>
                <c:pt idx="3">
                  <c:v>40</c:v>
                </c:pt>
                <c:pt idx="4">
                  <c:v>41</c:v>
                </c:pt>
                <c:pt idx="5">
                  <c:v>34</c:v>
                </c:pt>
                <c:pt idx="6">
                  <c:v>29</c:v>
                </c:pt>
              </c:numCache>
            </c:numRef>
          </c:val>
          <c:extLst>
            <c:ext xmlns:c16="http://schemas.microsoft.com/office/drawing/2014/chart" uri="{C3380CC4-5D6E-409C-BE32-E72D297353CC}">
              <c16:uniqueId val="{00000000-0C91-4553-81D1-6F1854A900E1}"/>
            </c:ext>
          </c:extLst>
        </c:ser>
        <c:ser>
          <c:idx val="1"/>
          <c:order val="1"/>
          <c:tx>
            <c:strRef>
              <c:f>'Analisis OT x HH'!$B$15</c:f>
              <c:strCache>
                <c:ptCount val="1"/>
                <c:pt idx="0">
                  <c:v>Total Act. Real</c:v>
                </c:pt>
              </c:strCache>
            </c:strRef>
          </c:tx>
          <c:invertIfNegative val="0"/>
          <c:cat>
            <c:strLit>
              <c:ptCount val="7"/>
              <c:pt idx="0">
                <c:v>SAB</c:v>
              </c:pt>
              <c:pt idx="1">
                <c:v>DOM</c:v>
              </c:pt>
              <c:pt idx="2">
                <c:v>LUN</c:v>
              </c:pt>
              <c:pt idx="3">
                <c:v>MAR</c:v>
              </c:pt>
              <c:pt idx="4">
                <c:v>MIE</c:v>
              </c:pt>
              <c:pt idx="5">
                <c:v>JUE</c:v>
              </c:pt>
              <c:pt idx="6">
                <c:v>VIE</c:v>
              </c:pt>
            </c:strLit>
          </c:cat>
          <c:val>
            <c:numRef>
              <c:f>'Analisis OT x HH'!$C$15:$I$15</c:f>
              <c:numCache>
                <c:formatCode>General</c:formatCode>
                <c:ptCount val="7"/>
                <c:pt idx="0">
                  <c:v>37</c:v>
                </c:pt>
                <c:pt idx="1">
                  <c:v>34</c:v>
                </c:pt>
                <c:pt idx="2">
                  <c:v>40</c:v>
                </c:pt>
                <c:pt idx="3">
                  <c:v>40</c:v>
                </c:pt>
                <c:pt idx="4">
                  <c:v>40</c:v>
                </c:pt>
                <c:pt idx="5">
                  <c:v>34</c:v>
                </c:pt>
                <c:pt idx="6">
                  <c:v>29</c:v>
                </c:pt>
              </c:numCache>
            </c:numRef>
          </c:val>
          <c:extLst>
            <c:ext xmlns:c16="http://schemas.microsoft.com/office/drawing/2014/chart" uri="{C3380CC4-5D6E-409C-BE32-E72D297353CC}">
              <c16:uniqueId val="{00000001-0C91-4553-81D1-6F1854A900E1}"/>
            </c:ext>
          </c:extLst>
        </c:ser>
        <c:dLbls>
          <c:showLegendKey val="0"/>
          <c:showVal val="0"/>
          <c:showCatName val="0"/>
          <c:showSerName val="0"/>
          <c:showPercent val="0"/>
          <c:showBubbleSize val="0"/>
        </c:dLbls>
        <c:gapWidth val="150"/>
        <c:axId val="1875697408"/>
        <c:axId val="1875688160"/>
      </c:barChart>
      <c:lineChart>
        <c:grouping val="stacked"/>
        <c:varyColors val="0"/>
        <c:ser>
          <c:idx val="2"/>
          <c:order val="2"/>
          <c:tx>
            <c:strRef>
              <c:f>'Analisis OT x HH'!$B$16</c:f>
              <c:strCache>
                <c:ptCount val="1"/>
                <c:pt idx="0">
                  <c:v>% Total</c:v>
                </c:pt>
              </c:strCache>
            </c:strRef>
          </c:tx>
          <c:marker>
            <c:symbol val="square"/>
            <c:size val="7"/>
          </c:marker>
          <c:cat>
            <c:strLit>
              <c:ptCount val="7"/>
              <c:pt idx="0">
                <c:v>LUN</c:v>
              </c:pt>
              <c:pt idx="1">
                <c:v>MAR</c:v>
              </c:pt>
              <c:pt idx="2">
                <c:v>MIE</c:v>
              </c:pt>
              <c:pt idx="3">
                <c:v>JUE</c:v>
              </c:pt>
              <c:pt idx="4">
                <c:v>VIE</c:v>
              </c:pt>
              <c:pt idx="5">
                <c:v>SAB</c:v>
              </c:pt>
              <c:pt idx="6">
                <c:v>DOM</c:v>
              </c:pt>
            </c:strLit>
          </c:cat>
          <c:val>
            <c:numRef>
              <c:f>'Analisis OT x HH'!$C$16:$I$16</c:f>
              <c:numCache>
                <c:formatCode>0%</c:formatCode>
                <c:ptCount val="7"/>
                <c:pt idx="0">
                  <c:v>1.0277777777777777</c:v>
                </c:pt>
                <c:pt idx="1">
                  <c:v>1.0303030303030303</c:v>
                </c:pt>
                <c:pt idx="2">
                  <c:v>0.97560975609756095</c:v>
                </c:pt>
                <c:pt idx="3">
                  <c:v>1</c:v>
                </c:pt>
                <c:pt idx="4">
                  <c:v>0.97560975609756095</c:v>
                </c:pt>
                <c:pt idx="5">
                  <c:v>1</c:v>
                </c:pt>
                <c:pt idx="6">
                  <c:v>1</c:v>
                </c:pt>
              </c:numCache>
            </c:numRef>
          </c:val>
          <c:smooth val="0"/>
          <c:extLst>
            <c:ext xmlns:c16="http://schemas.microsoft.com/office/drawing/2014/chart" uri="{C3380CC4-5D6E-409C-BE32-E72D297353CC}">
              <c16:uniqueId val="{00000002-0C91-4553-81D1-6F1854A900E1}"/>
            </c:ext>
          </c:extLst>
        </c:ser>
        <c:dLbls>
          <c:showLegendKey val="0"/>
          <c:showVal val="0"/>
          <c:showCatName val="0"/>
          <c:showSerName val="0"/>
          <c:showPercent val="0"/>
          <c:showBubbleSize val="0"/>
        </c:dLbls>
        <c:marker val="1"/>
        <c:smooth val="0"/>
        <c:axId val="1875690880"/>
        <c:axId val="1875697952"/>
      </c:lineChart>
      <c:catAx>
        <c:axId val="1875697408"/>
        <c:scaling>
          <c:orientation val="minMax"/>
        </c:scaling>
        <c:delete val="0"/>
        <c:axPos val="b"/>
        <c:numFmt formatCode="General" sourceLinked="0"/>
        <c:majorTickMark val="none"/>
        <c:minorTickMark val="none"/>
        <c:tickLblPos val="nextTo"/>
        <c:crossAx val="1875688160"/>
        <c:crosses val="autoZero"/>
        <c:auto val="1"/>
        <c:lblAlgn val="ctr"/>
        <c:lblOffset val="100"/>
        <c:noMultiLvlLbl val="0"/>
      </c:catAx>
      <c:valAx>
        <c:axId val="1875688160"/>
        <c:scaling>
          <c:orientation val="minMax"/>
        </c:scaling>
        <c:delete val="0"/>
        <c:axPos val="l"/>
        <c:majorGridlines/>
        <c:numFmt formatCode="General" sourceLinked="1"/>
        <c:majorTickMark val="none"/>
        <c:minorTickMark val="none"/>
        <c:tickLblPos val="nextTo"/>
        <c:crossAx val="1875697408"/>
        <c:crosses val="autoZero"/>
        <c:crossBetween val="between"/>
      </c:valAx>
      <c:valAx>
        <c:axId val="1875697952"/>
        <c:scaling>
          <c:orientation val="minMax"/>
        </c:scaling>
        <c:delete val="0"/>
        <c:axPos val="r"/>
        <c:numFmt formatCode="0%" sourceLinked="1"/>
        <c:majorTickMark val="out"/>
        <c:minorTickMark val="none"/>
        <c:tickLblPos val="nextTo"/>
        <c:crossAx val="1875690880"/>
        <c:crosses val="max"/>
        <c:crossBetween val="between"/>
      </c:valAx>
      <c:catAx>
        <c:axId val="1875690880"/>
        <c:scaling>
          <c:orientation val="minMax"/>
        </c:scaling>
        <c:delete val="1"/>
        <c:axPos val="b"/>
        <c:numFmt formatCode="General" sourceLinked="1"/>
        <c:majorTickMark val="out"/>
        <c:minorTickMark val="none"/>
        <c:tickLblPos val="nextTo"/>
        <c:crossAx val="1875697952"/>
        <c:crosses val="autoZero"/>
        <c:auto val="1"/>
        <c:lblAlgn val="ctr"/>
        <c:lblOffset val="100"/>
        <c:noMultiLvlLbl val="0"/>
      </c:catAx>
      <c:dTable>
        <c:showHorzBorder val="1"/>
        <c:showVertBorder val="1"/>
        <c:showOutline val="1"/>
        <c:showKeys val="1"/>
      </c:dTable>
    </c:plotArea>
    <c:plotVisOnly val="1"/>
    <c:dispBlanksAs val="gap"/>
    <c:showDLblsOverMax val="0"/>
  </c:chart>
  <c:spPr>
    <a:ln>
      <a:solidFill>
        <a:schemeClr val="tx1"/>
      </a:solidFill>
    </a:ln>
  </c:sp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s-PE"/>
              <a:t>%</a:t>
            </a:r>
            <a:r>
              <a:rPr lang="es-PE" baseline="0"/>
              <a:t> Act. PM01-PM02-PM03</a:t>
            </a:r>
          </a:p>
        </c:rich>
      </c:tx>
      <c:overlay val="0"/>
    </c:title>
    <c:autoTitleDeleted val="0"/>
    <c:plotArea>
      <c:layout/>
      <c:barChart>
        <c:barDir val="col"/>
        <c:grouping val="percentStacked"/>
        <c:varyColors val="0"/>
        <c:ser>
          <c:idx val="0"/>
          <c:order val="0"/>
          <c:tx>
            <c:strRef>
              <c:f>'Analisis OT x HH'!$B$8</c:f>
              <c:strCache>
                <c:ptCount val="1"/>
                <c:pt idx="0">
                  <c:v>% PM01</c:v>
                </c:pt>
              </c:strCache>
            </c:strRef>
          </c:tx>
          <c:invertIfNegative val="0"/>
          <c:cat>
            <c:strLit>
              <c:ptCount val="7"/>
              <c:pt idx="0">
                <c:v>SAB</c:v>
              </c:pt>
              <c:pt idx="1">
                <c:v>DOM</c:v>
              </c:pt>
              <c:pt idx="2">
                <c:v>LUN</c:v>
              </c:pt>
              <c:pt idx="3">
                <c:v>MAR</c:v>
              </c:pt>
              <c:pt idx="4">
                <c:v>MIE</c:v>
              </c:pt>
              <c:pt idx="5">
                <c:v>JUE</c:v>
              </c:pt>
              <c:pt idx="6">
                <c:v>VIE</c:v>
              </c:pt>
            </c:strLit>
          </c:cat>
          <c:val>
            <c:numRef>
              <c:f>'Analisis OT x HH'!$C$8:$I$8</c:f>
              <c:numCache>
                <c:formatCode>0%</c:formatCode>
                <c:ptCount val="7"/>
                <c:pt idx="0">
                  <c:v>0.72972972972972971</c:v>
                </c:pt>
                <c:pt idx="1">
                  <c:v>0.52941176470588236</c:v>
                </c:pt>
                <c:pt idx="2">
                  <c:v>0.72499999999999998</c:v>
                </c:pt>
                <c:pt idx="3">
                  <c:v>0.72499999999999998</c:v>
                </c:pt>
                <c:pt idx="4">
                  <c:v>0.75</c:v>
                </c:pt>
                <c:pt idx="5">
                  <c:v>0.70588235294117652</c:v>
                </c:pt>
                <c:pt idx="6">
                  <c:v>0.68965517241379315</c:v>
                </c:pt>
              </c:numCache>
            </c:numRef>
          </c:val>
          <c:extLst>
            <c:ext xmlns:c16="http://schemas.microsoft.com/office/drawing/2014/chart" uri="{C3380CC4-5D6E-409C-BE32-E72D297353CC}">
              <c16:uniqueId val="{00000000-DC76-4339-83C0-E0BF22C3C803}"/>
            </c:ext>
          </c:extLst>
        </c:ser>
        <c:ser>
          <c:idx val="1"/>
          <c:order val="1"/>
          <c:tx>
            <c:strRef>
              <c:f>'Analisis OT x HH'!$B$11</c:f>
              <c:strCache>
                <c:ptCount val="1"/>
                <c:pt idx="0">
                  <c:v>% PM02</c:v>
                </c:pt>
              </c:strCache>
            </c:strRef>
          </c:tx>
          <c:invertIfNegative val="0"/>
          <c:cat>
            <c:strLit>
              <c:ptCount val="7"/>
              <c:pt idx="0">
                <c:v>SAB</c:v>
              </c:pt>
              <c:pt idx="1">
                <c:v>DOM</c:v>
              </c:pt>
              <c:pt idx="2">
                <c:v>LUN</c:v>
              </c:pt>
              <c:pt idx="3">
                <c:v>MAR</c:v>
              </c:pt>
              <c:pt idx="4">
                <c:v>MIE</c:v>
              </c:pt>
              <c:pt idx="5">
                <c:v>JUE</c:v>
              </c:pt>
              <c:pt idx="6">
                <c:v>VIE</c:v>
              </c:pt>
            </c:strLit>
          </c:cat>
          <c:val>
            <c:numRef>
              <c:f>'Analisis OT x HH'!$C$11:$I$11</c:f>
              <c:numCache>
                <c:formatCode>0%</c:formatCode>
                <c:ptCount val="7"/>
                <c:pt idx="0">
                  <c:v>0.24324324324324326</c:v>
                </c:pt>
                <c:pt idx="1">
                  <c:v>0.44117647058823528</c:v>
                </c:pt>
                <c:pt idx="2">
                  <c:v>0.27500000000000002</c:v>
                </c:pt>
                <c:pt idx="3">
                  <c:v>0.25</c:v>
                </c:pt>
                <c:pt idx="4">
                  <c:v>0.25</c:v>
                </c:pt>
                <c:pt idx="5">
                  <c:v>0.26470588235294118</c:v>
                </c:pt>
                <c:pt idx="6">
                  <c:v>0.20689655172413793</c:v>
                </c:pt>
              </c:numCache>
            </c:numRef>
          </c:val>
          <c:extLst>
            <c:ext xmlns:c16="http://schemas.microsoft.com/office/drawing/2014/chart" uri="{C3380CC4-5D6E-409C-BE32-E72D297353CC}">
              <c16:uniqueId val="{00000001-DC76-4339-83C0-E0BF22C3C803}"/>
            </c:ext>
          </c:extLst>
        </c:ser>
        <c:ser>
          <c:idx val="2"/>
          <c:order val="2"/>
          <c:tx>
            <c:strRef>
              <c:f>'Analisis OT x HH'!$B$13</c:f>
              <c:strCache>
                <c:ptCount val="1"/>
                <c:pt idx="0">
                  <c:v>% PM03</c:v>
                </c:pt>
              </c:strCache>
            </c:strRef>
          </c:tx>
          <c:invertIfNegative val="0"/>
          <c:cat>
            <c:strLit>
              <c:ptCount val="7"/>
              <c:pt idx="0">
                <c:v>SAB</c:v>
              </c:pt>
              <c:pt idx="1">
                <c:v>DOM</c:v>
              </c:pt>
              <c:pt idx="2">
                <c:v>LUN</c:v>
              </c:pt>
              <c:pt idx="3">
                <c:v>MAR</c:v>
              </c:pt>
              <c:pt idx="4">
                <c:v>MIE</c:v>
              </c:pt>
              <c:pt idx="5">
                <c:v>JUE</c:v>
              </c:pt>
              <c:pt idx="6">
                <c:v>VIE</c:v>
              </c:pt>
            </c:strLit>
          </c:cat>
          <c:val>
            <c:numRef>
              <c:f>'Analisis OT x HH'!$C$13:$I$13</c:f>
              <c:numCache>
                <c:formatCode>0%</c:formatCode>
                <c:ptCount val="7"/>
                <c:pt idx="0">
                  <c:v>2.7027027027027029E-2</c:v>
                </c:pt>
                <c:pt idx="1">
                  <c:v>2.9411764705882353E-2</c:v>
                </c:pt>
                <c:pt idx="2">
                  <c:v>0</c:v>
                </c:pt>
                <c:pt idx="3">
                  <c:v>2.5000000000000001E-2</c:v>
                </c:pt>
                <c:pt idx="4">
                  <c:v>0</c:v>
                </c:pt>
                <c:pt idx="5">
                  <c:v>2.9411764705882353E-2</c:v>
                </c:pt>
                <c:pt idx="6">
                  <c:v>0.10344827586206896</c:v>
                </c:pt>
              </c:numCache>
            </c:numRef>
          </c:val>
          <c:extLst>
            <c:ext xmlns:c16="http://schemas.microsoft.com/office/drawing/2014/chart" uri="{C3380CC4-5D6E-409C-BE32-E72D297353CC}">
              <c16:uniqueId val="{00000002-DC76-4339-83C0-E0BF22C3C803}"/>
            </c:ext>
          </c:extLst>
        </c:ser>
        <c:dLbls>
          <c:showLegendKey val="0"/>
          <c:showVal val="0"/>
          <c:showCatName val="0"/>
          <c:showSerName val="0"/>
          <c:showPercent val="0"/>
          <c:showBubbleSize val="0"/>
        </c:dLbls>
        <c:gapWidth val="95"/>
        <c:overlap val="100"/>
        <c:axId val="1875689248"/>
        <c:axId val="1875672928"/>
      </c:barChart>
      <c:catAx>
        <c:axId val="1875689248"/>
        <c:scaling>
          <c:orientation val="minMax"/>
        </c:scaling>
        <c:delete val="0"/>
        <c:axPos val="b"/>
        <c:numFmt formatCode="General" sourceLinked="0"/>
        <c:majorTickMark val="none"/>
        <c:minorTickMark val="none"/>
        <c:tickLblPos val="nextTo"/>
        <c:crossAx val="1875672928"/>
        <c:crosses val="autoZero"/>
        <c:auto val="1"/>
        <c:lblAlgn val="ctr"/>
        <c:lblOffset val="100"/>
        <c:noMultiLvlLbl val="0"/>
      </c:catAx>
      <c:valAx>
        <c:axId val="1875672928"/>
        <c:scaling>
          <c:orientation val="minMax"/>
        </c:scaling>
        <c:delete val="0"/>
        <c:axPos val="l"/>
        <c:majorGridlines/>
        <c:title>
          <c:tx>
            <c:rich>
              <a:bodyPr/>
              <a:lstStyle/>
              <a:p>
                <a:pPr>
                  <a:defRPr/>
                </a:pPr>
                <a:r>
                  <a:rPr lang="es-PE"/>
                  <a:t>%</a:t>
                </a:r>
                <a:r>
                  <a:rPr lang="es-PE" baseline="0"/>
                  <a:t> </a:t>
                </a:r>
                <a:endParaRPr lang="es-PE"/>
              </a:p>
            </c:rich>
          </c:tx>
          <c:overlay val="0"/>
        </c:title>
        <c:numFmt formatCode="0%" sourceLinked="1"/>
        <c:majorTickMark val="none"/>
        <c:minorTickMark val="none"/>
        <c:tickLblPos val="nextTo"/>
        <c:crossAx val="1875689248"/>
        <c:crosses val="autoZero"/>
        <c:crossBetween val="between"/>
      </c:valAx>
      <c:dTable>
        <c:showHorzBorder val="1"/>
        <c:showVertBorder val="1"/>
        <c:showOutline val="1"/>
        <c:showKeys val="1"/>
      </c:dTable>
    </c:plotArea>
    <c:plotVisOnly val="1"/>
    <c:dispBlanksAs val="gap"/>
    <c:showDLblsOverMax val="0"/>
  </c:chart>
  <c:spPr>
    <a:ln>
      <a:solidFill>
        <a:schemeClr val="tx1"/>
      </a:solidFill>
    </a:ln>
  </c:sp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s-PE"/>
              <a:t>HH</a:t>
            </a:r>
            <a:r>
              <a:rPr lang="es-PE" baseline="0"/>
              <a:t> TOTALES</a:t>
            </a:r>
          </a:p>
        </c:rich>
      </c:tx>
      <c:overlay val="0"/>
    </c:title>
    <c:autoTitleDeleted val="0"/>
    <c:plotArea>
      <c:layout/>
      <c:barChart>
        <c:barDir val="col"/>
        <c:grouping val="clustered"/>
        <c:varyColors val="0"/>
        <c:ser>
          <c:idx val="0"/>
          <c:order val="0"/>
          <c:tx>
            <c:strRef>
              <c:f>'Analisis OT x HH'!$B$26</c:f>
              <c:strCache>
                <c:ptCount val="1"/>
                <c:pt idx="0">
                  <c:v>Capacidad (80%)</c:v>
                </c:pt>
              </c:strCache>
            </c:strRef>
          </c:tx>
          <c:invertIfNegative val="0"/>
          <c:cat>
            <c:strLit>
              <c:ptCount val="7"/>
              <c:pt idx="0">
                <c:v>SAB</c:v>
              </c:pt>
              <c:pt idx="1">
                <c:v>DOM</c:v>
              </c:pt>
              <c:pt idx="2">
                <c:v>LUN</c:v>
              </c:pt>
              <c:pt idx="3">
                <c:v>MAR</c:v>
              </c:pt>
              <c:pt idx="4">
                <c:v>MIE</c:v>
              </c:pt>
              <c:pt idx="5">
                <c:v>JUE</c:v>
              </c:pt>
              <c:pt idx="6">
                <c:v>VIE</c:v>
              </c:pt>
            </c:strLit>
          </c:cat>
          <c:val>
            <c:numRef>
              <c:f>'Analisis OT x HH'!$C$26:$I$26</c:f>
              <c:numCache>
                <c:formatCode>General</c:formatCode>
                <c:ptCount val="7"/>
                <c:pt idx="0">
                  <c:v>81</c:v>
                </c:pt>
                <c:pt idx="1">
                  <c:v>81</c:v>
                </c:pt>
                <c:pt idx="2">
                  <c:v>81</c:v>
                </c:pt>
                <c:pt idx="3">
                  <c:v>81</c:v>
                </c:pt>
                <c:pt idx="4">
                  <c:v>81</c:v>
                </c:pt>
                <c:pt idx="5">
                  <c:v>81</c:v>
                </c:pt>
                <c:pt idx="6">
                  <c:v>81</c:v>
                </c:pt>
              </c:numCache>
            </c:numRef>
          </c:val>
          <c:extLst>
            <c:ext xmlns:c16="http://schemas.microsoft.com/office/drawing/2014/chart" uri="{C3380CC4-5D6E-409C-BE32-E72D297353CC}">
              <c16:uniqueId val="{00000000-7658-46CE-912C-2E0128F57432}"/>
            </c:ext>
          </c:extLst>
        </c:ser>
        <c:ser>
          <c:idx val="1"/>
          <c:order val="1"/>
          <c:tx>
            <c:strRef>
              <c:f>'Analisis OT x HH'!$B$35</c:f>
              <c:strCache>
                <c:ptCount val="1"/>
                <c:pt idx="0">
                  <c:v>Total HH Programadas</c:v>
                </c:pt>
              </c:strCache>
            </c:strRef>
          </c:tx>
          <c:invertIfNegative val="0"/>
          <c:cat>
            <c:strLit>
              <c:ptCount val="7"/>
              <c:pt idx="0">
                <c:v>SAB</c:v>
              </c:pt>
              <c:pt idx="1">
                <c:v>DOM</c:v>
              </c:pt>
              <c:pt idx="2">
                <c:v>LUN</c:v>
              </c:pt>
              <c:pt idx="3">
                <c:v>MAR</c:v>
              </c:pt>
              <c:pt idx="4">
                <c:v>MIE</c:v>
              </c:pt>
              <c:pt idx="5">
                <c:v>JUE</c:v>
              </c:pt>
              <c:pt idx="6">
                <c:v>VIE</c:v>
              </c:pt>
            </c:strLit>
          </c:cat>
          <c:val>
            <c:numRef>
              <c:f>'Analisis OT x HH'!$C$35:$I$35</c:f>
              <c:numCache>
                <c:formatCode>General</c:formatCode>
                <c:ptCount val="7"/>
                <c:pt idx="0">
                  <c:v>111</c:v>
                </c:pt>
                <c:pt idx="1">
                  <c:v>133</c:v>
                </c:pt>
                <c:pt idx="2">
                  <c:v>144</c:v>
                </c:pt>
                <c:pt idx="3">
                  <c:v>136</c:v>
                </c:pt>
                <c:pt idx="4">
                  <c:v>162</c:v>
                </c:pt>
                <c:pt idx="5">
                  <c:v>134</c:v>
                </c:pt>
                <c:pt idx="6">
                  <c:v>128</c:v>
                </c:pt>
              </c:numCache>
            </c:numRef>
          </c:val>
          <c:extLst>
            <c:ext xmlns:c16="http://schemas.microsoft.com/office/drawing/2014/chart" uri="{C3380CC4-5D6E-409C-BE32-E72D297353CC}">
              <c16:uniqueId val="{00000001-7658-46CE-912C-2E0128F57432}"/>
            </c:ext>
          </c:extLst>
        </c:ser>
        <c:ser>
          <c:idx val="2"/>
          <c:order val="2"/>
          <c:tx>
            <c:strRef>
              <c:f>'Analisis OT x HH'!$B$36</c:f>
              <c:strCache>
                <c:ptCount val="1"/>
                <c:pt idx="0">
                  <c:v>Total HH Real</c:v>
                </c:pt>
              </c:strCache>
            </c:strRef>
          </c:tx>
          <c:invertIfNegative val="0"/>
          <c:cat>
            <c:strLit>
              <c:ptCount val="7"/>
              <c:pt idx="0">
                <c:v>SAB</c:v>
              </c:pt>
              <c:pt idx="1">
                <c:v>DOM</c:v>
              </c:pt>
              <c:pt idx="2">
                <c:v>LUN</c:v>
              </c:pt>
              <c:pt idx="3">
                <c:v>MAR</c:v>
              </c:pt>
              <c:pt idx="4">
                <c:v>MIE</c:v>
              </c:pt>
              <c:pt idx="5">
                <c:v>JUE</c:v>
              </c:pt>
              <c:pt idx="6">
                <c:v>VIE</c:v>
              </c:pt>
            </c:strLit>
          </c:cat>
          <c:val>
            <c:numRef>
              <c:f>'Analisis OT x HH'!$C$36:$I$36</c:f>
              <c:numCache>
                <c:formatCode>General</c:formatCode>
                <c:ptCount val="7"/>
                <c:pt idx="0">
                  <c:v>116</c:v>
                </c:pt>
                <c:pt idx="1">
                  <c:v>135</c:v>
                </c:pt>
                <c:pt idx="2">
                  <c:v>135</c:v>
                </c:pt>
                <c:pt idx="3">
                  <c:v>135</c:v>
                </c:pt>
                <c:pt idx="4">
                  <c:v>135</c:v>
                </c:pt>
                <c:pt idx="5">
                  <c:v>135</c:v>
                </c:pt>
                <c:pt idx="6">
                  <c:v>101</c:v>
                </c:pt>
              </c:numCache>
            </c:numRef>
          </c:val>
          <c:extLst>
            <c:ext xmlns:c16="http://schemas.microsoft.com/office/drawing/2014/chart" uri="{C3380CC4-5D6E-409C-BE32-E72D297353CC}">
              <c16:uniqueId val="{00000002-7658-46CE-912C-2E0128F57432}"/>
            </c:ext>
          </c:extLst>
        </c:ser>
        <c:dLbls>
          <c:showLegendKey val="0"/>
          <c:showVal val="0"/>
          <c:showCatName val="0"/>
          <c:showSerName val="0"/>
          <c:showPercent val="0"/>
          <c:showBubbleSize val="0"/>
        </c:dLbls>
        <c:gapWidth val="150"/>
        <c:axId val="1875675104"/>
        <c:axId val="1875690336"/>
      </c:barChart>
      <c:lineChart>
        <c:grouping val="standard"/>
        <c:varyColors val="0"/>
        <c:ser>
          <c:idx val="3"/>
          <c:order val="3"/>
          <c:tx>
            <c:strRef>
              <c:f>'Analisis OT x HH'!$B$37</c:f>
              <c:strCache>
                <c:ptCount val="1"/>
                <c:pt idx="0">
                  <c:v>% HH Programadas</c:v>
                </c:pt>
              </c:strCache>
            </c:strRef>
          </c:tx>
          <c:marker>
            <c:symbol val="square"/>
            <c:size val="7"/>
          </c:marker>
          <c:cat>
            <c:strLit>
              <c:ptCount val="7"/>
              <c:pt idx="0">
                <c:v>LUN</c:v>
              </c:pt>
              <c:pt idx="1">
                <c:v>MAR</c:v>
              </c:pt>
              <c:pt idx="2">
                <c:v>MIE</c:v>
              </c:pt>
              <c:pt idx="3">
                <c:v>JUE</c:v>
              </c:pt>
              <c:pt idx="4">
                <c:v>VIE</c:v>
              </c:pt>
              <c:pt idx="5">
                <c:v>SAB</c:v>
              </c:pt>
              <c:pt idx="6">
                <c:v>DOM</c:v>
              </c:pt>
            </c:strLit>
          </c:cat>
          <c:val>
            <c:numRef>
              <c:f>'Analisis OT x HH'!$C$37:$I$37</c:f>
              <c:numCache>
                <c:formatCode>0%</c:formatCode>
                <c:ptCount val="7"/>
                <c:pt idx="0">
                  <c:v>1.3703703703703705</c:v>
                </c:pt>
                <c:pt idx="1">
                  <c:v>1.6419753086419753</c:v>
                </c:pt>
                <c:pt idx="2">
                  <c:v>1.7777777777777777</c:v>
                </c:pt>
                <c:pt idx="3">
                  <c:v>1.6790123456790123</c:v>
                </c:pt>
                <c:pt idx="4">
                  <c:v>2</c:v>
                </c:pt>
                <c:pt idx="5">
                  <c:v>1.654320987654321</c:v>
                </c:pt>
                <c:pt idx="6">
                  <c:v>1.5802469135802468</c:v>
                </c:pt>
              </c:numCache>
            </c:numRef>
          </c:val>
          <c:smooth val="0"/>
          <c:extLst>
            <c:ext xmlns:c16="http://schemas.microsoft.com/office/drawing/2014/chart" uri="{C3380CC4-5D6E-409C-BE32-E72D297353CC}">
              <c16:uniqueId val="{00000003-7658-46CE-912C-2E0128F57432}"/>
            </c:ext>
          </c:extLst>
        </c:ser>
        <c:ser>
          <c:idx val="4"/>
          <c:order val="4"/>
          <c:tx>
            <c:strRef>
              <c:f>'Analisis OT x HH'!$B$38</c:f>
              <c:strCache>
                <c:ptCount val="1"/>
                <c:pt idx="0">
                  <c:v>% HH Real</c:v>
                </c:pt>
              </c:strCache>
            </c:strRef>
          </c:tx>
          <c:marker>
            <c:symbol val="square"/>
            <c:size val="7"/>
          </c:marker>
          <c:cat>
            <c:strLit>
              <c:ptCount val="7"/>
              <c:pt idx="0">
                <c:v>LUN</c:v>
              </c:pt>
              <c:pt idx="1">
                <c:v>MAR</c:v>
              </c:pt>
              <c:pt idx="2">
                <c:v>MIE</c:v>
              </c:pt>
              <c:pt idx="3">
                <c:v>JUE</c:v>
              </c:pt>
              <c:pt idx="4">
                <c:v>VIE</c:v>
              </c:pt>
              <c:pt idx="5">
                <c:v>SAB</c:v>
              </c:pt>
              <c:pt idx="6">
                <c:v>DOM</c:v>
              </c:pt>
            </c:strLit>
          </c:cat>
          <c:val>
            <c:numRef>
              <c:f>'Analisis OT x HH'!$C$38:$I$38</c:f>
              <c:numCache>
                <c:formatCode>0%</c:formatCode>
                <c:ptCount val="7"/>
                <c:pt idx="0">
                  <c:v>1.4320987654320987</c:v>
                </c:pt>
                <c:pt idx="1">
                  <c:v>1.6666666666666667</c:v>
                </c:pt>
                <c:pt idx="2">
                  <c:v>1.6666666666666667</c:v>
                </c:pt>
                <c:pt idx="3">
                  <c:v>1.6666666666666667</c:v>
                </c:pt>
                <c:pt idx="4">
                  <c:v>1.6666666666666667</c:v>
                </c:pt>
                <c:pt idx="5">
                  <c:v>1.6666666666666667</c:v>
                </c:pt>
                <c:pt idx="6">
                  <c:v>1.2469135802469136</c:v>
                </c:pt>
              </c:numCache>
            </c:numRef>
          </c:val>
          <c:smooth val="0"/>
          <c:extLst>
            <c:ext xmlns:c16="http://schemas.microsoft.com/office/drawing/2014/chart" uri="{C3380CC4-5D6E-409C-BE32-E72D297353CC}">
              <c16:uniqueId val="{00000004-7658-46CE-912C-2E0128F57432}"/>
            </c:ext>
          </c:extLst>
        </c:ser>
        <c:dLbls>
          <c:showLegendKey val="0"/>
          <c:showVal val="0"/>
          <c:showCatName val="0"/>
          <c:showSerName val="0"/>
          <c:showPercent val="0"/>
          <c:showBubbleSize val="0"/>
        </c:dLbls>
        <c:marker val="1"/>
        <c:smooth val="0"/>
        <c:axId val="1875680000"/>
        <c:axId val="1875676192"/>
      </c:lineChart>
      <c:catAx>
        <c:axId val="1875675104"/>
        <c:scaling>
          <c:orientation val="minMax"/>
        </c:scaling>
        <c:delete val="0"/>
        <c:axPos val="b"/>
        <c:numFmt formatCode="General" sourceLinked="1"/>
        <c:majorTickMark val="none"/>
        <c:minorTickMark val="none"/>
        <c:tickLblPos val="nextTo"/>
        <c:crossAx val="1875690336"/>
        <c:crosses val="autoZero"/>
        <c:auto val="1"/>
        <c:lblAlgn val="ctr"/>
        <c:lblOffset val="100"/>
        <c:noMultiLvlLbl val="0"/>
      </c:catAx>
      <c:valAx>
        <c:axId val="1875690336"/>
        <c:scaling>
          <c:orientation val="minMax"/>
        </c:scaling>
        <c:delete val="0"/>
        <c:axPos val="l"/>
        <c:majorGridlines/>
        <c:numFmt formatCode="General" sourceLinked="1"/>
        <c:majorTickMark val="none"/>
        <c:minorTickMark val="none"/>
        <c:tickLblPos val="nextTo"/>
        <c:crossAx val="1875675104"/>
        <c:crosses val="autoZero"/>
        <c:crossBetween val="between"/>
      </c:valAx>
      <c:valAx>
        <c:axId val="1875676192"/>
        <c:scaling>
          <c:orientation val="minMax"/>
        </c:scaling>
        <c:delete val="0"/>
        <c:axPos val="r"/>
        <c:numFmt formatCode="0%" sourceLinked="1"/>
        <c:majorTickMark val="out"/>
        <c:minorTickMark val="none"/>
        <c:tickLblPos val="nextTo"/>
        <c:crossAx val="1875680000"/>
        <c:crosses val="max"/>
        <c:crossBetween val="between"/>
      </c:valAx>
      <c:catAx>
        <c:axId val="1875680000"/>
        <c:scaling>
          <c:orientation val="minMax"/>
        </c:scaling>
        <c:delete val="1"/>
        <c:axPos val="b"/>
        <c:numFmt formatCode="General" sourceLinked="1"/>
        <c:majorTickMark val="out"/>
        <c:minorTickMark val="none"/>
        <c:tickLblPos val="nextTo"/>
        <c:crossAx val="1875676192"/>
        <c:crosses val="autoZero"/>
        <c:auto val="1"/>
        <c:lblAlgn val="ctr"/>
        <c:lblOffset val="100"/>
        <c:noMultiLvlLbl val="0"/>
      </c:catAx>
      <c:dTable>
        <c:showHorzBorder val="1"/>
        <c:showVertBorder val="1"/>
        <c:showOutline val="1"/>
        <c:showKeys val="1"/>
      </c:dTable>
    </c:plotArea>
    <c:plotVisOnly val="1"/>
    <c:dispBlanksAs val="gap"/>
    <c:showDLblsOverMax val="0"/>
  </c:chart>
  <c:spPr>
    <a:ln>
      <a:solidFill>
        <a:schemeClr val="tx1"/>
      </a:solidFill>
    </a:ln>
  </c:sp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s-PE"/>
              <a:t>% HH PM01-PM02-PM03</a:t>
            </a:r>
            <a:r>
              <a:rPr lang="es-PE" baseline="0"/>
              <a:t> </a:t>
            </a:r>
            <a:endParaRPr lang="es-PE"/>
          </a:p>
        </c:rich>
      </c:tx>
      <c:overlay val="0"/>
    </c:title>
    <c:autoTitleDeleted val="0"/>
    <c:plotArea>
      <c:layout/>
      <c:barChart>
        <c:barDir val="col"/>
        <c:grouping val="percentStacked"/>
        <c:varyColors val="0"/>
        <c:ser>
          <c:idx val="0"/>
          <c:order val="0"/>
          <c:tx>
            <c:strRef>
              <c:f>'Analisis OT x HH'!$B$29</c:f>
              <c:strCache>
                <c:ptCount val="1"/>
                <c:pt idx="0">
                  <c:v>% PM01</c:v>
                </c:pt>
              </c:strCache>
            </c:strRef>
          </c:tx>
          <c:invertIfNegative val="0"/>
          <c:cat>
            <c:strLit>
              <c:ptCount val="7"/>
              <c:pt idx="0">
                <c:v>SAB</c:v>
              </c:pt>
              <c:pt idx="1">
                <c:v>DOM</c:v>
              </c:pt>
              <c:pt idx="2">
                <c:v>LUN</c:v>
              </c:pt>
              <c:pt idx="3">
                <c:v>MAR</c:v>
              </c:pt>
              <c:pt idx="4">
                <c:v>MIE</c:v>
              </c:pt>
              <c:pt idx="5">
                <c:v>JUE</c:v>
              </c:pt>
              <c:pt idx="6">
                <c:v>VIE</c:v>
              </c:pt>
            </c:strLit>
          </c:cat>
          <c:val>
            <c:numRef>
              <c:f>'Analisis OT x HH'!$C$29:$I$29</c:f>
              <c:numCache>
                <c:formatCode>0%</c:formatCode>
                <c:ptCount val="7"/>
                <c:pt idx="0">
                  <c:v>0.62068965517241381</c:v>
                </c:pt>
                <c:pt idx="1">
                  <c:v>0.4148148148148148</c:v>
                </c:pt>
                <c:pt idx="2">
                  <c:v>0.6518518518518519</c:v>
                </c:pt>
                <c:pt idx="3">
                  <c:v>0.6518518518518519</c:v>
                </c:pt>
                <c:pt idx="4">
                  <c:v>0.82222222222222219</c:v>
                </c:pt>
                <c:pt idx="5">
                  <c:v>0.65925925925925921</c:v>
                </c:pt>
                <c:pt idx="6">
                  <c:v>0.72277227722772275</c:v>
                </c:pt>
              </c:numCache>
            </c:numRef>
          </c:val>
          <c:extLst>
            <c:ext xmlns:c16="http://schemas.microsoft.com/office/drawing/2014/chart" uri="{C3380CC4-5D6E-409C-BE32-E72D297353CC}">
              <c16:uniqueId val="{00000000-0EB2-4D56-8E6A-C0CA7D37C86E}"/>
            </c:ext>
          </c:extLst>
        </c:ser>
        <c:ser>
          <c:idx val="1"/>
          <c:order val="1"/>
          <c:tx>
            <c:strRef>
              <c:f>'Analisis OT x HH'!$B$32</c:f>
              <c:strCache>
                <c:ptCount val="1"/>
                <c:pt idx="0">
                  <c:v>% PM02</c:v>
                </c:pt>
              </c:strCache>
            </c:strRef>
          </c:tx>
          <c:invertIfNegative val="0"/>
          <c:cat>
            <c:strLit>
              <c:ptCount val="7"/>
              <c:pt idx="0">
                <c:v>SAB</c:v>
              </c:pt>
              <c:pt idx="1">
                <c:v>DOM</c:v>
              </c:pt>
              <c:pt idx="2">
                <c:v>LUN</c:v>
              </c:pt>
              <c:pt idx="3">
                <c:v>MAR</c:v>
              </c:pt>
              <c:pt idx="4">
                <c:v>MIE</c:v>
              </c:pt>
              <c:pt idx="5">
                <c:v>JUE</c:v>
              </c:pt>
              <c:pt idx="6">
                <c:v>VIE</c:v>
              </c:pt>
            </c:strLit>
          </c:cat>
          <c:val>
            <c:numRef>
              <c:f>'Analisis OT x HH'!$C$32:$I$32</c:f>
              <c:numCache>
                <c:formatCode>0%</c:formatCode>
                <c:ptCount val="7"/>
                <c:pt idx="0">
                  <c:v>0.33620689655172414</c:v>
                </c:pt>
                <c:pt idx="1">
                  <c:v>0.57037037037037042</c:v>
                </c:pt>
                <c:pt idx="2">
                  <c:v>0.34814814814814815</c:v>
                </c:pt>
                <c:pt idx="3">
                  <c:v>0.32592592592592595</c:v>
                </c:pt>
                <c:pt idx="4">
                  <c:v>0.17777777777777778</c:v>
                </c:pt>
                <c:pt idx="5">
                  <c:v>0.28888888888888886</c:v>
                </c:pt>
                <c:pt idx="6">
                  <c:v>0.18811881188118812</c:v>
                </c:pt>
              </c:numCache>
            </c:numRef>
          </c:val>
          <c:extLst>
            <c:ext xmlns:c16="http://schemas.microsoft.com/office/drawing/2014/chart" uri="{C3380CC4-5D6E-409C-BE32-E72D297353CC}">
              <c16:uniqueId val="{00000001-0EB2-4D56-8E6A-C0CA7D37C86E}"/>
            </c:ext>
          </c:extLst>
        </c:ser>
        <c:ser>
          <c:idx val="2"/>
          <c:order val="2"/>
          <c:tx>
            <c:strRef>
              <c:f>'Analisis OT x HH'!$B$34</c:f>
              <c:strCache>
                <c:ptCount val="1"/>
                <c:pt idx="0">
                  <c:v>% PM03</c:v>
                </c:pt>
              </c:strCache>
            </c:strRef>
          </c:tx>
          <c:invertIfNegative val="0"/>
          <c:cat>
            <c:strLit>
              <c:ptCount val="7"/>
              <c:pt idx="0">
                <c:v>SAB</c:v>
              </c:pt>
              <c:pt idx="1">
                <c:v>DOM</c:v>
              </c:pt>
              <c:pt idx="2">
                <c:v>LUN</c:v>
              </c:pt>
              <c:pt idx="3">
                <c:v>MAR</c:v>
              </c:pt>
              <c:pt idx="4">
                <c:v>MIE</c:v>
              </c:pt>
              <c:pt idx="5">
                <c:v>JUE</c:v>
              </c:pt>
              <c:pt idx="6">
                <c:v>VIE</c:v>
              </c:pt>
            </c:strLit>
          </c:cat>
          <c:val>
            <c:numRef>
              <c:f>'Analisis OT x HH'!$C$34:$I$34</c:f>
              <c:numCache>
                <c:formatCode>0%</c:formatCode>
                <c:ptCount val="7"/>
                <c:pt idx="0">
                  <c:v>4.3103448275862072E-2</c:v>
                </c:pt>
                <c:pt idx="1">
                  <c:v>1.4814814814814815E-2</c:v>
                </c:pt>
                <c:pt idx="2">
                  <c:v>0</c:v>
                </c:pt>
                <c:pt idx="3">
                  <c:v>2.2222222222222223E-2</c:v>
                </c:pt>
                <c:pt idx="4">
                  <c:v>0</c:v>
                </c:pt>
                <c:pt idx="5">
                  <c:v>5.185185185185185E-2</c:v>
                </c:pt>
                <c:pt idx="6">
                  <c:v>8.9108910891089105E-2</c:v>
                </c:pt>
              </c:numCache>
            </c:numRef>
          </c:val>
          <c:extLst>
            <c:ext xmlns:c16="http://schemas.microsoft.com/office/drawing/2014/chart" uri="{C3380CC4-5D6E-409C-BE32-E72D297353CC}">
              <c16:uniqueId val="{00000002-0EB2-4D56-8E6A-C0CA7D37C86E}"/>
            </c:ext>
          </c:extLst>
        </c:ser>
        <c:dLbls>
          <c:showLegendKey val="0"/>
          <c:showVal val="0"/>
          <c:showCatName val="0"/>
          <c:showSerName val="0"/>
          <c:showPercent val="0"/>
          <c:showBubbleSize val="0"/>
        </c:dLbls>
        <c:gapWidth val="95"/>
        <c:overlap val="100"/>
        <c:axId val="1875676736"/>
        <c:axId val="1875677280"/>
      </c:barChart>
      <c:catAx>
        <c:axId val="1875676736"/>
        <c:scaling>
          <c:orientation val="minMax"/>
        </c:scaling>
        <c:delete val="0"/>
        <c:axPos val="b"/>
        <c:numFmt formatCode="General" sourceLinked="0"/>
        <c:majorTickMark val="none"/>
        <c:minorTickMark val="none"/>
        <c:tickLblPos val="nextTo"/>
        <c:crossAx val="1875677280"/>
        <c:crosses val="autoZero"/>
        <c:auto val="1"/>
        <c:lblAlgn val="ctr"/>
        <c:lblOffset val="100"/>
        <c:noMultiLvlLbl val="0"/>
      </c:catAx>
      <c:valAx>
        <c:axId val="1875677280"/>
        <c:scaling>
          <c:orientation val="minMax"/>
        </c:scaling>
        <c:delete val="0"/>
        <c:axPos val="l"/>
        <c:majorGridlines/>
        <c:title>
          <c:tx>
            <c:rich>
              <a:bodyPr/>
              <a:lstStyle/>
              <a:p>
                <a:pPr>
                  <a:defRPr/>
                </a:pPr>
                <a:r>
                  <a:rPr lang="es-PE"/>
                  <a:t>%</a:t>
                </a:r>
              </a:p>
            </c:rich>
          </c:tx>
          <c:overlay val="0"/>
        </c:title>
        <c:numFmt formatCode="0%" sourceLinked="1"/>
        <c:majorTickMark val="none"/>
        <c:minorTickMark val="none"/>
        <c:tickLblPos val="nextTo"/>
        <c:crossAx val="1875676736"/>
        <c:crosses val="autoZero"/>
        <c:crossBetween val="between"/>
      </c:valAx>
      <c:dTable>
        <c:showHorzBorder val="1"/>
        <c:showVertBorder val="1"/>
        <c:showOutline val="1"/>
        <c:showKeys val="1"/>
      </c:dTable>
    </c:plotArea>
    <c:plotVisOnly val="1"/>
    <c:dispBlanksAs val="gap"/>
    <c:showDLblsOverMax val="0"/>
  </c:chart>
  <c:spPr>
    <a:ln>
      <a:solidFill>
        <a:schemeClr val="tx1"/>
      </a:solidFill>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8.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13.xml"/><Relationship Id="rId2" Type="http://schemas.openxmlformats.org/officeDocument/2006/relationships/chart" Target="../charts/chart12.xml"/><Relationship Id="rId1" Type="http://schemas.openxmlformats.org/officeDocument/2006/relationships/chart" Target="../charts/chart11.xml"/><Relationship Id="rId4" Type="http://schemas.openxmlformats.org/officeDocument/2006/relationships/chart" Target="../charts/chart14.xml"/></Relationships>
</file>

<file path=xl/drawings/drawing1.xml><?xml version="1.0" encoding="utf-8"?>
<xdr:wsDr xmlns:xdr="http://schemas.openxmlformats.org/drawingml/2006/spreadsheetDrawing" xmlns:a="http://schemas.openxmlformats.org/drawingml/2006/main">
  <xdr:twoCellAnchor>
    <xdr:from>
      <xdr:col>16</xdr:col>
      <xdr:colOff>108857</xdr:colOff>
      <xdr:row>17</xdr:row>
      <xdr:rowOff>118835</xdr:rowOff>
    </xdr:from>
    <xdr:to>
      <xdr:col>22</xdr:col>
      <xdr:colOff>607331</xdr:colOff>
      <xdr:row>31</xdr:row>
      <xdr:rowOff>26760</xdr:rowOff>
    </xdr:to>
    <xdr:graphicFrame macro="">
      <xdr:nvGraphicFramePr>
        <xdr:cNvPr id="2" name="5 Gráfico">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120650</xdr:colOff>
      <xdr:row>17</xdr:row>
      <xdr:rowOff>109310</xdr:rowOff>
    </xdr:from>
    <xdr:to>
      <xdr:col>6</xdr:col>
      <xdr:colOff>361950</xdr:colOff>
      <xdr:row>31</xdr:row>
      <xdr:rowOff>4535</xdr:rowOff>
    </xdr:to>
    <xdr:graphicFrame macro="">
      <xdr:nvGraphicFramePr>
        <xdr:cNvPr id="3" name="2 Gráfico">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461211</xdr:colOff>
      <xdr:row>17</xdr:row>
      <xdr:rowOff>112486</xdr:rowOff>
    </xdr:from>
    <xdr:to>
      <xdr:col>16</xdr:col>
      <xdr:colOff>51707</xdr:colOff>
      <xdr:row>31</xdr:row>
      <xdr:rowOff>10885</xdr:rowOff>
    </xdr:to>
    <xdr:graphicFrame macro="">
      <xdr:nvGraphicFramePr>
        <xdr:cNvPr id="5" name="1 Gráfico">
          <a:extLst>
            <a:ext uri="{FF2B5EF4-FFF2-40B4-BE49-F238E27FC236}">
              <a16:creationId xmlns:a16="http://schemas.microsoft.com/office/drawing/2014/main" id="{00000000-0008-0000-02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69850</xdr:colOff>
      <xdr:row>31</xdr:row>
      <xdr:rowOff>120650</xdr:rowOff>
    </xdr:from>
    <xdr:to>
      <xdr:col>12</xdr:col>
      <xdr:colOff>336550</xdr:colOff>
      <xdr:row>45</xdr:row>
      <xdr:rowOff>12700</xdr:rowOff>
    </xdr:to>
    <xdr:graphicFrame macro="">
      <xdr:nvGraphicFramePr>
        <xdr:cNvPr id="6" name="3 Gráfico">
          <a:extLst>
            <a:ext uri="{FF2B5EF4-FFF2-40B4-BE49-F238E27FC236}">
              <a16:creationId xmlns:a16="http://schemas.microsoft.com/office/drawing/2014/main" id="{00000000-0008-0000-02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12</xdr:col>
      <xdr:colOff>419101</xdr:colOff>
      <xdr:row>31</xdr:row>
      <xdr:rowOff>117476</xdr:rowOff>
    </xdr:from>
    <xdr:to>
      <xdr:col>22</xdr:col>
      <xdr:colOff>584201</xdr:colOff>
      <xdr:row>45</xdr:row>
      <xdr:rowOff>38100</xdr:rowOff>
    </xdr:to>
    <xdr:graphicFrame macro="">
      <xdr:nvGraphicFramePr>
        <xdr:cNvPr id="7" name="4 Gráfico">
          <a:extLst>
            <a:ext uri="{FF2B5EF4-FFF2-40B4-BE49-F238E27FC236}">
              <a16:creationId xmlns:a16="http://schemas.microsoft.com/office/drawing/2014/main" id="{00000000-0008-0000-02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82550</xdr:colOff>
      <xdr:row>45</xdr:row>
      <xdr:rowOff>146050</xdr:rowOff>
    </xdr:from>
    <xdr:to>
      <xdr:col>12</xdr:col>
      <xdr:colOff>330200</xdr:colOff>
      <xdr:row>61</xdr:row>
      <xdr:rowOff>76200</xdr:rowOff>
    </xdr:to>
    <xdr:graphicFrame macro="">
      <xdr:nvGraphicFramePr>
        <xdr:cNvPr id="8" name="3 Gráfico">
          <a:extLst>
            <a:ext uri="{FF2B5EF4-FFF2-40B4-BE49-F238E27FC236}">
              <a16:creationId xmlns:a16="http://schemas.microsoft.com/office/drawing/2014/main" id="{00000000-0008-0000-02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xdr:col>
      <xdr:colOff>382886</xdr:colOff>
      <xdr:row>45</xdr:row>
      <xdr:rowOff>129721</xdr:rowOff>
    </xdr:from>
    <xdr:to>
      <xdr:col>22</xdr:col>
      <xdr:colOff>566822</xdr:colOff>
      <xdr:row>61</xdr:row>
      <xdr:rowOff>72571</xdr:rowOff>
    </xdr:to>
    <xdr:graphicFrame macro="">
      <xdr:nvGraphicFramePr>
        <xdr:cNvPr id="9" name="Gráfico 7">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561975</xdr:colOff>
      <xdr:row>71</xdr:row>
      <xdr:rowOff>123825</xdr:rowOff>
    </xdr:from>
    <xdr:to>
      <xdr:col>14</xdr:col>
      <xdr:colOff>13607</xdr:colOff>
      <xdr:row>79</xdr:row>
      <xdr:rowOff>142875</xdr:rowOff>
    </xdr:to>
    <xdr:sp macro="" textlink="">
      <xdr:nvSpPr>
        <xdr:cNvPr id="10" name="Rectángulo: esquinas redondeadas 1">
          <a:extLst>
            <a:ext uri="{FF2B5EF4-FFF2-40B4-BE49-F238E27FC236}">
              <a16:creationId xmlns:a16="http://schemas.microsoft.com/office/drawing/2014/main" id="{00000000-0008-0000-0200-00000A000000}"/>
            </a:ext>
          </a:extLst>
        </xdr:cNvPr>
        <xdr:cNvSpPr/>
      </xdr:nvSpPr>
      <xdr:spPr bwMode="auto">
        <a:xfrm>
          <a:off x="1781175" y="14535150"/>
          <a:ext cx="7071632" cy="1543050"/>
        </a:xfrm>
        <a:prstGeom prst="roundRect">
          <a:avLst/>
        </a:prstGeom>
        <a:solidFill>
          <a:schemeClr val="bg1"/>
        </a:solidFill>
        <a:ln w="28575" cap="flat" cmpd="sng" algn="ctr">
          <a:solidFill>
            <a:srgbClr val="00B050"/>
          </a:solidFill>
          <a:prstDash val="solid"/>
          <a:round/>
          <a:headEnd type="none" w="med" len="med"/>
          <a:tailEnd type="none" w="med" len="med"/>
        </a:ln>
        <a:effectLst/>
      </xdr:spPr>
      <xdr:txBody>
        <a:bodyPr vertOverflow="clip" wrap="square" lIns="18288" tIns="0" rIns="0" bIns="0" rtlCol="0" anchor="ctr" upright="1"/>
        <a:lstStyle/>
        <a:p>
          <a:pPr algn="l"/>
          <a:r>
            <a:rPr lang="es-PE" sz="1100" baseline="0">
              <a:solidFill>
                <a:srgbClr val="00B050"/>
              </a:solidFill>
            </a:rPr>
            <a:t>Se esta revisando progresivamente todos los repuestos que se pueden consumir en cada mantenimiento. En la semana  las semanas posteriores.</a:t>
          </a:r>
        </a:p>
        <a:p>
          <a:pPr algn="l"/>
          <a:endParaRPr lang="es-PE" sz="1100" baseline="0">
            <a:solidFill>
              <a:srgbClr val="00B050"/>
            </a:solidFill>
          </a:endParaRPr>
        </a:p>
        <a:p>
          <a:pPr algn="l"/>
          <a:r>
            <a:rPr lang="es-PE" sz="1100" baseline="0">
              <a:solidFill>
                <a:srgbClr val="00B050"/>
              </a:solidFill>
            </a:rPr>
            <a:t>Ejecucion esta apoyando con la gestion, y se estamos en un  cambio de habitos de mantenimineto,  se  inicia la mentalidad a manteniminetos programados.</a:t>
          </a:r>
          <a:endParaRPr lang="es-PE" sz="1100">
            <a:solidFill>
              <a:srgbClr val="00B050"/>
            </a:solidFill>
          </a:endParaRPr>
        </a:p>
      </xdr:txBody>
    </xdr:sp>
    <xdr:clientData/>
  </xdr:twoCellAnchor>
  <xdr:twoCellAnchor>
    <xdr:from>
      <xdr:col>2</xdr:col>
      <xdr:colOff>552450</xdr:colOff>
      <xdr:row>80</xdr:row>
      <xdr:rowOff>123825</xdr:rowOff>
    </xdr:from>
    <xdr:to>
      <xdr:col>13</xdr:col>
      <xdr:colOff>623207</xdr:colOff>
      <xdr:row>105</xdr:row>
      <xdr:rowOff>142875</xdr:rowOff>
    </xdr:to>
    <xdr:sp macro="" textlink="">
      <xdr:nvSpPr>
        <xdr:cNvPr id="11" name="Rectángulo: esquinas redondeadas 10">
          <a:extLst>
            <a:ext uri="{FF2B5EF4-FFF2-40B4-BE49-F238E27FC236}">
              <a16:creationId xmlns:a16="http://schemas.microsoft.com/office/drawing/2014/main" id="{00000000-0008-0000-0200-00000B000000}"/>
            </a:ext>
          </a:extLst>
        </xdr:cNvPr>
        <xdr:cNvSpPr/>
      </xdr:nvSpPr>
      <xdr:spPr bwMode="auto">
        <a:xfrm>
          <a:off x="1771650" y="16249650"/>
          <a:ext cx="6976382" cy="4781550"/>
        </a:xfrm>
        <a:prstGeom prst="roundRect">
          <a:avLst/>
        </a:prstGeom>
        <a:solidFill>
          <a:srgbClr val="FFFFFF"/>
        </a:solidFill>
        <a:ln w="28575" cap="flat" cmpd="sng" algn="ctr">
          <a:solidFill>
            <a:srgbClr val="FF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r>
            <a:rPr lang="es-PE" sz="1100">
              <a:solidFill>
                <a:srgbClr val="FF0000"/>
              </a:solidFill>
            </a:rPr>
            <a:t>Puntos</a:t>
          </a:r>
          <a:r>
            <a:rPr lang="es-PE" sz="1100" baseline="0">
              <a:solidFill>
                <a:srgbClr val="FF0000"/>
              </a:solidFill>
            </a:rPr>
            <a:t> a mejorar en la rutina:</a:t>
          </a:r>
        </a:p>
        <a:p>
          <a:pPr algn="l"/>
          <a:endParaRPr lang="es-PE" sz="1100" baseline="0">
            <a:solidFill>
              <a:srgbClr val="FF0000"/>
            </a:solidFill>
          </a:endParaRPr>
        </a:p>
        <a:p>
          <a:pPr algn="l"/>
          <a:r>
            <a:rPr lang="es-PE" sz="1100" baseline="0">
              <a:solidFill>
                <a:srgbClr val="FF0000"/>
              </a:solidFill>
            </a:rPr>
            <a:t>Con la lista de repuestos en almacen, usar la mayoria de repuestos que se requiere su cambio e identificar los repuestos que seran de Stock.</a:t>
          </a:r>
        </a:p>
        <a:p>
          <a:pPr algn="l"/>
          <a:endParaRPr lang="es-PE" sz="1100" baseline="0">
            <a:solidFill>
              <a:srgbClr val="FF0000"/>
            </a:solidFill>
          </a:endParaRPr>
        </a:p>
        <a:p>
          <a:pPr algn="l"/>
          <a:r>
            <a:rPr lang="es-PE" sz="1100" baseline="0">
              <a:solidFill>
                <a:srgbClr val="FF0000"/>
              </a:solidFill>
            </a:rPr>
            <a:t>Realizar el seguimiento de la rutina, implementando cartillas para ayudar a la evaluacion de los equipos , asi como cartillas para realizar pruebas de funcionamiento de los equipos.</a:t>
          </a:r>
        </a:p>
        <a:p>
          <a:pPr algn="l"/>
          <a:endParaRPr lang="es-PE" sz="1100" baseline="0">
            <a:solidFill>
              <a:srgbClr val="FF0000"/>
            </a:solidFill>
          </a:endParaRPr>
        </a:p>
        <a:p>
          <a:pPr algn="l"/>
          <a:r>
            <a:rPr lang="es-PE" sz="1100" baseline="0">
              <a:solidFill>
                <a:srgbClr val="FF0000"/>
              </a:solidFill>
            </a:rPr>
            <a:t>Realizar una mejor comunicacion entre la parte de ejecucion y programacion: Temas, - Reporte de horas hombre trabajados, tipos de mantenimineto en le taller PM1,2 y 3, - Trabajos orientados a los Backlogs, - Informacion del procedimiento de la gestion de mantenimiento.</a:t>
          </a:r>
        </a:p>
        <a:p>
          <a:pPr algn="l"/>
          <a:endParaRPr lang="es-PE" sz="1100" baseline="0">
            <a:solidFill>
              <a:srgbClr val="FF0000"/>
            </a:solidFill>
          </a:endParaRPr>
        </a:p>
        <a:p>
          <a:pPr algn="l"/>
          <a:r>
            <a:rPr lang="es-PE" sz="1100">
              <a:solidFill>
                <a:srgbClr val="FF0000"/>
              </a:solidFill>
            </a:rPr>
            <a:t>El trabajo manual de los reportes de los supervisores es alto, se evidencia:</a:t>
          </a:r>
        </a:p>
        <a:p>
          <a:pPr algn="l"/>
          <a:r>
            <a:rPr lang="es-PE" sz="1100">
              <a:solidFill>
                <a:srgbClr val="FF0000"/>
              </a:solidFill>
            </a:rPr>
            <a:t>     *  Llevan el historial de los equipos en el SIMEQ, </a:t>
          </a:r>
        </a:p>
        <a:p>
          <a:pPr algn="l"/>
          <a:r>
            <a:rPr lang="es-PE" sz="1100">
              <a:solidFill>
                <a:srgbClr val="FF0000"/>
              </a:solidFill>
            </a:rPr>
            <a:t>     *  Llevan el historial de los equipos en el EXCEL  de  control general,</a:t>
          </a:r>
        </a:p>
        <a:p>
          <a:pPr algn="l"/>
          <a:r>
            <a:rPr lang="es-PE" sz="1100">
              <a:solidFill>
                <a:srgbClr val="FF0000"/>
              </a:solidFill>
            </a:rPr>
            <a:t>     *  Llevan el historial de los equipos en el EXCEL  de  control personal,</a:t>
          </a:r>
        </a:p>
        <a:p>
          <a:pPr algn="l"/>
          <a:r>
            <a:rPr lang="es-PE" sz="1100">
              <a:solidFill>
                <a:srgbClr val="FF0000"/>
              </a:solidFill>
            </a:rPr>
            <a:t>     *  Llevan el historial de los equipos en un cuaderno de  control general,</a:t>
          </a:r>
        </a:p>
        <a:p>
          <a:pPr algn="l"/>
          <a:r>
            <a:rPr lang="es-PE" sz="1100">
              <a:solidFill>
                <a:srgbClr val="FF0000"/>
              </a:solidFill>
            </a:rPr>
            <a:t>     *  Llevan el historial de los equipos en un cuaderno de  control personal,</a:t>
          </a:r>
        </a:p>
        <a:p>
          <a:pPr algn="l"/>
          <a:r>
            <a:rPr lang="es-PE" sz="1100">
              <a:solidFill>
                <a:srgbClr val="FF0000"/>
              </a:solidFill>
            </a:rPr>
            <a:t>     *  Llevan el historial de los equipos en el formato de reportes diarios.</a:t>
          </a:r>
        </a:p>
        <a:p>
          <a:pPr algn="l"/>
          <a:endParaRPr lang="es-PE" sz="1100">
            <a:solidFill>
              <a:srgbClr val="FF0000"/>
            </a:solidFill>
          </a:endParaRPr>
        </a:p>
        <a:p>
          <a:pPr algn="l"/>
          <a:r>
            <a:rPr lang="es-PE" sz="1100">
              <a:solidFill>
                <a:srgbClr val="FF0000"/>
              </a:solidFill>
            </a:rPr>
            <a:t>La ocupacion de las horas de trabajo en la realizacion de TANTOS reportes no ayuda a la gestion de la supervision. </a:t>
          </a:r>
        </a:p>
        <a:p>
          <a:pPr algn="l"/>
          <a:endParaRPr lang="es-PE" sz="1100">
            <a:solidFill>
              <a:srgbClr val="FF0000"/>
            </a:solidFill>
          </a:endParaRPr>
        </a:p>
      </xdr:txBody>
    </xdr:sp>
    <xdr:clientData/>
  </xdr:twoCellAnchor>
  <xdr:oneCellAnchor>
    <xdr:from>
      <xdr:col>0</xdr:col>
      <xdr:colOff>285750</xdr:colOff>
      <xdr:row>29</xdr:row>
      <xdr:rowOff>114300</xdr:rowOff>
    </xdr:from>
    <xdr:ext cx="907621" cy="264560"/>
    <xdr:sp macro="" textlink="">
      <xdr:nvSpPr>
        <xdr:cNvPr id="4" name="3 CuadroTexto">
          <a:extLst>
            <a:ext uri="{FF2B5EF4-FFF2-40B4-BE49-F238E27FC236}">
              <a16:creationId xmlns:a16="http://schemas.microsoft.com/office/drawing/2014/main" id="{00000000-0008-0000-0200-000004000000}"/>
            </a:ext>
          </a:extLst>
        </xdr:cNvPr>
        <xdr:cNvSpPr txBox="1"/>
      </xdr:nvSpPr>
      <xdr:spPr>
        <a:xfrm>
          <a:off x="285750" y="5572125"/>
          <a:ext cx="90762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1100"/>
            <a:t>GRAFICO </a:t>
          </a:r>
          <a:r>
            <a:rPr lang="es-ES" sz="1100" baseline="0"/>
            <a:t> 01</a:t>
          </a:r>
          <a:endParaRPr lang="es-ES" sz="1100"/>
        </a:p>
      </xdr:txBody>
    </xdr:sp>
    <xdr:clientData/>
  </xdr:oneCellAnchor>
</xdr:wsDr>
</file>

<file path=xl/drawings/drawing2.xml><?xml version="1.0" encoding="utf-8"?>
<c:userShapes xmlns:c="http://schemas.openxmlformats.org/drawingml/2006/chart">
  <cdr:relSizeAnchor xmlns:cdr="http://schemas.openxmlformats.org/drawingml/2006/chartDrawing">
    <cdr:from>
      <cdr:x>0.02104</cdr:x>
      <cdr:y>0.86298</cdr:y>
    </cdr:from>
    <cdr:to>
      <cdr:x>0.26167</cdr:x>
      <cdr:y>0.97276</cdr:y>
    </cdr:to>
    <cdr:sp macro="" textlink="">
      <cdr:nvSpPr>
        <cdr:cNvPr id="2" name="3 CuadroTexto"/>
        <cdr:cNvSpPr txBox="1"/>
      </cdr:nvSpPr>
      <cdr:spPr>
        <a:xfrm xmlns:a="http://schemas.openxmlformats.org/drawingml/2006/main">
          <a:off x="79375" y="2079625"/>
          <a:ext cx="907621" cy="264560"/>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s-ES" sz="1100"/>
            <a:t>GRAFICO </a:t>
          </a:r>
          <a:r>
            <a:rPr lang="es-ES" sz="1100" baseline="0"/>
            <a:t> 03</a:t>
          </a:r>
          <a:endParaRPr lang="es-ES" sz="1100"/>
        </a:p>
      </cdr:txBody>
    </cdr:sp>
  </cdr:relSizeAnchor>
</c:userShapes>
</file>

<file path=xl/drawings/drawing3.xml><?xml version="1.0" encoding="utf-8"?>
<c:userShapes xmlns:c="http://schemas.openxmlformats.org/drawingml/2006/chart">
  <cdr:relSizeAnchor xmlns:cdr="http://schemas.openxmlformats.org/drawingml/2006/chartDrawing">
    <cdr:from>
      <cdr:x>0.01881</cdr:x>
      <cdr:y>0.87051</cdr:y>
    </cdr:from>
    <cdr:to>
      <cdr:x>0.23391</cdr:x>
      <cdr:y>0.97734</cdr:y>
    </cdr:to>
    <cdr:sp macro="" textlink="">
      <cdr:nvSpPr>
        <cdr:cNvPr id="2" name="3 CuadroTexto"/>
        <cdr:cNvSpPr txBox="1"/>
      </cdr:nvSpPr>
      <cdr:spPr>
        <a:xfrm xmlns:a="http://schemas.openxmlformats.org/drawingml/2006/main">
          <a:off x="79375" y="2155825"/>
          <a:ext cx="907621" cy="264560"/>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s-ES" sz="1100"/>
            <a:t>GRAFICO </a:t>
          </a:r>
          <a:r>
            <a:rPr lang="es-ES" sz="1100" baseline="0"/>
            <a:t> 02</a:t>
          </a:r>
          <a:endParaRPr lang="es-ES" sz="1100"/>
        </a:p>
      </cdr:txBody>
    </cdr:sp>
  </cdr:relSizeAnchor>
</c:userShapes>
</file>

<file path=xl/drawings/drawing4.xml><?xml version="1.0" encoding="utf-8"?>
<c:userShapes xmlns:c="http://schemas.openxmlformats.org/drawingml/2006/chart">
  <cdr:relSizeAnchor xmlns:cdr="http://schemas.openxmlformats.org/drawingml/2006/chartDrawing">
    <cdr:from>
      <cdr:x>0.016</cdr:x>
      <cdr:y>0.88352</cdr:y>
    </cdr:from>
    <cdr:to>
      <cdr:x>0.1635</cdr:x>
      <cdr:y>0.96863</cdr:y>
    </cdr:to>
    <cdr:sp macro="" textlink="">
      <cdr:nvSpPr>
        <cdr:cNvPr id="2" name="3 CuadroTexto"/>
        <cdr:cNvSpPr txBox="1"/>
      </cdr:nvSpPr>
      <cdr:spPr>
        <a:xfrm xmlns:a="http://schemas.openxmlformats.org/drawingml/2006/main">
          <a:off x="98425" y="2746375"/>
          <a:ext cx="907621" cy="264560"/>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s-ES" sz="1100"/>
            <a:t>GRAFICO </a:t>
          </a:r>
          <a:r>
            <a:rPr lang="es-ES" sz="1100" baseline="0"/>
            <a:t> 04</a:t>
          </a:r>
          <a:endParaRPr lang="es-ES" sz="1100"/>
        </a:p>
      </cdr:txBody>
    </cdr:sp>
  </cdr:relSizeAnchor>
</c:userShapes>
</file>

<file path=xl/drawings/drawing5.xml><?xml version="1.0" encoding="utf-8"?>
<c:userShapes xmlns:c="http://schemas.openxmlformats.org/drawingml/2006/chart">
  <cdr:relSizeAnchor xmlns:cdr="http://schemas.openxmlformats.org/drawingml/2006/chartDrawing">
    <cdr:from>
      <cdr:x>0.01398</cdr:x>
      <cdr:y>0.87526</cdr:y>
    </cdr:from>
    <cdr:to>
      <cdr:x>0.17386</cdr:x>
      <cdr:y>0.96046</cdr:y>
    </cdr:to>
    <cdr:sp macro="" textlink="">
      <cdr:nvSpPr>
        <cdr:cNvPr id="2" name="3 CuadroTexto"/>
        <cdr:cNvSpPr txBox="1"/>
      </cdr:nvSpPr>
      <cdr:spPr>
        <a:xfrm xmlns:a="http://schemas.openxmlformats.org/drawingml/2006/main">
          <a:off x="79375" y="2717800"/>
          <a:ext cx="907621" cy="264560"/>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s-ES" sz="1100"/>
            <a:t>GRAFICO </a:t>
          </a:r>
          <a:r>
            <a:rPr lang="es-ES" sz="1100" baseline="0"/>
            <a:t> 05</a:t>
          </a:r>
          <a:endParaRPr lang="es-ES" sz="1100"/>
        </a:p>
      </cdr:txBody>
    </cdr:sp>
  </cdr:relSizeAnchor>
</c:userShapes>
</file>

<file path=xl/drawings/drawing6.xml><?xml version="1.0" encoding="utf-8"?>
<c:userShapes xmlns:c="http://schemas.openxmlformats.org/drawingml/2006/chart">
  <cdr:relSizeAnchor xmlns:cdr="http://schemas.openxmlformats.org/drawingml/2006/chartDrawing">
    <cdr:from>
      <cdr:x>0.01883</cdr:x>
      <cdr:y>0.91414</cdr:y>
    </cdr:from>
    <cdr:to>
      <cdr:x>0.16431</cdr:x>
      <cdr:y>0.97426</cdr:y>
    </cdr:to>
    <cdr:sp macro="" textlink="">
      <cdr:nvSpPr>
        <cdr:cNvPr id="2" name="3 CuadroTexto"/>
        <cdr:cNvSpPr txBox="1"/>
      </cdr:nvSpPr>
      <cdr:spPr>
        <a:xfrm xmlns:a="http://schemas.openxmlformats.org/drawingml/2006/main">
          <a:off x="117475" y="4022725"/>
          <a:ext cx="907621" cy="264560"/>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s-ES" sz="1100"/>
            <a:t>GRAFICO </a:t>
          </a:r>
          <a:r>
            <a:rPr lang="es-ES" sz="1100" baseline="0"/>
            <a:t> 06</a:t>
          </a:r>
          <a:endParaRPr lang="es-ES" sz="1100"/>
        </a:p>
      </cdr:txBody>
    </cdr:sp>
  </cdr:relSizeAnchor>
</c:userShapes>
</file>

<file path=xl/drawings/drawing7.xml><?xml version="1.0" encoding="utf-8"?>
<c:userShapes xmlns:c="http://schemas.openxmlformats.org/drawingml/2006/chart">
  <cdr:relSizeAnchor xmlns:cdr="http://schemas.openxmlformats.org/drawingml/2006/chartDrawing">
    <cdr:from>
      <cdr:x>0.01925</cdr:x>
      <cdr:y>0.67043</cdr:y>
    </cdr:from>
    <cdr:to>
      <cdr:x>0.13896</cdr:x>
      <cdr:y>0.72978</cdr:y>
    </cdr:to>
    <cdr:sp macro="" textlink="">
      <cdr:nvSpPr>
        <cdr:cNvPr id="2" name="3 CuadroTexto"/>
        <cdr:cNvSpPr txBox="1"/>
      </cdr:nvSpPr>
      <cdr:spPr>
        <a:xfrm xmlns:a="http://schemas.openxmlformats.org/drawingml/2006/main">
          <a:off x="130007" y="1962586"/>
          <a:ext cx="808429" cy="173739"/>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s-ES" sz="1100"/>
            <a:t>GRAFICO </a:t>
          </a:r>
          <a:r>
            <a:rPr lang="es-ES" sz="1100" baseline="0"/>
            <a:t> 07</a:t>
          </a:r>
          <a:endParaRPr lang="es-ES" sz="1100"/>
        </a:p>
      </cdr:txBody>
    </cdr:sp>
  </cdr:relSizeAnchor>
</c:userShapes>
</file>

<file path=xl/drawings/drawing8.xml><?xml version="1.0" encoding="utf-8"?>
<xdr:wsDr xmlns:xdr="http://schemas.openxmlformats.org/drawingml/2006/spreadsheetDrawing" xmlns:a="http://schemas.openxmlformats.org/drawingml/2006/main">
  <xdr:twoCellAnchor>
    <xdr:from>
      <xdr:col>0</xdr:col>
      <xdr:colOff>47625</xdr:colOff>
      <xdr:row>12</xdr:row>
      <xdr:rowOff>66676</xdr:rowOff>
    </xdr:from>
    <xdr:to>
      <xdr:col>5</xdr:col>
      <xdr:colOff>809624</xdr:colOff>
      <xdr:row>29</xdr:row>
      <xdr:rowOff>130969</xdr:rowOff>
    </xdr:to>
    <xdr:graphicFrame macro="">
      <xdr:nvGraphicFramePr>
        <xdr:cNvPr id="2" name="1 Gráfico">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26894</xdr:colOff>
      <xdr:row>44</xdr:row>
      <xdr:rowOff>141</xdr:rowOff>
    </xdr:from>
    <xdr:to>
      <xdr:col>5</xdr:col>
      <xdr:colOff>760319</xdr:colOff>
      <xdr:row>96</xdr:row>
      <xdr:rowOff>79701</xdr:rowOff>
    </xdr:to>
    <xdr:graphicFrame macro="">
      <xdr:nvGraphicFramePr>
        <xdr:cNvPr id="3" name="2 Gráfico">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62</xdr:row>
      <xdr:rowOff>0</xdr:rowOff>
    </xdr:from>
    <xdr:to>
      <xdr:col>3</xdr:col>
      <xdr:colOff>466724</xdr:colOff>
      <xdr:row>73</xdr:row>
      <xdr:rowOff>152400</xdr:rowOff>
    </xdr:to>
    <xdr:graphicFrame macro="">
      <xdr:nvGraphicFramePr>
        <xdr:cNvPr id="4" name="5 Gráfico">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9.xml><?xml version="1.0" encoding="utf-8"?>
<c:userShapes xmlns:c="http://schemas.openxmlformats.org/drawingml/2006/chart">
  <cdr:relSizeAnchor xmlns:cdr="http://schemas.openxmlformats.org/drawingml/2006/chartDrawing">
    <cdr:from>
      <cdr:x>0.83628</cdr:x>
      <cdr:y>0.93468</cdr:y>
    </cdr:from>
    <cdr:to>
      <cdr:x>0.98421</cdr:x>
      <cdr:y>0.99136</cdr:y>
    </cdr:to>
    <cdr:sp macro="" textlink="">
      <cdr:nvSpPr>
        <cdr:cNvPr id="2" name="3 CuadroTexto"/>
        <cdr:cNvSpPr txBox="1"/>
      </cdr:nvSpPr>
      <cdr:spPr>
        <a:xfrm xmlns:a="http://schemas.openxmlformats.org/drawingml/2006/main">
          <a:off x="5193563" y="4362386"/>
          <a:ext cx="918649" cy="264560"/>
        </a:xfrm>
        <a:prstGeom xmlns:a="http://schemas.openxmlformats.org/drawingml/2006/main" prst="rect">
          <a:avLst/>
        </a:prstGeom>
        <a:solidFill xmlns:a="http://schemas.openxmlformats.org/drawingml/2006/main">
          <a:schemeClr val="accent6"/>
        </a:solidFill>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s-ES" sz="1100" b="1">
              <a:solidFill>
                <a:schemeClr val="bg1"/>
              </a:solidFill>
            </a:rPr>
            <a:t>GRAFICO </a:t>
          </a:r>
          <a:r>
            <a:rPr lang="es-ES" sz="1100" b="1" baseline="0">
              <a:solidFill>
                <a:schemeClr val="bg1"/>
              </a:solidFill>
            </a:rPr>
            <a:t> 08</a:t>
          </a:r>
          <a:endParaRPr lang="es-ES" sz="1100" b="1">
            <a:solidFill>
              <a:schemeClr val="bg1"/>
            </a:solidFill>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0.83631</cdr:x>
      <cdr:y>0.92268</cdr:y>
    </cdr:from>
    <cdr:to>
      <cdr:x>0.98069</cdr:x>
      <cdr:y>0.98079</cdr:y>
    </cdr:to>
    <cdr:sp macro="" textlink="">
      <cdr:nvSpPr>
        <cdr:cNvPr id="2" name="3 CuadroTexto"/>
        <cdr:cNvSpPr txBox="1"/>
      </cdr:nvSpPr>
      <cdr:spPr>
        <a:xfrm xmlns:a="http://schemas.openxmlformats.org/drawingml/2006/main">
          <a:off x="5321172" y="4200905"/>
          <a:ext cx="918649" cy="264560"/>
        </a:xfrm>
        <a:prstGeom xmlns:a="http://schemas.openxmlformats.org/drawingml/2006/main" prst="rect">
          <a:avLst/>
        </a:prstGeom>
        <a:solidFill xmlns:a="http://schemas.openxmlformats.org/drawingml/2006/main">
          <a:schemeClr val="accent6"/>
        </a:solidFill>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s-ES" sz="1100" b="1">
              <a:solidFill>
                <a:schemeClr val="bg1"/>
              </a:solidFill>
            </a:rPr>
            <a:t>GRAFICO </a:t>
          </a:r>
          <a:r>
            <a:rPr lang="es-ES" sz="1100" b="1" baseline="0">
              <a:solidFill>
                <a:schemeClr val="bg1"/>
              </a:solidFill>
            </a:rPr>
            <a:t> 09</a:t>
          </a:r>
          <a:endParaRPr lang="es-ES" sz="1100" b="1">
            <a:solidFill>
              <a:schemeClr val="bg1"/>
            </a:solidFill>
          </a:endParaRPr>
        </a:p>
      </cdr:txBody>
    </cdr:sp>
  </cdr:relSizeAnchor>
</c:userShapes>
</file>

<file path=xl/drawings/drawing11.xml><?xml version="1.0" encoding="utf-8"?>
<c:userShapes xmlns:c="http://schemas.openxmlformats.org/drawingml/2006/chart">
  <cdr:relSizeAnchor xmlns:cdr="http://schemas.openxmlformats.org/drawingml/2006/chartDrawing">
    <cdr:from>
      <cdr:x>0.02104</cdr:x>
      <cdr:y>0.86298</cdr:y>
    </cdr:from>
    <cdr:to>
      <cdr:x>0.26167</cdr:x>
      <cdr:y>0.97276</cdr:y>
    </cdr:to>
    <cdr:sp macro="" textlink="">
      <cdr:nvSpPr>
        <cdr:cNvPr id="2" name="3 CuadroTexto"/>
        <cdr:cNvSpPr txBox="1"/>
      </cdr:nvSpPr>
      <cdr:spPr>
        <a:xfrm xmlns:a="http://schemas.openxmlformats.org/drawingml/2006/main">
          <a:off x="79375" y="2079625"/>
          <a:ext cx="907621" cy="264560"/>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s-ES" sz="1100"/>
            <a:t>GRAFICO </a:t>
          </a:r>
          <a:r>
            <a:rPr lang="es-ES" sz="1100" baseline="0"/>
            <a:t> 03</a:t>
          </a:r>
          <a:endParaRPr lang="es-ES" sz="1100"/>
        </a:p>
      </cdr:txBody>
    </cdr:sp>
  </cdr:relSizeAnchor>
</c:userShapes>
</file>

<file path=xl/drawings/drawing12.xml><?xml version="1.0" encoding="utf-8"?>
<xdr:wsDr xmlns:xdr="http://schemas.openxmlformats.org/drawingml/2006/spreadsheetDrawing" xmlns:a="http://schemas.openxmlformats.org/drawingml/2006/main">
  <xdr:twoCellAnchor editAs="oneCell">
    <xdr:from>
      <xdr:col>13</xdr:col>
      <xdr:colOff>0</xdr:colOff>
      <xdr:row>895</xdr:row>
      <xdr:rowOff>0</xdr:rowOff>
    </xdr:from>
    <xdr:to>
      <xdr:col>44</xdr:col>
      <xdr:colOff>304800</xdr:colOff>
      <xdr:row>896</xdr:row>
      <xdr:rowOff>114300</xdr:rowOff>
    </xdr:to>
    <xdr:sp macro="" textlink="">
      <xdr:nvSpPr>
        <xdr:cNvPr id="2" name="AutoShape 1" descr="data:image/jpeg;base64,/9j/4AAQSkZJRgABAQAAAQABAAD/2wCEAAkGBxIQERUSEhIWFhUVGRcXGRgXGB8bGxcgFx0XHhkeHRsZHSgsHhonHRcaIjEiKCkrLi4uFyAzOD8tNygtLjEBCgoKDg0OGxAQGy4mICUvLTIvLS0tLTUtMDc1LzUvNzAvLS0tLy0rMjIrLS0tLzUvLS0tLS0tLS0tLS0tLS0tLf/AABEIAHgAhgMBIgACEQEDEQH/xAAcAAACAwEBAQEAAAAAAAAAAAAABgQFBwMBAgj/xABHEAACAQIEBAQDBQQGBwkBAAABAgMAEQQSITEFBkFhE1FxgQcikRQyQqGxI1JiwRUkQ3KS8DOCk7LC0fEWFzREoqPS0+EI/8QAGgEAAgMBAQAAAAAAAAAAAAAAAwQAAgUBBv/EACwRAAICAQMDAwIGAwAAAAAAAAECAAMRBBIhMTJBE1GhItEFFHGxwfAzYZH/2gAMAwEAAhEDEQA/ANxoooqSQooqLxHHx4eNpZWCou5P+d6gGeBOEgDJkmlrjXOmGw7eGmaebYRxDMb+RI2/WqhZMXxgnIWw2D2zf2kw7eQP09aaeCcAw+DXLBGF823Y+po2xU7+T7fcxfe9nZwPc/wIvCTjGL1CxYRD5/O//X6V9DkeSTXEcQxMh8kORf8ADrTlXjuACSbAbk7Cp67DtwJ38up7yT+sUP8Au4wXXxWPmZDXjfD2Bf8ARYjExH+CX/8AKuJubMAhscXDp5OD+lS+GcXhxIJikVreRB/Q106m0dWM4NLQeiiLX9A8Tw+sGOEoH4Jk/wCK5+uleLzlNhmC8QwjRDbxY/mjPr5fU06V8yRBgVYAg6EHUGueqD3jPxO+gV7GI+ROGAx8U6CSJ1dT1U39uxqTSdxLk5oXOI4dJ4MvWP8As5OxHT9Kmctc0jEMcPOng4pfvRt+K3VL7i2tv1GtcasEbkOR8zq2kHa4wfgxmFFeCvaFDwoooqSQoorw1JJwxuLSFGkkYKiAkk9LUlcNwUnF5RisSpXCof2MJ/H/ABt5/wCem/1xonimNGDUn7Ph7POR+Nvwpf6/n5U8RRhVCqAABYAbC1H/AMS8dx+Irj1m57R8meooAAAsBtX1RUDjXGIMHC02IkCIvU9T0AHUnyoEakuaUIpZjYAEk+QG9KvGeHpjbfaMxXpEHKqPLMFPzN637Uh8yfFY4n9lhnSFSRq6ku1iCOyi42sxPaqL/tJxD7wxLNb93KwHqANPcCkdfoNbqQF07hPf3lPzFSd4JmhYrkLAuthGyHoyubj2NwfcVnRSfhuMkWKTLLGCVcDRgoLjMOqkAgjv71ccI+IGJRgs8YlU9VGVx7DRvSwqr4/xNcZjpZUvl8OQC4sf2cL3/Sqfg1H4lprnp1p3JgkEnPP+jAalqWUPTwczaeTOYl4jhUnACtcpIl75HW2YemoI7MKvRWVfA2Y/1yPpmif3KkH9B9K1WtW1NjlRD1tuUGBqg5p5bTGIGB8OdNY5BupGov5i9X9FVVipyJ10DjBivylzA8pbC4kZMVDow/fHR1/L6360z0p898KOQY6D5Z8N89/30H3lPtf8x1qRyTjJ8RE00xF2bQDp1/QgVawKfqH/ACDq3DKt48xlori2JQHKXUNa9iRe3nbyr2hw06Xqo5p40uEw7vmHiZTkXqzdLLud658Z4qwkGHhNntmd9/DB2sDu51tfYC56XrYcMiEsB8x3Ym7H1Y6mjV155Mo54xI/JGKwuEwyiSYLLIfEkaQFLs3Qs4A02pzikDAFSCDsQbg+4pWbEKN2H1qKkghPiYdwjblPwSdmUbHyYag+Y0ollTMS0pXhVCiO1UvM/K+G4lGI8ShYKcykMVZTa1wR/O4qdwriC4iJZEuL3BB3UjdT3BqZS3IMNPznByb9k44+HPiCNFaWF2sSRYAMDaxKknpoQKeV5WwDEkIshb+0EjEki2zhtD82pFtqaeapPEmWAKLrGXLE2IEmZAFO/wCBr+gqkwvBUiw/2cXEYjMYCk5rHc5j+LvSd1v15yc8RymolOgxzKYcn4WUB4MRI6Zgb5yUcC2ZTcZrbi9/LcaUpfFjFfZJsJHAQgjjkIAA2c5bHzBGYW7mtR4TgY4IUiiFkVRlvue5pVx/LBk4mcbinhMCpkRW6b5b30vdmPqaoL82ZJ48S504Fe0AZPWdf/59n8VMW9jfNEt7aaKbi/nqNO9a+KVuQvCMeIMJQxmc2KWsSEiDWI3sRb1Bppp7eX+o+YhsCfSIVT82caGBwkuIsCVFkU/iZtEHpci/a9XBrHfjbzErPFgo2uUbxJbdDb5FPfUn6eddUZMhlDh/iXicUkkGOkiRWZTpEy6KblcwJ0uBuPep/wAO/iRBDPLHiSY4pWzKdWVW26C9iO3QVW8K5cjxcXhSlgfvZlOoJ9dxawtUCTkGfDYlAnh4hWIADEoRfY9RcH/p1o/ABHvBlckH2mvcrwfbJZ8VJcpI1kB2stgun90D/EaKzvhHH+J4HiGKhiRZV0vEGzIpQRrdCADpsdNz2vXtC2GXzHHB4xnLT9ZSX18m+4PZco9q6Szlt2qJgIykaxneP9mfWP5f5X96i4vChmtLc3P7NuiHyttfud7kdq0VwAMQJ6zvNj0VlQXZmvYLrsL69B7kV3hkDKGF9fPtp09KrvtqCWOIi0gYgqqkgXU2NwNAe9TcD9werf7xroOTIZe8oSlcRJH+GRBJbyZCFY+6sn+CnCkrlgf1wdopP96KnWs+4Ycwq9Ip834ZTKkhLAiN/mQ2YZCCLdD946G42qHh+GyyC2ZnB83iAI7mMk29BVzzTFfIx+7Z0btnta56D5be9VcmKstiyAHcqgUt6kdD1sBf8qzLRWHO+aNRsKDZOeED2OYqRc5cotZeg79NdKzT4ucSaQw4OMZnmYHKNzrljHu1/pWl4bEeICVBy7KTpm7geXfrr03++WeX8LJO2LkiDYmMhUZiTkWwtlW9gcxfW196DQA1ohryVpMsuQOXf6NwEOGJu6gs5G2ZyWa3YXt6CmKvBXtakyoVi3xP5UK4kTqwzSFipOx6lW766GtppI+J0q+HCn4i7H2Asf1FdUZMkQOV+JokmSdhHIej6A/3W2P1pg47xMQN4q/MUW4trqdF27mkrmR4imSxzg79B56V34TyDiZcM+Jc+DCqM4DXzSBQTovQabn6daMy9MyucDMevhHw1SJ8UzB3ZvDPUjZnJ9WI+lFMHw2wCQcPiyixkGdu5Og27AUUFwdxnVORkQ5m4OyscRCpN/8ASoNzb8aj94DcdQBbUa0HyyL0ZWHsRWk0ic64dMEVxCi0Uj5ZQNkLbSDyBOjDuD53ZotOdplHAxmL+JjkDqq/MbXDE20QgjMfME27hz3qbgCcpVgAysQbHTU5h08iKMYbASfuG5/u7N+Rv7USDLID0YZT6i5X9WHuKbxgykveUVvipD+5Ev8A7jt/9VONJPKOKX7ZIgYFmhBIB1Hhvpf/AGjfSmvG4krlVAC7mwvsLC5J8wB06mw03rPu7zCr0nbEOgUlyAoBvm2sNTe9K2F4vw+Z3TCIskgGjxwMyBjt86rbS4J12pY+Isf9RkxEjGR5HEUebZVv8xVRoC1t/L3JduR+DjB4GGK1my537s+p/wCXsKqa19PcevicFjb9olbh8KygJbYW1P8Ak/lVNzFzCOEyRNlLvJclPu3QaddtdrjcaaXrSayiLhv9J8fmeQXiwuUW6HJ9xfTOWYjt3qmm01QbcRwITUam1l2jzHfgXEcfNH4kuFijV9UUzNnAO2ceGQDbXQ9asGx0kes0WVOro+cJ3YEKQO4BtubC5qwArnOhZSAbX01F/wAq6TzKgYE8xGJRBd3VR3IF/S9ZFzFxv7biBKNEChUBPS5JPqSfyHlV9wzDrKuaS0p+ZSzgG2V2UIL7KoW1vfUkmoXFeUYpbmJvCJ6AXT2Xp7WoCapFbDCMnSsVyJRcl8FTHcSbOM0UPzsOjHZAe17n/Vt1rTufcQIuHYg+aZB/rkJ/xUr/AA/4P/R2IYSPnOJGRSBYAoGexHcBjftVt8QX8ZsLgl3nlUsP4U1Pt19qbpcWWAjpEtSDXWQev3jByzh/CwcCHdYkB+gryrJEsABsKKGxySZdRhQJ9VW8xcLGLw0kJt86mxPQjVT9asq8NQEg5E6wBGDMOwPE5oYvBdF+QtGWkYgIR+BgAbm17agEA+VdsJhJ8UoXxGdVtqLxx6bEsNW9iabea+CJHjY5zbwpzlkQ7NIgzRm2xOhPqo86mlwBfp2F/wAhVNXrSGwkLotISmX8Si4RwR8FIs0cq5wCgXwwI/ntvY31ygXvVjy9zE06tMShlYujpICoQoSrRpILjKCN7a7mueOxGIKsY40UAE3kJLGwvoi/zYHtVfyfCYFkwshVpVZpi67SrOzMHHlrdbdLDzpJb3AyeY42nQnA4llxnALjMJhIi4UQNDLKDqWVSVK76ElW1OmlNuD49hZlDx4iJlOxDj/nWFc/+LhcY4jldI54lOVWIBF2BWw6A3Nv4+9KkYFtq1tJpLLQXdxtPaMdPfMxr7xU5Xbz5n6gxHHMOlh40ZZiFVQ4uxJsALHzNVnJnChAcUxYM805kJAtYEDKu/Q5vrX5zvlsQbEEEEaEEbEHzravhFzWJ4Hw88hM0ZZ8znWRDrck7sp09Mtc1GjtrcMj5THIx8zlOoWw4I58R84rjRBE0p2QZ288qkFyPMhbn2qFxziQRDY3AFzl3bS4Ue2p7VEfGGR5J3GWBEZUD6ZxvJIQdksAovrox6iqN+Hy4TDCS5liVGdQd0DfNkJ6qNAG6AAHa5VsYqpIEeqUMwBMi4Pgy53fPKpazErIyqWa5YhAcuXVenQ1bQxsu7lvUC/1Fv0qt4ThZowymfNla1ioyrcK2VTe+UZrC5J0qzL5VJa2nltWY5yeZqoABOeAw0k2MU/KIcPaR2J1YlXCKo/9RJ8gBe5scsD7dj5scdY4/wBjD7feYfU6/wAVLg4lNiJJMPhjriwiAjoiF/Ek7KQ2UHqBcbitM4Pw1MLCkMYsqC3r1JPckk+9a+mT0qM+WmJqn9bUYHRf3k6iiipLQoooqSSJxPh8WIjMUyB0O4PbYjyIOxG1JXL2KEuGicG940N973A1rQKSeN8LXBSJLEcsMjFWT8KM2qlPIE3GXa5FrUrqqyV3DxG9JYFbafMMRigoNlZiOigfqSB+dLnAsUzY13nQRNJGI4EUhlKRli3zD+0zNtYaDS+tmR5ARsTfoP50n4lj/SuCw1ipaVnGt/lZJc57EW21+9f0SqBZsDzHrCFXcfE+Pirw0y4ZMQq3ED5WbpaSwt31A9KS+W+NiCMocLhpTe+aWIOwv0uRtp+dfoXmHg64jBTYUAAPGyr5A2+U+zAGvzBgiVchhbzB6HqPqK9HpKEtp9KzkCeb1ztuNix1TnBgDbCYQekIFvpSrgsS8TpLGxR0IKsNCCP5duoNq6eIPMVGWtHT6KijIrXGeszDdY/LHpNBPOc/FPAwPh5WnkRJXDXzLcFrLbQZQSdToDWu8dVxhJhDGruI3CoRcN8p+W3X067V+ceXOMtg8R4yKDIqMELbKzC2a3WylhbvWicm86YuPGmHiEpyMDfxAq+GcpdToBoQLW7is7V1KrbUE1tMzFdzS34LITCGEqtctrYeZ3tY5vO+t96rOZ+Llj9jhQyTTAqFH4Q1xmbtvYdvK5qlZJ+JcSlfAkx52zEqbJkWyhnWxBLWJva9ajyvyvHggXLGSd/vytuew8l0At2FZS6QB9znj2mi+rOzagwffwJz5M5YGCjLPZp3++3l5Kv8I/OmS1Ar2m2YscmKIgUYEKKKKrLQoooqSQrlisMkqNHIodGFmVhcEHoQaKKkkTsfy5icPcYNVkT8KSSFDH2zZWzJ5dRtrUPh3w2WRnnx8viYh7BTHdVgUbKl9zc3LH6eZRVErWtty9Zd7GsTa3STV4LxTC/+HxazoNknHzembr66VmPGeRcd40kxw7DOzOQgzC7G5tY337UUU7VqmU5wIhbpht4J/v6yrPLGKH/l5v8AZP8A/Gu2H5Qxj6DDy+8bD82tRRTh1zAdBEVoy2Mxi4B8NscsqTWWNkIYGQg2I/hF71F+IHL2Jw04eR2xHjhbyBLXcaZbC+tgtvO/aiikrNS1hycTSp06p5M0n4a8uNg8NmlFppiGYdUA+4vsNT3PanCiilycmMQooorkkKKKKkk//9k=">
          <a:extLst>
            <a:ext uri="{FF2B5EF4-FFF2-40B4-BE49-F238E27FC236}">
              <a16:creationId xmlns:a16="http://schemas.microsoft.com/office/drawing/2014/main" id="{00000000-0008-0000-0400-000002000000}"/>
            </a:ext>
          </a:extLst>
        </xdr:cNvPr>
        <xdr:cNvSpPr>
          <a:spLocks noChangeAspect="1" noChangeArrowheads="1"/>
        </xdr:cNvSpPr>
      </xdr:nvSpPr>
      <xdr:spPr bwMode="auto">
        <a:xfrm>
          <a:off x="6296025" y="125730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13.xml><?xml version="1.0" encoding="utf-8"?>
<xdr:wsDr xmlns:xdr="http://schemas.openxmlformats.org/drawingml/2006/spreadsheetDrawing" xmlns:a="http://schemas.openxmlformats.org/drawingml/2006/main">
  <xdr:twoCellAnchor>
    <xdr:from>
      <xdr:col>9</xdr:col>
      <xdr:colOff>378535</xdr:colOff>
      <xdr:row>0</xdr:row>
      <xdr:rowOff>151055</xdr:rowOff>
    </xdr:from>
    <xdr:to>
      <xdr:col>18</xdr:col>
      <xdr:colOff>216610</xdr:colOff>
      <xdr:row>18</xdr:row>
      <xdr:rowOff>1</xdr:rowOff>
    </xdr:to>
    <xdr:graphicFrame macro="">
      <xdr:nvGraphicFramePr>
        <xdr:cNvPr id="2" name="1 Gráfico">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18</xdr:col>
      <xdr:colOff>374275</xdr:colOff>
      <xdr:row>0</xdr:row>
      <xdr:rowOff>150158</xdr:rowOff>
    </xdr:from>
    <xdr:to>
      <xdr:col>27</xdr:col>
      <xdr:colOff>188259</xdr:colOff>
      <xdr:row>18</xdr:row>
      <xdr:rowOff>0</xdr:rowOff>
    </xdr:to>
    <xdr:graphicFrame macro="">
      <xdr:nvGraphicFramePr>
        <xdr:cNvPr id="3" name="3 Gráfico">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375397</xdr:colOff>
      <xdr:row>20</xdr:row>
      <xdr:rowOff>106735</xdr:rowOff>
    </xdr:from>
    <xdr:to>
      <xdr:col>18</xdr:col>
      <xdr:colOff>213473</xdr:colOff>
      <xdr:row>37</xdr:row>
      <xdr:rowOff>82924</xdr:rowOff>
    </xdr:to>
    <xdr:graphicFrame macro="">
      <xdr:nvGraphicFramePr>
        <xdr:cNvPr id="4" name="2 Gráfico">
          <a:extLst>
            <a:ext uri="{FF2B5EF4-FFF2-40B4-BE49-F238E27FC236}">
              <a16:creationId xmlns:a16="http://schemas.microsoft.com/office/drawing/2014/main" id="{00000000-0008-0000-07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18</xdr:col>
      <xdr:colOff>319367</xdr:colOff>
      <xdr:row>20</xdr:row>
      <xdr:rowOff>104214</xdr:rowOff>
    </xdr:from>
    <xdr:to>
      <xdr:col>27</xdr:col>
      <xdr:colOff>188260</xdr:colOff>
      <xdr:row>37</xdr:row>
      <xdr:rowOff>104214</xdr:rowOff>
    </xdr:to>
    <xdr:graphicFrame macro="">
      <xdr:nvGraphicFramePr>
        <xdr:cNvPr id="5" name="4 Gráfico">
          <a:extLst>
            <a:ext uri="{FF2B5EF4-FFF2-40B4-BE49-F238E27FC236}">
              <a16:creationId xmlns:a16="http://schemas.microsoft.com/office/drawing/2014/main" id="{00000000-0008-0000-07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RUTINA_SEMANA_11%20(version%201).xlsb"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or" refreshedDate="43534.726172685187" createdVersion="4" refreshedVersion="5" minRefreshableVersion="3" recordCount="157" xr:uid="{00000000-000A-0000-FFFF-FFFF0A000000}">
  <cacheSource type="worksheet">
    <worksheetSource name="Tabla1" r:id="rId2"/>
  </cacheSource>
  <cacheFields count="40">
    <cacheField name="OT" numFmtId="0">
      <sharedItems containsBlank="1" containsMixedTypes="1" containsNumber="1" containsInteger="1" minValue="2113916" maxValue="2113949"/>
    </cacheField>
    <cacheField name="PM" numFmtId="0">
      <sharedItems containsBlank="1" count="5">
        <s v="PM01"/>
        <s v="PM02"/>
        <s v="PM03"/>
        <m u="1"/>
        <s v="PM3" u="1"/>
      </sharedItems>
    </cacheField>
    <cacheField name="CODIGO" numFmtId="49">
      <sharedItems containsBlank="1"/>
    </cacheField>
    <cacheField name="REF." numFmtId="0">
      <sharedItems containsSemiMixedTypes="0" containsString="0" containsNumber="1" containsInteger="1" minValue="0" maxValue="0"/>
    </cacheField>
    <cacheField name="PREVENTIVO" numFmtId="0">
      <sharedItems/>
    </cacheField>
    <cacheField name="EQUIPO" numFmtId="0">
      <sharedItems/>
    </cacheField>
    <cacheField name="SISTEMA FUNCIONAL" numFmtId="0">
      <sharedItems/>
    </cacheField>
    <cacheField name="FREC_x000a_CANT" numFmtId="0">
      <sharedItems containsSemiMixedTypes="0" containsString="0" containsNumber="1" minValue="1.5" maxValue="4"/>
    </cacheField>
    <cacheField name="HORAS ACUM_x000a_SOLICITADO" numFmtId="0">
      <sharedItems containsBlank="1"/>
    </cacheField>
    <cacheField name="FECHA _x000a_PROGRAMA" numFmtId="16">
      <sharedItems containsSemiMixedTypes="0" containsNonDate="0" containsDate="1" containsString="0" minDate="2018-07-30T00:00:00" maxDate="2019-03-10T00:00:00" count="52">
        <d v="2019-03-04T00:00:00"/>
        <d v="2019-03-05T00:00:00"/>
        <d v="2019-03-06T00:00:00"/>
        <d v="2019-03-07T00:00:00"/>
        <d v="2019-03-08T00:00:00"/>
        <d v="2019-03-09T00:00:00"/>
        <d v="2018-08-08T00:00:00" u="1"/>
        <d v="2018-08-27T00:00:00" u="1"/>
        <d v="2018-08-01T00:00:00" u="1"/>
        <d v="2018-08-20T00:00:00" u="1"/>
        <d v="2018-10-11T00:00:00" u="1"/>
        <d v="2018-09-25T00:00:00" u="1"/>
        <d v="2018-08-13T00:00:00" u="1"/>
        <d v="2018-08-06T00:00:00" u="1"/>
        <d v="2018-08-25T00:00:00" u="1"/>
        <d v="2018-08-18T00:00:00" u="1"/>
        <d v="2018-10-09T00:00:00" u="1"/>
        <d v="2018-08-11T00:00:00" u="1"/>
        <d v="2018-08-30T00:00:00" u="1"/>
        <d v="2018-08-04T00:00:00" u="1"/>
        <d v="2018-08-23T00:00:00" u="1"/>
        <d v="2018-10-14T00:00:00" u="1"/>
        <d v="2018-09-28T00:00:00" u="1"/>
        <d v="2018-08-16T00:00:00" u="1"/>
        <d v="2018-07-30T00:00:00" u="1"/>
        <d v="2018-08-09T00:00:00" u="1"/>
        <d v="2018-08-28T00:00:00" u="1"/>
        <d v="2018-08-02T00:00:00" u="1"/>
        <d v="2018-08-21T00:00:00" u="1"/>
        <d v="2018-10-12T00:00:00" u="1"/>
        <d v="2018-09-26T00:00:00" u="1"/>
        <d v="2018-08-14T00:00:00" u="1"/>
        <d v="2018-08-07T00:00:00" u="1"/>
        <d v="2018-08-26T00:00:00" u="1"/>
        <d v="2018-08-19T00:00:00" u="1"/>
        <d v="2018-10-10T00:00:00" u="1"/>
        <d v="2018-09-24T00:00:00" u="1"/>
        <d v="2018-08-12T00:00:00" u="1"/>
        <d v="2018-08-31T00:00:00" u="1"/>
        <d v="2018-08-05T00:00:00" u="1"/>
        <d v="2018-08-24T00:00:00" u="1"/>
        <d v="2018-08-17T00:00:00" u="1"/>
        <d v="2018-10-08T00:00:00" u="1"/>
        <d v="2018-07-31T00:00:00" u="1"/>
        <d v="2018-08-10T00:00:00" u="1"/>
        <d v="2018-08-29T00:00:00" u="1"/>
        <d v="2018-08-03T00:00:00" u="1"/>
        <d v="2018-08-22T00:00:00" u="1"/>
        <d v="2018-10-13T00:00:00" u="1"/>
        <d v="2018-09-27T00:00:00" u="1"/>
        <d v="2018-09-01T00:00:00" u="1"/>
        <d v="2018-08-15T00:00:00" u="1"/>
      </sharedItems>
    </cacheField>
    <cacheField name="INICIO _x000a_PARADA" numFmtId="16">
      <sharedItems containsSemiMixedTypes="0" containsNonDate="0" containsDate="1" containsString="0" minDate="2018-07-30T00:00:00" maxDate="2019-03-10T00:00:00" count="52">
        <d v="2019-03-04T00:00:00"/>
        <d v="2019-03-05T00:00:00"/>
        <d v="2019-03-06T00:00:00"/>
        <d v="2019-03-07T00:00:00"/>
        <d v="2019-03-08T00:00:00"/>
        <d v="2019-03-09T00:00:00"/>
        <d v="2018-08-08T00:00:00" u="1"/>
        <d v="2018-08-27T00:00:00" u="1"/>
        <d v="2018-08-01T00:00:00" u="1"/>
        <d v="2018-08-20T00:00:00" u="1"/>
        <d v="2018-10-11T00:00:00" u="1"/>
        <d v="2018-09-25T00:00:00" u="1"/>
        <d v="2018-08-13T00:00:00" u="1"/>
        <d v="2018-08-06T00:00:00" u="1"/>
        <d v="2018-08-25T00:00:00" u="1"/>
        <d v="2018-08-18T00:00:00" u="1"/>
        <d v="2018-10-09T00:00:00" u="1"/>
        <d v="2018-08-11T00:00:00" u="1"/>
        <d v="2018-08-30T00:00:00" u="1"/>
        <d v="2018-08-04T00:00:00" u="1"/>
        <d v="2018-08-23T00:00:00" u="1"/>
        <d v="2018-10-14T00:00:00" u="1"/>
        <d v="2018-09-28T00:00:00" u="1"/>
        <d v="2018-08-16T00:00:00" u="1"/>
        <d v="2018-07-30T00:00:00" u="1"/>
        <d v="2018-08-09T00:00:00" u="1"/>
        <d v="2018-08-28T00:00:00" u="1"/>
        <d v="2018-08-02T00:00:00" u="1"/>
        <d v="2018-08-21T00:00:00" u="1"/>
        <d v="2018-10-12T00:00:00" u="1"/>
        <d v="2018-09-26T00:00:00" u="1"/>
        <d v="2018-08-14T00:00:00" u="1"/>
        <d v="2018-08-07T00:00:00" u="1"/>
        <d v="2018-08-26T00:00:00" u="1"/>
        <d v="2018-08-19T00:00:00" u="1"/>
        <d v="2018-10-10T00:00:00" u="1"/>
        <d v="2018-09-24T00:00:00" u="1"/>
        <d v="2018-08-12T00:00:00" u="1"/>
        <d v="2018-08-31T00:00:00" u="1"/>
        <d v="2018-08-05T00:00:00" u="1"/>
        <d v="2018-08-24T00:00:00" u="1"/>
        <d v="2018-08-17T00:00:00" u="1"/>
        <d v="2018-10-08T00:00:00" u="1"/>
        <d v="2018-07-31T00:00:00" u="1"/>
        <d v="2018-08-10T00:00:00" u="1"/>
        <d v="2018-08-29T00:00:00" u="1"/>
        <d v="2018-08-03T00:00:00" u="1"/>
        <d v="2018-08-22T00:00:00" u="1"/>
        <d v="2018-10-13T00:00:00" u="1"/>
        <d v="2018-09-27T00:00:00" u="1"/>
        <d v="2018-09-01T00:00:00" u="1"/>
        <d v="2018-08-15T00:00:00" u="1"/>
      </sharedItems>
    </cacheField>
    <cacheField name="FIN _x000a_PARADA" numFmtId="16">
      <sharedItems containsSemiMixedTypes="0" containsNonDate="0" containsDate="1" containsString="0" minDate="2019-03-04T00:00:00" maxDate="2019-03-10T00:00:00"/>
    </cacheField>
    <cacheField name="PRIORIDAD" numFmtId="0">
      <sharedItems containsNonDate="0" containsString="0" containsBlank="1"/>
    </cacheField>
    <cacheField name="SUSTENTO" numFmtId="0">
      <sharedItems/>
    </cacheField>
    <cacheField name="PERSONAL" numFmtId="0">
      <sharedItems containsMixedTypes="1" containsNumber="1" containsInteger="1" minValue="0" maxValue="0" count="5">
        <s v="MEC_P_C"/>
        <s v="ELE_P_C"/>
        <s v="ELECN_P_C"/>
        <s v="SOL_INS"/>
        <n v="0" u="1"/>
      </sharedItems>
    </cacheField>
    <cacheField name="H" numFmtId="0">
      <sharedItems containsString="0" containsBlank="1" containsNumber="1" minValue="0" maxValue="8"/>
    </cacheField>
    <cacheField name="HH" numFmtId="0">
      <sharedItems containsSemiMixedTypes="0" containsString="0" containsNumber="1" minValue="1.5" maxValue="4"/>
    </cacheField>
    <cacheField name="HH//" numFmtId="0">
      <sharedItems containsString="0" containsBlank="1" containsNumber="1" minValue="0" maxValue="32"/>
    </cacheField>
    <cacheField name="HORAS PARADA" numFmtId="0">
      <sharedItems containsNonDate="0" containsString="0" containsBlank="1"/>
    </cacheField>
    <cacheField name="OS" numFmtId="0">
      <sharedItems containsBlank="1"/>
    </cacheField>
    <cacheField name="INDICADOR" numFmtId="0">
      <sharedItems/>
    </cacheField>
    <cacheField name="ORDEN COMPRA" numFmtId="0">
      <sharedItems containsNonDate="0" containsString="0" containsBlank="1"/>
    </cacheField>
    <cacheField name="SEGUIMIENTO" numFmtId="0">
      <sharedItems/>
    </cacheField>
    <cacheField name="LUNES" numFmtId="0">
      <sharedItems/>
    </cacheField>
    <cacheField name="MARTES" numFmtId="0">
      <sharedItems/>
    </cacheField>
    <cacheField name="MIERCOLES" numFmtId="0">
      <sharedItems/>
    </cacheField>
    <cacheField name="JUEVES" numFmtId="0">
      <sharedItems/>
    </cacheField>
    <cacheField name="VIERNES" numFmtId="0">
      <sharedItems/>
    </cacheField>
    <cacheField name="SABADO" numFmtId="0">
      <sharedItems/>
    </cacheField>
    <cacheField name="DOMINGO" numFmtId="0">
      <sharedItems/>
    </cacheField>
    <cacheField name="ACTIVIDAD" numFmtId="0">
      <sharedItems/>
    </cacheField>
    <cacheField name="EJECUTANTE" numFmtId="164">
      <sharedItems/>
    </cacheField>
    <cacheField name="SOLICITA" numFmtId="164">
      <sharedItems/>
    </cacheField>
    <cacheField name="CAUSA 1" numFmtId="0">
      <sharedItems containsBlank="1"/>
    </cacheField>
    <cacheField name="CAUSA 2" numFmtId="0">
      <sharedItems containsBlank="1"/>
    </cacheField>
    <cacheField name="S/N" numFmtId="0">
      <sharedItems containsBlank="1" count="3">
        <s v="S"/>
        <m u="1"/>
        <s v="N" u="1"/>
      </sharedItems>
    </cacheField>
    <cacheField name="PTRAB" numFmtId="164">
      <sharedItems containsMixedTypes="1" containsNumber="1" containsInteger="1" minValue="0" maxValue="0" count="5">
        <s v="MEC_P_C"/>
        <s v="ELE_P_C"/>
        <s v="ELECN_P_C"/>
        <s v="SOL_INS"/>
        <n v="0" u="1"/>
      </sharedItems>
    </cacheField>
    <cacheField name="HH PLAN" numFmtId="164">
      <sharedItems containsSemiMixedTypes="0" containsString="0" containsNumber="1" minValue="1.5" maxValue="4"/>
    </cacheField>
    <cacheField name="HH REAL" numFmtId="0">
      <sharedItems containsString="0" containsBlank="1" containsNumber="1" minValue="1" maxValue="12.5"/>
    </cacheField>
    <cacheField name="DESVIO" numFmtId="164">
      <sharedItems containsSemiMixedTypes="0" containsString="0" containsNumber="1" minValue="0" maxValue="6.25"/>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or" refreshedDate="45382.597704282409" createdVersion="7" refreshedVersion="8" minRefreshableVersion="3" recordCount="261" xr:uid="{209956A9-13F6-4239-A0FD-0029942AADBF}">
  <cacheSource type="worksheet">
    <worksheetSource name="Tabla1"/>
  </cacheSource>
  <cacheFields count="41">
    <cacheField name="OT" numFmtId="0">
      <sharedItems containsNonDate="0" containsString="0" containsBlank="1"/>
    </cacheField>
    <cacheField name="PM" numFmtId="0">
      <sharedItems containsBlank="1" count="4">
        <s v="PM01"/>
        <s v="PM02"/>
        <s v="PM03"/>
        <m u="1"/>
      </sharedItems>
    </cacheField>
    <cacheField name="CODIGO" numFmtId="49">
      <sharedItems containsNonDate="0" containsString="0" containsBlank="1"/>
    </cacheField>
    <cacheField name="TURNO" numFmtId="0">
      <sharedItems/>
    </cacheField>
    <cacheField name="PREV." numFmtId="20">
      <sharedItems containsNonDate="0" containsString="0" containsBlank="1"/>
    </cacheField>
    <cacheField name="EQUIPO" numFmtId="1">
      <sharedItems/>
    </cacheField>
    <cacheField name="SISTEMA FUNCIONAL" numFmtId="1">
      <sharedItems longText="1"/>
    </cacheField>
    <cacheField name="FREC_x000a_CANT" numFmtId="0">
      <sharedItems containsSemiMixedTypes="0" containsString="0" containsNumber="1" containsInteger="1" minValue="1" maxValue="4"/>
    </cacheField>
    <cacheField name="HORAS ACUM_x000a_SOLICITADO" numFmtId="164">
      <sharedItems containsSemiMixedTypes="0" containsString="0" containsNumber="1" minValue="0.5" maxValue="27"/>
    </cacheField>
    <cacheField name="FECHA _x000a_PROGRAMA" numFmtId="14">
      <sharedItems containsSemiMixedTypes="0" containsNonDate="0" containsDate="1" containsString="0" minDate="2023-09-23T00:00:00" maxDate="2024-08-18T00:00:00" count="163">
        <d v="2024-03-23T00:00:00"/>
        <d v="2024-03-24T00:00:00"/>
        <d v="2024-03-25T00:00:00"/>
        <d v="2024-03-26T00:00:00"/>
        <d v="2024-03-27T00:00:00"/>
        <d v="2024-03-28T00:00:00"/>
        <d v="2024-03-29T00:00:00"/>
        <d v="2023-11-13T00:00:00" u="1"/>
        <d v="2024-02-03T00:00:00" u="1"/>
        <d v="2023-10-28T00:00:00" u="1"/>
        <d v="2024-01-18T00:00:00" u="1"/>
        <d v="2023-10-24T00:00:00" u="1"/>
        <d v="2024-01-14T00:00:00" u="1"/>
        <d v="2023-10-20T00:00:00" u="1"/>
        <d v="2024-01-10T00:00:00" u="1"/>
        <d v="2023-11-01T00:00:00" u="1"/>
        <d v="2023-10-16T00:00:00" u="1"/>
        <d v="2024-01-06T00:00:00" u="1"/>
        <d v="2023-10-12T00:00:00" u="1"/>
        <d v="2024-01-02T00:00:00" u="1"/>
        <d v="2023-09-27T00:00:00" u="1"/>
        <d v="2023-12-29T00:00:00" u="1"/>
        <d v="2023-10-08T00:00:00" u="1"/>
        <d v="2024-03-19T00:00:00" u="1"/>
        <d v="2023-09-23T00:00:00" u="1"/>
        <d v="2023-12-25T00:00:00" u="1"/>
        <d v="2023-10-04T00:00:00" u="1"/>
        <d v="2024-03-15T00:00:00" u="1"/>
        <d v="2024-03-11T00:00:00" u="1"/>
        <d v="2024-02-26T00:00:00" u="1"/>
        <d v="2024-03-07T00:00:00" u="1"/>
        <d v="2024-02-22T00:00:00" u="1"/>
        <d v="2024-03-03T00:00:00" u="1"/>
        <d v="2023-11-28T00:00:00" u="1"/>
        <d v="2024-02-18T00:00:00" u="1"/>
        <d v="2024-02-14T00:00:00" u="1"/>
        <d v="2023-12-05T00:00:00" u="1"/>
        <d v="2024-01-29T00:00:00" u="1"/>
        <d v="2024-02-10T00:00:00" u="1"/>
        <d v="2023-12-01T00:00:00" u="1"/>
        <d v="2024-01-25T00:00:00" u="1"/>
        <d v="2023-11-16T00:00:00" u="1"/>
        <d v="2024-02-06T00:00:00" u="1"/>
        <d v="2023-10-31T00:00:00" u="1"/>
        <d v="2024-01-21T00:00:00" u="1"/>
        <d v="2023-11-12T00:00:00" u="1"/>
        <d v="2024-02-02T00:00:00" u="1"/>
        <d v="2023-10-27T00:00:00" u="1"/>
        <d v="2024-01-17T00:00:00" u="1"/>
        <d v="2023-10-23T00:00:00" u="1"/>
        <d v="2024-01-13T00:00:00" u="1"/>
        <d v="2023-10-19T00:00:00" u="1"/>
        <d v="2024-03-30T00:00:00" u="1"/>
        <d v="2024-01-09T00:00:00" u="1"/>
        <d v="2023-10-15T00:00:00" u="1"/>
        <d v="2024-01-05T00:00:00" u="1"/>
        <d v="2023-09-30T00:00:00" u="1"/>
        <d v="2023-10-11T00:00:00" u="1"/>
        <d v="2024-03-22T00:00:00" u="1"/>
        <d v="2024-01-01T00:00:00" u="1"/>
        <d v="2023-09-26T00:00:00" u="1"/>
        <d v="2023-12-28T00:00:00" u="1"/>
        <d v="2023-10-07T00:00:00" u="1"/>
        <d v="2024-03-18T00:00:00" u="1"/>
        <d v="2023-12-24T00:00:00" u="1"/>
        <d v="2023-10-03T00:00:00" u="1"/>
        <d v="2024-03-14T00:00:00" u="1"/>
        <d v="2024-02-29T00:00:00" u="1"/>
        <d v="2024-03-10T00:00:00" u="1"/>
        <d v="2024-02-25T00:00:00" u="1"/>
        <d v="2024-03-06T00:00:00" u="1"/>
        <d v="2024-02-21T00:00:00" u="1"/>
        <d v="2024-03-02T00:00:00" u="1"/>
        <d v="2023-11-27T00:00:00" u="1"/>
        <d v="2024-02-17T00:00:00" u="1"/>
        <d v="2023-12-08T00:00:00" u="1"/>
        <d v="2024-02-13T00:00:00" u="1"/>
        <d v="2023-12-04T00:00:00" u="1"/>
        <d v="2024-01-28T00:00:00" u="1"/>
        <d v="2024-08-17T00:00:00" u="1"/>
        <d v="2024-02-09T00:00:00" u="1"/>
        <d v="2024-01-24T00:00:00" u="1"/>
        <d v="2023-11-15T00:00:00" u="1"/>
        <d v="2024-02-05T00:00:00" u="1"/>
        <d v="2023-10-30T00:00:00" u="1"/>
        <d v="2024-01-20T00:00:00" u="1"/>
        <d v="2023-11-11T00:00:00" u="1"/>
        <d v="2024-02-01T00:00:00" u="1"/>
        <d v="2023-10-26T00:00:00" u="1"/>
        <d v="2024-01-16T00:00:00" u="1"/>
        <d v="2023-10-22T00:00:00" u="1"/>
        <d v="2024-01-12T00:00:00" u="1"/>
        <d v="2023-11-03T00:00:00" u="1"/>
        <d v="2023-10-18T00:00:00" u="1"/>
        <d v="2024-01-08T00:00:00" u="1"/>
        <d v="2023-10-14T00:00:00" u="1"/>
        <d v="2024-01-04T00:00:00" u="1"/>
        <d v="2023-09-29T00:00:00" u="1"/>
        <d v="2023-12-31T00:00:00" u="1"/>
        <d v="2023-10-10T00:00:00" u="1"/>
        <d v="2024-03-21T00:00:00" u="1"/>
        <d v="2023-09-25T00:00:00" u="1"/>
        <d v="2023-12-27T00:00:00" u="1"/>
        <d v="2023-10-06T00:00:00" u="1"/>
        <d v="2024-03-17T00:00:00" u="1"/>
        <d v="2023-12-23T00:00:00" u="1"/>
        <d v="2023-10-02T00:00:00" u="1"/>
        <d v="2024-03-13T00:00:00" u="1"/>
        <d v="2024-02-28T00:00:00" u="1"/>
        <d v="2024-03-09T00:00:00" u="1"/>
        <d v="2024-02-24T00:00:00" u="1"/>
        <d v="2024-03-05T00:00:00" u="1"/>
        <d v="2023-11-30T00:00:00" u="1"/>
        <d v="2024-02-20T00:00:00" u="1"/>
        <d v="2024-03-01T00:00:00" u="1"/>
        <d v="2023-11-26T00:00:00" u="1"/>
        <d v="2024-02-16T00:00:00" u="1"/>
        <d v="2023-12-07T00:00:00" u="1"/>
        <d v="2024-01-31T00:00:00" u="1"/>
        <d v="2024-02-12T00:00:00" u="1"/>
        <d v="2023-12-03T00:00:00" u="1"/>
        <d v="2024-01-27T00:00:00" u="1"/>
        <d v="2024-02-08T00:00:00" u="1"/>
        <d v="2024-01-23T00:00:00" u="1"/>
        <d v="2023-11-14T00:00:00" u="1"/>
        <d v="2024-02-04T00:00:00" u="1"/>
        <d v="2023-10-29T00:00:00" u="1"/>
        <d v="2024-01-19T00:00:00" u="1"/>
        <d v="2023-10-25T00:00:00" u="1"/>
        <d v="2024-01-15T00:00:00" u="1"/>
        <d v="2023-10-21T00:00:00" u="1"/>
        <d v="2024-01-11T00:00:00" u="1"/>
        <d v="2023-11-02T00:00:00" u="1"/>
        <d v="2023-10-17T00:00:00" u="1"/>
        <d v="2024-01-07T00:00:00" u="1"/>
        <d v="2023-10-13T00:00:00" u="1"/>
        <d v="2024-01-03T00:00:00" u="1"/>
        <d v="2023-09-28T00:00:00" u="1"/>
        <d v="2023-12-30T00:00:00" u="1"/>
        <d v="2023-10-09T00:00:00" u="1"/>
        <d v="2024-03-20T00:00:00" u="1"/>
        <d v="2023-09-24T00:00:00" u="1"/>
        <d v="2023-12-26T00:00:00" u="1"/>
        <d v="2023-10-05T00:00:00" u="1"/>
        <d v="2024-03-16T00:00:00" u="1"/>
        <d v="2023-10-01T00:00:00" u="1"/>
        <d v="2024-03-12T00:00:00" u="1"/>
        <d v="2024-02-27T00:00:00" u="1"/>
        <d v="2024-03-08T00:00:00" u="1"/>
        <d v="2024-02-23T00:00:00" u="1"/>
        <d v="2024-03-04T00:00:00" u="1"/>
        <d v="2023-11-29T00:00:00" u="1"/>
        <d v="2024-02-19T00:00:00" u="1"/>
        <d v="2023-11-25T00:00:00" u="1"/>
        <d v="2024-02-15T00:00:00" u="1"/>
        <d v="2023-12-06T00:00:00" u="1"/>
        <d v="2024-01-30T00:00:00" u="1"/>
        <d v="2024-02-11T00:00:00" u="1"/>
        <d v="2023-12-02T00:00:00" u="1"/>
        <d v="2024-01-26T00:00:00" u="1"/>
        <d v="2023-11-17T00:00:00" u="1"/>
        <d v="2024-02-07T00:00:00" u="1"/>
        <d v="2024-01-22T00:00:00" u="1"/>
      </sharedItems>
    </cacheField>
    <cacheField name="INICIO _x000a_PARADA" numFmtId="14">
      <sharedItems containsSemiMixedTypes="0" containsNonDate="0" containsDate="1" containsString="0" minDate="2023-09-23T00:00:00" maxDate="2024-03-31T00:00:00" count="162">
        <d v="2024-03-23T00:00:00"/>
        <d v="2024-03-24T00:00:00"/>
        <d v="2024-03-25T00:00:00"/>
        <d v="2024-03-26T00:00:00"/>
        <d v="2024-03-27T00:00:00"/>
        <d v="2024-03-28T00:00:00"/>
        <d v="2024-03-29T00:00:00"/>
        <d v="2023-11-13T00:00:00" u="1"/>
        <d v="2024-02-03T00:00:00" u="1"/>
        <d v="2023-10-28T00:00:00" u="1"/>
        <d v="2024-01-18T00:00:00" u="1"/>
        <d v="2023-10-24T00:00:00" u="1"/>
        <d v="2024-01-14T00:00:00" u="1"/>
        <d v="2023-10-20T00:00:00" u="1"/>
        <d v="2024-01-10T00:00:00" u="1"/>
        <d v="2023-11-01T00:00:00" u="1"/>
        <d v="2023-10-16T00:00:00" u="1"/>
        <d v="2024-01-06T00:00:00" u="1"/>
        <d v="2023-10-12T00:00:00" u="1"/>
        <d v="2024-01-02T00:00:00" u="1"/>
        <d v="2023-09-27T00:00:00" u="1"/>
        <d v="2023-12-29T00:00:00" u="1"/>
        <d v="2023-10-08T00:00:00" u="1"/>
        <d v="2024-03-19T00:00:00" u="1"/>
        <d v="2023-09-23T00:00:00" u="1"/>
        <d v="2023-12-25T00:00:00" u="1"/>
        <d v="2023-10-04T00:00:00" u="1"/>
        <d v="2024-03-15T00:00:00" u="1"/>
        <d v="2024-03-11T00:00:00" u="1"/>
        <d v="2024-02-26T00:00:00" u="1"/>
        <d v="2024-03-07T00:00:00" u="1"/>
        <d v="2024-02-22T00:00:00" u="1"/>
        <d v="2024-03-03T00:00:00" u="1"/>
        <d v="2023-11-28T00:00:00" u="1"/>
        <d v="2024-02-18T00:00:00" u="1"/>
        <d v="2024-02-14T00:00:00" u="1"/>
        <d v="2023-12-05T00:00:00" u="1"/>
        <d v="2024-01-29T00:00:00" u="1"/>
        <d v="2024-02-10T00:00:00" u="1"/>
        <d v="2023-12-01T00:00:00" u="1"/>
        <d v="2024-01-25T00:00:00" u="1"/>
        <d v="2023-11-16T00:00:00" u="1"/>
        <d v="2024-02-06T00:00:00" u="1"/>
        <d v="2023-10-31T00:00:00" u="1"/>
        <d v="2024-01-21T00:00:00" u="1"/>
        <d v="2023-11-12T00:00:00" u="1"/>
        <d v="2024-02-02T00:00:00" u="1"/>
        <d v="2023-10-27T00:00:00" u="1"/>
        <d v="2024-01-17T00:00:00" u="1"/>
        <d v="2023-10-23T00:00:00" u="1"/>
        <d v="2024-01-13T00:00:00" u="1"/>
        <d v="2023-10-19T00:00:00" u="1"/>
        <d v="2024-03-30T00:00:00" u="1"/>
        <d v="2024-01-09T00:00:00" u="1"/>
        <d v="2023-10-15T00:00:00" u="1"/>
        <d v="2024-01-05T00:00:00" u="1"/>
        <d v="2023-09-30T00:00:00" u="1"/>
        <d v="2023-10-11T00:00:00" u="1"/>
        <d v="2024-03-22T00:00:00" u="1"/>
        <d v="2024-01-01T00:00:00" u="1"/>
        <d v="2023-09-26T00:00:00" u="1"/>
        <d v="2023-12-28T00:00:00" u="1"/>
        <d v="2023-10-07T00:00:00" u="1"/>
        <d v="2024-03-18T00:00:00" u="1"/>
        <d v="2023-12-24T00:00:00" u="1"/>
        <d v="2023-10-03T00:00:00" u="1"/>
        <d v="2024-03-14T00:00:00" u="1"/>
        <d v="2024-02-29T00:00:00" u="1"/>
        <d v="2024-03-10T00:00:00" u="1"/>
        <d v="2024-02-25T00:00:00" u="1"/>
        <d v="2024-03-06T00:00:00" u="1"/>
        <d v="2024-02-21T00:00:00" u="1"/>
        <d v="2024-03-02T00:00:00" u="1"/>
        <d v="2023-11-27T00:00:00" u="1"/>
        <d v="2024-02-17T00:00:00" u="1"/>
        <d v="2023-12-08T00:00:00" u="1"/>
        <d v="2024-02-13T00:00:00" u="1"/>
        <d v="2023-12-04T00:00:00" u="1"/>
        <d v="2024-01-28T00:00:00" u="1"/>
        <d v="2024-02-09T00:00:00" u="1"/>
        <d v="2024-01-24T00:00:00" u="1"/>
        <d v="2023-11-15T00:00:00" u="1"/>
        <d v="2024-02-05T00:00:00" u="1"/>
        <d v="2023-10-30T00:00:00" u="1"/>
        <d v="2024-01-20T00:00:00" u="1"/>
        <d v="2023-11-11T00:00:00" u="1"/>
        <d v="2024-02-01T00:00:00" u="1"/>
        <d v="2023-10-26T00:00:00" u="1"/>
        <d v="2024-01-16T00:00:00" u="1"/>
        <d v="2023-10-22T00:00:00" u="1"/>
        <d v="2024-01-12T00:00:00" u="1"/>
        <d v="2023-11-03T00:00:00" u="1"/>
        <d v="2023-10-18T00:00:00" u="1"/>
        <d v="2024-01-08T00:00:00" u="1"/>
        <d v="2023-10-14T00:00:00" u="1"/>
        <d v="2024-01-04T00:00:00" u="1"/>
        <d v="2023-09-29T00:00:00" u="1"/>
        <d v="2023-12-31T00:00:00" u="1"/>
        <d v="2023-10-10T00:00:00" u="1"/>
        <d v="2024-03-21T00:00:00" u="1"/>
        <d v="2023-09-25T00:00:00" u="1"/>
        <d v="2023-12-27T00:00:00" u="1"/>
        <d v="2023-10-06T00:00:00" u="1"/>
        <d v="2024-03-17T00:00:00" u="1"/>
        <d v="2023-12-23T00:00:00" u="1"/>
        <d v="2023-10-02T00:00:00" u="1"/>
        <d v="2024-03-13T00:00:00" u="1"/>
        <d v="2024-02-28T00:00:00" u="1"/>
        <d v="2024-03-09T00:00:00" u="1"/>
        <d v="2024-02-24T00:00:00" u="1"/>
        <d v="2024-03-05T00:00:00" u="1"/>
        <d v="2023-11-30T00:00:00" u="1"/>
        <d v="2024-02-20T00:00:00" u="1"/>
        <d v="2024-03-01T00:00:00" u="1"/>
        <d v="2023-11-26T00:00:00" u="1"/>
        <d v="2024-02-16T00:00:00" u="1"/>
        <d v="2023-12-07T00:00:00" u="1"/>
        <d v="2024-01-31T00:00:00" u="1"/>
        <d v="2024-02-12T00:00:00" u="1"/>
        <d v="2023-12-03T00:00:00" u="1"/>
        <d v="2024-01-27T00:00:00" u="1"/>
        <d v="2024-02-08T00:00:00" u="1"/>
        <d v="2024-01-23T00:00:00" u="1"/>
        <d v="2023-11-14T00:00:00" u="1"/>
        <d v="2024-02-04T00:00:00" u="1"/>
        <d v="2023-10-29T00:00:00" u="1"/>
        <d v="2024-01-19T00:00:00" u="1"/>
        <d v="2023-10-25T00:00:00" u="1"/>
        <d v="2024-01-15T00:00:00" u="1"/>
        <d v="2023-10-21T00:00:00" u="1"/>
        <d v="2024-01-11T00:00:00" u="1"/>
        <d v="2023-11-02T00:00:00" u="1"/>
        <d v="2023-10-17T00:00:00" u="1"/>
        <d v="2024-01-07T00:00:00" u="1"/>
        <d v="2023-10-13T00:00:00" u="1"/>
        <d v="2024-01-03T00:00:00" u="1"/>
        <d v="2023-09-28T00:00:00" u="1"/>
        <d v="2023-12-30T00:00:00" u="1"/>
        <d v="2023-10-09T00:00:00" u="1"/>
        <d v="2024-03-20T00:00:00" u="1"/>
        <d v="2023-09-24T00:00:00" u="1"/>
        <d v="2023-12-26T00:00:00" u="1"/>
        <d v="2023-10-05T00:00:00" u="1"/>
        <d v="2024-03-16T00:00:00" u="1"/>
        <d v="2023-10-01T00:00:00" u="1"/>
        <d v="2024-03-12T00:00:00" u="1"/>
        <d v="2024-02-27T00:00:00" u="1"/>
        <d v="2024-03-08T00:00:00" u="1"/>
        <d v="2024-02-23T00:00:00" u="1"/>
        <d v="2024-03-04T00:00:00" u="1"/>
        <d v="2023-11-29T00:00:00" u="1"/>
        <d v="2024-02-19T00:00:00" u="1"/>
        <d v="2023-11-25T00:00:00" u="1"/>
        <d v="2024-02-15T00:00:00" u="1"/>
        <d v="2023-12-06T00:00:00" u="1"/>
        <d v="2024-01-30T00:00:00" u="1"/>
        <d v="2024-02-11T00:00:00" u="1"/>
        <d v="2023-12-02T00:00:00" u="1"/>
        <d v="2024-01-26T00:00:00" u="1"/>
        <d v="2023-11-17T00:00:00" u="1"/>
        <d v="2024-02-07T00:00:00" u="1"/>
        <d v="2024-01-22T00:00:00" u="1"/>
      </sharedItems>
    </cacheField>
    <cacheField name="FIN _x000a_PARADA" numFmtId="14">
      <sharedItems containsNonDate="0" containsDate="1" containsString="0" containsBlank="1" minDate="2024-03-23T00:00:00" maxDate="2024-03-30T00:00:00"/>
    </cacheField>
    <cacheField name="REPUESTO" numFmtId="164">
      <sharedItems containsSemiMixedTypes="0" containsString="0" containsNumber="1" containsInteger="1" minValue="0" maxValue="0"/>
    </cacheField>
    <cacheField name="SUSTENTO" numFmtId="1">
      <sharedItems/>
    </cacheField>
    <cacheField name="PERSONAL" numFmtId="0">
      <sharedItems containsBlank="1" count="6">
        <s v="MEC_P_C"/>
        <s v="ELE_P_C"/>
        <s v="ELECN_P_C"/>
        <s v="INST_P_C"/>
        <s v="LUB_P_C"/>
        <m u="1"/>
      </sharedItems>
    </cacheField>
    <cacheField name="H" numFmtId="1">
      <sharedItems containsSemiMixedTypes="0" containsString="0" containsNumber="1" containsInteger="1" minValue="1" maxValue="4"/>
    </cacheField>
    <cacheField name="HH" numFmtId="164">
      <sharedItems containsSemiMixedTypes="0" containsString="0" containsNumber="1" minValue="0.5" maxValue="27"/>
    </cacheField>
    <cacheField name="HH//" numFmtId="164">
      <sharedItems containsSemiMixedTypes="0" containsString="0" containsNumber="1" minValue="0.5" maxValue="54"/>
    </cacheField>
    <cacheField name="HORAS PARADA" numFmtId="164">
      <sharedItems containsNonDate="0" containsString="0" containsBlank="1"/>
    </cacheField>
    <cacheField name="OS" numFmtId="0">
      <sharedItems containsNonDate="0" containsString="0" containsBlank="1"/>
    </cacheField>
    <cacheField name="INDICADOR" numFmtId="164">
      <sharedItems/>
    </cacheField>
    <cacheField name="ORDEN COMPRA" numFmtId="14">
      <sharedItems containsNonDate="0" containsString="0" containsBlank="1"/>
    </cacheField>
    <cacheField name="SEGUIMIENTO" numFmtId="0">
      <sharedItems/>
    </cacheField>
    <cacheField name="SABADO" numFmtId="0">
      <sharedItems/>
    </cacheField>
    <cacheField name="DOMINGO" numFmtId="0">
      <sharedItems/>
    </cacheField>
    <cacheField name="LUNES" numFmtId="0">
      <sharedItems/>
    </cacheField>
    <cacheField name="MARTES" numFmtId="0">
      <sharedItems/>
    </cacheField>
    <cacheField name="MIÉRCOLES" numFmtId="0">
      <sharedItems/>
    </cacheField>
    <cacheField name="JUEVES" numFmtId="0">
      <sharedItems/>
    </cacheField>
    <cacheField name="VIERNES" numFmtId="0">
      <sharedItems/>
    </cacheField>
    <cacheField name="ACTIVIDAD" numFmtId="16">
      <sharedItems/>
    </cacheField>
    <cacheField name="EJECUTANTE" numFmtId="164">
      <sharedItems/>
    </cacheField>
    <cacheField name="SOLICITA" numFmtId="164">
      <sharedItems/>
    </cacheField>
    <cacheField name="CAUSA 1" numFmtId="0">
      <sharedItems containsBlank="1"/>
    </cacheField>
    <cacheField name="CAUSA 2" numFmtId="0">
      <sharedItems containsBlank="1"/>
    </cacheField>
    <cacheField name="S/N" numFmtId="0">
      <sharedItems containsBlank="1" count="3">
        <s v="S"/>
        <s v="N"/>
        <m u="1"/>
      </sharedItems>
    </cacheField>
    <cacheField name="PTRAB" numFmtId="164">
      <sharedItems containsBlank="1" count="6">
        <s v="MEC_P_C"/>
        <s v="ELE_P_C"/>
        <s v="ELECN_P_C"/>
        <s v="INST_P_C"/>
        <s v="LUB_P_C"/>
        <m u="1"/>
      </sharedItems>
    </cacheField>
    <cacheField name="HH PLAN" numFmtId="164">
      <sharedItems containsSemiMixedTypes="0" containsString="0" containsNumber="1" minValue="0" maxValue="27"/>
    </cacheField>
    <cacheField name="HH REAL" numFmtId="164">
      <sharedItems containsString="0" containsBlank="1" containsNumber="1" minValue="0.5" maxValue="9"/>
    </cacheField>
    <cacheField name="DESVIO" numFmtId="164">
      <sharedItems containsMixedTypes="1" containsNumber="1" containsInteger="1" minValue="0" maxValue="1"/>
    </cacheField>
    <cacheField name="HH//REAL" numFmtId="0">
      <sharedItems containsSemiMixedTypes="0" containsString="0" containsNumber="1" minValue="0" maxValue="36"/>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7">
  <r>
    <n v="2113916"/>
    <x v="0"/>
    <m/>
    <n v="0"/>
    <s v="VRA"/>
    <s v="FILTRO PRENSA"/>
    <s v="PREVENTIVO"/>
    <n v="4"/>
    <m/>
    <x v="0"/>
    <x v="0"/>
    <d v="2019-03-04T00:00:00"/>
    <m/>
    <s v="MANTENIMIENTO PREVENTIVO"/>
    <x v="0"/>
    <n v="8"/>
    <n v="4"/>
    <n v="32"/>
    <m/>
    <m/>
    <s v="VERDE"/>
    <m/>
    <s v="CUMPLIDO"/>
    <s v="X"/>
    <s v=""/>
    <s v=""/>
    <s v=""/>
    <s v=""/>
    <s v=""/>
    <s v=""/>
    <s v="Ejecutada"/>
    <s v="Mantto"/>
    <s v="Superv. Planta"/>
    <s v="Falla planeamiento Interno"/>
    <s v="Falta de M.O. Interna"/>
    <x v="0"/>
    <x v="0"/>
    <n v="4"/>
    <n v="5"/>
    <n v="1.25"/>
  </r>
  <r>
    <n v="2113946"/>
    <x v="0"/>
    <m/>
    <n v="0"/>
    <s v="VRA"/>
    <s v="CEDAZO Nª 1"/>
    <s v="PREVENTIVO"/>
    <n v="2"/>
    <m/>
    <x v="0"/>
    <x v="0"/>
    <d v="2019-03-04T00:00:00"/>
    <m/>
    <s v="MANTENIMIENTO PREVENTIVO"/>
    <x v="0"/>
    <n v="1"/>
    <n v="2"/>
    <m/>
    <m/>
    <m/>
    <s v="VERDE"/>
    <m/>
    <s v="CUMPLIDO"/>
    <s v="X"/>
    <s v=""/>
    <s v=""/>
    <s v=""/>
    <s v=""/>
    <s v=""/>
    <s v=""/>
    <s v="Ejecutada"/>
    <s v="Mantto"/>
    <s v="Superv. Planta"/>
    <m/>
    <m/>
    <x v="0"/>
    <x v="0"/>
    <n v="2"/>
    <n v="1.5"/>
    <n v="0.75"/>
  </r>
  <r>
    <s v="C1704964"/>
    <x v="1"/>
    <m/>
    <n v="0"/>
    <s v="VRA"/>
    <s v="BOMBA HIDROSTAL Nº 2 DE BOMBAS MARS"/>
    <s v="PROGRAMADO"/>
    <n v="2"/>
    <m/>
    <x v="0"/>
    <x v="0"/>
    <d v="2019-03-04T00:00:00"/>
    <m/>
    <s v="INSPECCION DE LA BOMBA"/>
    <x v="0"/>
    <n v="0"/>
    <n v="2"/>
    <n v="0"/>
    <m/>
    <m/>
    <s v="ROJO"/>
    <m/>
    <s v="PENDIENTE"/>
    <s v="X"/>
    <s v=""/>
    <s v=""/>
    <s v=""/>
    <s v=""/>
    <s v=""/>
    <s v=""/>
    <s v="No Ejecutada"/>
    <s v="Mantto"/>
    <s v="Superv. Planta"/>
    <s v="Desvío personal ejecución para otra actividad"/>
    <s v="Falta de material"/>
    <x v="0"/>
    <x v="0"/>
    <n v="2"/>
    <m/>
    <n v="0"/>
  </r>
  <r>
    <s v="C1704966"/>
    <x v="1"/>
    <m/>
    <n v="0"/>
    <s v="VRA"/>
    <s v="FAJA TRANSPORTADORA Nº1 DE 30"/>
    <s v="PROGRAMADO"/>
    <n v="2"/>
    <m/>
    <x v="0"/>
    <x v="0"/>
    <d v="2019-03-04T00:00:00"/>
    <m/>
    <s v="REVISION DE DEFLECTOR"/>
    <x v="0"/>
    <n v="0"/>
    <n v="2"/>
    <n v="0"/>
    <m/>
    <m/>
    <s v="ROJO"/>
    <m/>
    <s v="PENDIENTE"/>
    <s v="X"/>
    <s v=""/>
    <s v=""/>
    <s v=""/>
    <s v=""/>
    <s v=""/>
    <s v=""/>
    <s v="No Ejecutada"/>
    <s v="Mantto"/>
    <s v="Superv. Planta"/>
    <m/>
    <m/>
    <x v="0"/>
    <x v="0"/>
    <n v="2"/>
    <m/>
    <n v="0"/>
  </r>
  <r>
    <s v="C1704967"/>
    <x v="2"/>
    <m/>
    <n v="0"/>
    <s v="VRA"/>
    <s v="ESPESADOR DE ZN"/>
    <s v="CORRECTIVOS"/>
    <n v="2"/>
    <m/>
    <x v="0"/>
    <x v="0"/>
    <d v="2019-03-04T00:00:00"/>
    <m/>
    <s v="REVISION DE ALARMA"/>
    <x v="1"/>
    <n v="1"/>
    <n v="2"/>
    <n v="2"/>
    <m/>
    <m/>
    <s v="VERDE"/>
    <m/>
    <s v="CUMPLIDO"/>
    <s v="X"/>
    <s v=""/>
    <s v=""/>
    <s v=""/>
    <s v=""/>
    <s v=""/>
    <s v=""/>
    <s v="Ejecutada"/>
    <s v="Mantto"/>
    <s v="Superv. Planta"/>
    <m/>
    <m/>
    <x v="0"/>
    <x v="1"/>
    <n v="2"/>
    <n v="1.5"/>
    <n v="0.75"/>
  </r>
  <r>
    <s v="C1704968"/>
    <x v="1"/>
    <m/>
    <n v="0"/>
    <s v="VRA"/>
    <s v="BOMBA LODOS Nº 4"/>
    <s v="PROGRAMADO"/>
    <n v="2"/>
    <m/>
    <x v="0"/>
    <x v="0"/>
    <d v="2019-03-04T00:00:00"/>
    <m/>
    <s v="INSPECCION DEL MOTOR"/>
    <x v="1"/>
    <n v="0"/>
    <n v="2"/>
    <n v="0"/>
    <m/>
    <m/>
    <s v="ROJO"/>
    <m/>
    <s v="PENDIENTE"/>
    <s v="X"/>
    <s v=""/>
    <s v=""/>
    <s v=""/>
    <s v=""/>
    <s v=""/>
    <s v=""/>
    <s v="No Ejecutada"/>
    <s v="Mantto"/>
    <s v="Superv. Planta"/>
    <m/>
    <s v="Falta de M.O. Interna"/>
    <x v="0"/>
    <x v="1"/>
    <n v="2"/>
    <m/>
    <n v="0"/>
  </r>
  <r>
    <s v="C1704973"/>
    <x v="1"/>
    <m/>
    <n v="0"/>
    <s v="VRA"/>
    <s v="CELDA FLOTACION ZINC Nº 4"/>
    <s v="PROGRAMADO"/>
    <n v="2"/>
    <m/>
    <x v="0"/>
    <x v="0"/>
    <d v="2019-03-04T00:00:00"/>
    <m/>
    <s v="REVISION DE VALVULA PINCH"/>
    <x v="0"/>
    <n v="1.5"/>
    <n v="2"/>
    <n v="3"/>
    <m/>
    <m/>
    <s v="VERDE"/>
    <m/>
    <s v="CUMPLIDO"/>
    <s v="X"/>
    <s v=""/>
    <s v=""/>
    <s v=""/>
    <s v=""/>
    <s v=""/>
    <s v=""/>
    <s v="Ejecutada"/>
    <s v="Mantto"/>
    <s v="Superv. Planta"/>
    <m/>
    <m/>
    <x v="0"/>
    <x v="0"/>
    <n v="2"/>
    <n v="3"/>
    <n v="1.5"/>
  </r>
  <r>
    <s v="C1704992"/>
    <x v="1"/>
    <m/>
    <n v="0"/>
    <s v="VRA"/>
    <s v="BOMBA 6X4 EG"/>
    <s v="PROGRAMADO"/>
    <n v="2"/>
    <m/>
    <x v="0"/>
    <x v="0"/>
    <d v="2019-03-04T00:00:00"/>
    <m/>
    <s v="ARMADO DE BOMBA STAND BY"/>
    <x v="0"/>
    <n v="4"/>
    <n v="2"/>
    <n v="8"/>
    <m/>
    <m/>
    <s v="VERDE"/>
    <m/>
    <s v="CUMPLIDO"/>
    <s v="X"/>
    <s v=""/>
    <s v=""/>
    <s v=""/>
    <s v=""/>
    <s v=""/>
    <s v=""/>
    <s v="Ejecutada"/>
    <s v="Mantto"/>
    <s v="Superv. Planta"/>
    <m/>
    <m/>
    <x v="0"/>
    <x v="0"/>
    <n v="2"/>
    <n v="3"/>
    <n v="1.5"/>
  </r>
  <r>
    <s v="C1704993"/>
    <x v="1"/>
    <m/>
    <n v="0"/>
    <s v="VRA"/>
    <s v="MOLINO Nº 2"/>
    <s v="PROGRAMADO"/>
    <n v="2"/>
    <m/>
    <x v="0"/>
    <x v="0"/>
    <d v="2019-03-04T00:00:00"/>
    <m/>
    <s v="SOLDEO DE CAJON DE MOLINO"/>
    <x v="0"/>
    <n v="3"/>
    <n v="2"/>
    <n v="6"/>
    <m/>
    <m/>
    <s v="VERDE"/>
    <m/>
    <s v="CUMPLIDO"/>
    <s v="X"/>
    <s v=""/>
    <s v=""/>
    <s v=""/>
    <s v=""/>
    <s v=""/>
    <s v=""/>
    <s v="Ejecutada"/>
    <s v="Mantto"/>
    <s v="Superv. Planta"/>
    <m/>
    <m/>
    <x v="0"/>
    <x v="0"/>
    <n v="2"/>
    <n v="3"/>
    <n v="1.5"/>
  </r>
  <r>
    <s v="C1704994"/>
    <x v="1"/>
    <m/>
    <n v="0"/>
    <s v="VRA"/>
    <s v="BOMBA CENTRIFUGA Nº 2 ESPUMAS DE BULK"/>
    <s v="PROGRAMADO"/>
    <n v="2"/>
    <m/>
    <x v="0"/>
    <x v="0"/>
    <d v="2019-03-04T00:00:00"/>
    <m/>
    <s v="INSPECCION Y CAMBIO DE COMPONENTES"/>
    <x v="0"/>
    <n v="5"/>
    <n v="2"/>
    <n v="10"/>
    <m/>
    <m/>
    <s v="VERDE"/>
    <m/>
    <s v="CUMPLIDO"/>
    <s v="X"/>
    <s v=""/>
    <s v=""/>
    <s v=""/>
    <s v=""/>
    <s v=""/>
    <s v=""/>
    <s v="Ejecutada"/>
    <s v="Mantto"/>
    <s v="Superv. Planta"/>
    <m/>
    <m/>
    <x v="0"/>
    <x v="0"/>
    <n v="2"/>
    <n v="3"/>
    <n v="1.5"/>
  </r>
  <r>
    <s v="C1704995"/>
    <x v="1"/>
    <m/>
    <n v="0"/>
    <s v="VRA"/>
    <s v="BOMBA LODOS Nº 2"/>
    <s v="PROGRAMADO"/>
    <n v="2"/>
    <m/>
    <x v="0"/>
    <x v="0"/>
    <d v="2019-03-04T00:00:00"/>
    <m/>
    <s v="MANTENIMIENTO DE BOMBA"/>
    <x v="0"/>
    <n v="6"/>
    <n v="2"/>
    <n v="12"/>
    <m/>
    <m/>
    <s v="VERDE"/>
    <m/>
    <s v="CUMPLIDO"/>
    <s v="X"/>
    <s v=""/>
    <s v=""/>
    <s v=""/>
    <s v=""/>
    <s v=""/>
    <s v=""/>
    <s v="Ejecutada"/>
    <s v="Mantto"/>
    <s v="Superv. Planta"/>
    <m/>
    <m/>
    <x v="0"/>
    <x v="0"/>
    <n v="2"/>
    <n v="3"/>
    <n v="1.5"/>
  </r>
  <r>
    <s v="C1704996"/>
    <x v="1"/>
    <m/>
    <n v="0"/>
    <s v="VRA"/>
    <s v="FAJA Nº 9 DE CHANCADO"/>
    <s v="PROGRAMADO"/>
    <n v="2"/>
    <m/>
    <x v="0"/>
    <x v="0"/>
    <d v="2019-03-04T00:00:00"/>
    <m/>
    <s v="REVISION DE CADENA Y ALINEAMIENTO"/>
    <x v="0"/>
    <n v="2"/>
    <n v="2"/>
    <n v="4"/>
    <m/>
    <m/>
    <s v="VERDE"/>
    <m/>
    <s v="ADICIONAL"/>
    <s v="X"/>
    <s v=""/>
    <s v=""/>
    <s v=""/>
    <s v=""/>
    <s v=""/>
    <s v=""/>
    <s v="ADICIONAL"/>
    <s v="Mantto"/>
    <s v="Superv. Planta"/>
    <m/>
    <m/>
    <x v="0"/>
    <x v="0"/>
    <n v="2"/>
    <n v="3.5"/>
    <n v="1.75"/>
  </r>
  <r>
    <s v="C1704997"/>
    <x v="1"/>
    <m/>
    <n v="0"/>
    <s v="VRA"/>
    <s v="BOMBA MARS Nº 4"/>
    <s v="PROGRAMADO"/>
    <n v="2"/>
    <m/>
    <x v="0"/>
    <x v="0"/>
    <d v="2019-03-04T00:00:00"/>
    <m/>
    <s v="MONTAJE DE BABIT, INSPECCION DE CAJAS DE VALVULAS"/>
    <x v="0"/>
    <n v="0"/>
    <n v="2"/>
    <n v="0"/>
    <m/>
    <m/>
    <s v="ROJO"/>
    <m/>
    <s v="PENDIENTE"/>
    <s v="X"/>
    <s v=""/>
    <s v=""/>
    <s v=""/>
    <s v=""/>
    <s v=""/>
    <s v=""/>
    <s v="No Ejecutada"/>
    <s v="Mantto"/>
    <s v="Superv. Planta"/>
    <m/>
    <m/>
    <x v="0"/>
    <x v="0"/>
    <n v="2"/>
    <m/>
    <n v="0"/>
  </r>
  <r>
    <s v="C1705023"/>
    <x v="1"/>
    <m/>
    <n v="0"/>
    <s v="VRA"/>
    <s v="CHANCADO PRIMARIO"/>
    <s v="PROGRAMADO"/>
    <n v="2"/>
    <m/>
    <x v="0"/>
    <x v="0"/>
    <d v="2019-03-04T00:00:00"/>
    <m/>
    <s v="INSPECCION Y CERRADO DE SET"/>
    <x v="0"/>
    <n v="2.5"/>
    <n v="2"/>
    <m/>
    <m/>
    <m/>
    <s v="VERDE"/>
    <m/>
    <s v="CUMPLIDO"/>
    <s v="X"/>
    <s v=""/>
    <s v=""/>
    <s v=""/>
    <s v=""/>
    <s v=""/>
    <s v=""/>
    <s v="Ejecutada"/>
    <s v="Mantto"/>
    <s v="Superv. Planta"/>
    <m/>
    <m/>
    <x v="0"/>
    <x v="0"/>
    <n v="2"/>
    <n v="1.5"/>
    <n v="0.75"/>
  </r>
  <r>
    <s v="C1705024"/>
    <x v="1"/>
    <m/>
    <n v="0"/>
    <s v="VRA"/>
    <s v="BOMBA RELAVE GENERAL"/>
    <s v="PROGRAMADO"/>
    <n v="2"/>
    <m/>
    <x v="0"/>
    <x v="0"/>
    <d v="2019-03-04T00:00:00"/>
    <m/>
    <s v="REPARACION DE CABLE EN TABLERO GENERAL"/>
    <x v="1"/>
    <n v="2"/>
    <n v="2"/>
    <n v="4"/>
    <m/>
    <m/>
    <s v="VERDE"/>
    <m/>
    <s v="CUMPLIDO"/>
    <s v="X"/>
    <s v=""/>
    <s v=""/>
    <s v=""/>
    <s v=""/>
    <s v=""/>
    <s v=""/>
    <s v="Ejecutada"/>
    <s v="Mantto"/>
    <s v="Superv. Planta"/>
    <m/>
    <m/>
    <x v="0"/>
    <x v="1"/>
    <n v="2"/>
    <n v="2"/>
    <n v="1"/>
  </r>
  <r>
    <s v="C1705026"/>
    <x v="1"/>
    <m/>
    <n v="0"/>
    <s v="VRA"/>
    <s v="BOMBA 2 DEL MOLINO FULLER"/>
    <s v="PROGRAMADO"/>
    <n v="2"/>
    <m/>
    <x v="0"/>
    <x v="0"/>
    <d v="2019-03-04T00:00:00"/>
    <m/>
    <s v="CAMBIO DE PROTECCTOR DEL MOTRO"/>
    <x v="1"/>
    <n v="6.5"/>
    <n v="2"/>
    <n v="13"/>
    <m/>
    <m/>
    <s v="VERDE"/>
    <m/>
    <s v="CUMPLIDO"/>
    <s v="X"/>
    <s v=""/>
    <s v=""/>
    <s v=""/>
    <s v=""/>
    <s v=""/>
    <s v=""/>
    <s v="Ejecutada"/>
    <s v="Mantto"/>
    <s v="Superv. Planta"/>
    <m/>
    <m/>
    <x v="0"/>
    <x v="1"/>
    <n v="2"/>
    <n v="2"/>
    <n v="1"/>
  </r>
  <r>
    <s v="C1705027"/>
    <x v="1"/>
    <m/>
    <n v="0"/>
    <s v="VRA"/>
    <s v="FAJA 4B - CHANCADO"/>
    <s v="PROGRAMADO"/>
    <n v="2"/>
    <m/>
    <x v="0"/>
    <x v="0"/>
    <d v="2019-03-04T00:00:00"/>
    <m/>
    <s v="INSPECCION, CABLEADO Y CONEXIONADO DE LA BALANZA."/>
    <x v="2"/>
    <n v="2"/>
    <n v="2"/>
    <n v="4"/>
    <m/>
    <m/>
    <s v="VERDE"/>
    <m/>
    <s v="CUMPLIDO"/>
    <s v="X"/>
    <s v=""/>
    <s v=""/>
    <s v=""/>
    <s v=""/>
    <s v=""/>
    <s v=""/>
    <s v="Ejecutada"/>
    <s v="Mantto"/>
    <s v="Superv. Planta"/>
    <m/>
    <m/>
    <x v="0"/>
    <x v="2"/>
    <n v="2"/>
    <n v="1.5"/>
    <n v="0.75"/>
  </r>
  <r>
    <s v="C1705028"/>
    <x v="1"/>
    <m/>
    <n v="0"/>
    <s v="VRA"/>
    <s v="FAJA Nº 2 - CHANCADO"/>
    <s v="PROGRAMADO"/>
    <n v="2"/>
    <m/>
    <x v="0"/>
    <x v="0"/>
    <d v="2019-03-04T00:00:00"/>
    <m/>
    <s v="INSPECCION, CABLEADO Y CONEXIONADO DE LA BALANZA."/>
    <x v="2"/>
    <n v="2"/>
    <n v="2"/>
    <n v="4"/>
    <m/>
    <m/>
    <s v="VERDE"/>
    <m/>
    <s v="CUMPLIDO"/>
    <s v="X"/>
    <s v=""/>
    <s v=""/>
    <s v=""/>
    <s v=""/>
    <s v=""/>
    <s v=""/>
    <s v="Ejecutada"/>
    <s v="Mantto"/>
    <s v="Superv. Planta"/>
    <m/>
    <m/>
    <x v="0"/>
    <x v="2"/>
    <n v="2"/>
    <n v="3"/>
    <n v="1.5"/>
  </r>
  <r>
    <s v="C1705029"/>
    <x v="1"/>
    <m/>
    <n v="0"/>
    <s v="VRA"/>
    <s v="FILTRO CC6-2"/>
    <s v="PROGRAMADO"/>
    <n v="2"/>
    <m/>
    <x v="0"/>
    <x v="0"/>
    <d v="2019-03-04T00:00:00"/>
    <m/>
    <s v="CAMBIO DE MANGUERA Y CONECTORES DEL CC6 - 2."/>
    <x v="2"/>
    <n v="3"/>
    <n v="2"/>
    <n v="6"/>
    <m/>
    <m/>
    <s v="VERDE"/>
    <m/>
    <s v="CUMPLIDO"/>
    <s v="X"/>
    <s v=""/>
    <s v=""/>
    <s v=""/>
    <s v=""/>
    <s v=""/>
    <s v=""/>
    <s v="Ejecutada"/>
    <s v="Mantto"/>
    <s v="Superv. Planta"/>
    <m/>
    <m/>
    <x v="0"/>
    <x v="2"/>
    <n v="2"/>
    <n v="1.5"/>
    <n v="0.75"/>
  </r>
  <r>
    <s v="N1802383"/>
    <x v="2"/>
    <m/>
    <n v="0"/>
    <s v="VRA"/>
    <s v="FAJA TRANSPORTADORA Nº 7"/>
    <s v="CORRECTIVOS"/>
    <n v="2"/>
    <m/>
    <x v="0"/>
    <x v="0"/>
    <d v="2019-03-04T00:00:00"/>
    <m/>
    <s v="REVISION DE CADENA TRAQUETEANDO"/>
    <x v="0"/>
    <n v="1.5"/>
    <n v="2"/>
    <n v="3"/>
    <m/>
    <m/>
    <s v="VERDE"/>
    <m/>
    <s v="CUMPLIDO"/>
    <s v="X"/>
    <s v=""/>
    <s v=""/>
    <s v=""/>
    <s v=""/>
    <s v=""/>
    <s v=""/>
    <s v="Ejecutada"/>
    <s v="Mantto"/>
    <s v="Superv. Planta"/>
    <m/>
    <m/>
    <x v="0"/>
    <x v="0"/>
    <n v="2"/>
    <n v="2"/>
    <n v="1"/>
  </r>
  <r>
    <s v="N1802384"/>
    <x v="2"/>
    <m/>
    <n v="0"/>
    <s v="VRA"/>
    <s v="FAJA 5D DE  CHANCADO"/>
    <s v="CORRECTIVOS"/>
    <n v="2"/>
    <m/>
    <x v="0"/>
    <x v="0"/>
    <d v="2019-03-04T00:00:00"/>
    <m/>
    <s v="TENSADO DE FAJA"/>
    <x v="0"/>
    <n v="1"/>
    <n v="2"/>
    <n v="2"/>
    <m/>
    <m/>
    <s v="VERDE"/>
    <m/>
    <s v="CUMPLIDO"/>
    <s v="X"/>
    <s v=""/>
    <s v=""/>
    <s v=""/>
    <s v=""/>
    <s v=""/>
    <s v=""/>
    <s v="Ejecutada"/>
    <s v="Mantto"/>
    <s v="Superv. Planta"/>
    <m/>
    <m/>
    <x v="0"/>
    <x v="0"/>
    <n v="2"/>
    <n v="2"/>
    <n v="1"/>
  </r>
  <r>
    <s v="N1802385"/>
    <x v="2"/>
    <m/>
    <n v="0"/>
    <s v="VRA"/>
    <s v="BOMBA MARS Nº 4"/>
    <s v="CORRECTIVOS"/>
    <n v="2"/>
    <m/>
    <x v="0"/>
    <x v="0"/>
    <d v="2019-03-04T00:00:00"/>
    <m/>
    <s v="FABRICACION DE CRUCETAS"/>
    <x v="0"/>
    <n v="1"/>
    <n v="2"/>
    <m/>
    <m/>
    <m/>
    <s v="VERDE"/>
    <m/>
    <s v="CUMPLIDO"/>
    <s v="X"/>
    <s v=""/>
    <s v=""/>
    <s v=""/>
    <s v=""/>
    <s v=""/>
    <s v=""/>
    <s v="Ejecutada"/>
    <s v="Mantto"/>
    <s v="Superv. Planta"/>
    <m/>
    <m/>
    <x v="0"/>
    <x v="0"/>
    <n v="2"/>
    <n v="1.5"/>
    <n v="0.75"/>
  </r>
  <r>
    <m/>
    <x v="0"/>
    <s v="066901"/>
    <n v="0"/>
    <s v="VRA"/>
    <s v="BOMBA MARS N° 1"/>
    <s v="PREVENTIVO"/>
    <n v="2"/>
    <s v="-"/>
    <x v="0"/>
    <x v="0"/>
    <d v="2019-03-04T00:00:00"/>
    <m/>
    <s v="Inspección de válvulas de alimentación de aceite"/>
    <x v="0"/>
    <n v="1"/>
    <n v="2"/>
    <n v="2"/>
    <m/>
    <m/>
    <s v="VERDE"/>
    <m/>
    <s v="CUMPLIDO"/>
    <s v="X"/>
    <s v=""/>
    <s v=""/>
    <s v=""/>
    <s v=""/>
    <s v=""/>
    <s v=""/>
    <s v="Ejecutada"/>
    <s v="Mantto"/>
    <s v="Superv. Planta"/>
    <m/>
    <m/>
    <x v="0"/>
    <x v="0"/>
    <n v="2"/>
    <n v="2"/>
    <n v="1"/>
  </r>
  <r>
    <m/>
    <x v="0"/>
    <s v="066902"/>
    <n v="0"/>
    <s v="VRA"/>
    <s v="BOMBA MARS N° 2"/>
    <s v="PREVENTIVO"/>
    <n v="2"/>
    <s v="-"/>
    <x v="0"/>
    <x v="0"/>
    <d v="2019-03-04T00:00:00"/>
    <m/>
    <s v="Inspección de válvulas de alimentación de aceite"/>
    <x v="0"/>
    <n v="1"/>
    <n v="2"/>
    <n v="2"/>
    <m/>
    <m/>
    <s v="VERDE"/>
    <m/>
    <s v="CUMPLIDO"/>
    <s v="X"/>
    <s v=""/>
    <s v=""/>
    <s v=""/>
    <s v=""/>
    <s v=""/>
    <s v=""/>
    <s v="Ejecutada"/>
    <s v="Mantto"/>
    <s v="Superv. Planta"/>
    <m/>
    <m/>
    <x v="0"/>
    <x v="0"/>
    <n v="2"/>
    <n v="1.5"/>
    <n v="0.75"/>
  </r>
  <r>
    <m/>
    <x v="0"/>
    <s v="066904"/>
    <n v="0"/>
    <s v="VRA"/>
    <s v="BOMBA MARS N° 4"/>
    <s v="PREVENTIVO"/>
    <n v="2"/>
    <s v="-"/>
    <x v="0"/>
    <x v="0"/>
    <d v="2019-03-04T00:00:00"/>
    <m/>
    <s v="Inspección de válvulas de alimentación de aceite"/>
    <x v="0"/>
    <n v="1"/>
    <n v="2"/>
    <n v="2"/>
    <m/>
    <m/>
    <s v="VERDE"/>
    <m/>
    <s v="CUMPLIDO"/>
    <s v="X"/>
    <s v=""/>
    <s v=""/>
    <s v=""/>
    <s v=""/>
    <s v=""/>
    <s v=""/>
    <s v="Ejecutada"/>
    <s v="Mantto"/>
    <s v="Superv. Planta"/>
    <m/>
    <m/>
    <x v="0"/>
    <x v="0"/>
    <n v="2"/>
    <n v="2.5"/>
    <n v="1.25"/>
  </r>
  <r>
    <m/>
    <x v="1"/>
    <m/>
    <n v="0"/>
    <s v="VRA"/>
    <s v="BOMBA MARS N° 4"/>
    <s v="PROGRAMADO"/>
    <n v="2"/>
    <m/>
    <x v="0"/>
    <x v="0"/>
    <d v="2019-03-04T00:00:00"/>
    <m/>
    <s v="CAMBIO DE TUBERIAS N° 107, 108 Y 109  EN LA LINEA N° 2"/>
    <x v="3"/>
    <m/>
    <n v="2"/>
    <n v="0"/>
    <m/>
    <m/>
    <s v="VERDE"/>
    <m/>
    <s v="CUMPLIDO"/>
    <s v="X"/>
    <s v=""/>
    <s v=""/>
    <s v=""/>
    <s v=""/>
    <s v=""/>
    <s v=""/>
    <s v="Ejecutada"/>
    <s v="Mantto"/>
    <s v="Superv. Planta"/>
    <m/>
    <m/>
    <x v="0"/>
    <x v="3"/>
    <n v="2"/>
    <n v="2.2999999999999998"/>
    <n v="1.1499999999999999"/>
  </r>
  <r>
    <m/>
    <x v="0"/>
    <s v="066744"/>
    <n v="0"/>
    <s v="VRA"/>
    <s v="BOMBA N° 2 ESPUMAS BULK SUB A - 24"/>
    <s v="PREVENTIVO"/>
    <n v="2"/>
    <s v="-"/>
    <x v="0"/>
    <x v="0"/>
    <d v="2019-03-04T00:00:00"/>
    <m/>
    <s v="Revisión y/o cambio de impulsor"/>
    <x v="0"/>
    <n v="5"/>
    <n v="2"/>
    <n v="10"/>
    <m/>
    <m/>
    <s v="VERDE"/>
    <m/>
    <s v="CUMPLIDO"/>
    <s v="X"/>
    <s v=""/>
    <s v=""/>
    <s v=""/>
    <s v=""/>
    <s v=""/>
    <s v=""/>
    <s v="Ejecutada"/>
    <s v="Mantto"/>
    <s v="Superv. Planta"/>
    <m/>
    <m/>
    <x v="0"/>
    <x v="0"/>
    <n v="2"/>
    <n v="2.8"/>
    <n v="1.4"/>
  </r>
  <r>
    <m/>
    <x v="1"/>
    <m/>
    <n v="0"/>
    <s v="VRA"/>
    <s v="BOMBA VERTICAL WENCO 84 Nº 1"/>
    <s v="PROGRAMADO"/>
    <n v="2"/>
    <m/>
    <x v="0"/>
    <x v="0"/>
    <d v="2019-03-04T00:00:00"/>
    <m/>
    <s v="REPOSICION DE LA TAPA DE LA BORNERA."/>
    <x v="1"/>
    <n v="2"/>
    <n v="2"/>
    <n v="4"/>
    <m/>
    <m/>
    <s v="VERDE"/>
    <m/>
    <s v="CUMPLIDO"/>
    <s v="X"/>
    <s v=""/>
    <s v=""/>
    <s v=""/>
    <s v=""/>
    <s v=""/>
    <s v=""/>
    <s v="Ejecutada"/>
    <s v="Mantto"/>
    <s v="Superv. Planta"/>
    <m/>
    <m/>
    <x v="0"/>
    <x v="1"/>
    <n v="2"/>
    <n v="1.5"/>
    <n v="0.75"/>
  </r>
  <r>
    <m/>
    <x v="0"/>
    <s v="064901"/>
    <n v="0"/>
    <s v="VRA"/>
    <s v="CADENA ALIMENTADORA APRON FEEDER"/>
    <s v="PREVENTIVO"/>
    <n v="2"/>
    <s v="-"/>
    <x v="0"/>
    <x v="0"/>
    <d v="2019-03-04T00:00:00"/>
    <m/>
    <s v="Inespección, ajuste y/o cambio de pernos laterales"/>
    <x v="0"/>
    <n v="1.5"/>
    <n v="2"/>
    <n v="3"/>
    <m/>
    <s v="-"/>
    <s v="VERDE"/>
    <m/>
    <s v="CUMPLIDO"/>
    <s v="X"/>
    <s v=""/>
    <s v=""/>
    <s v=""/>
    <s v=""/>
    <s v=""/>
    <s v=""/>
    <s v="Ejecutada"/>
    <s v="Mantto"/>
    <s v="Superv. Planta"/>
    <m/>
    <m/>
    <x v="0"/>
    <x v="0"/>
    <n v="2"/>
    <n v="1"/>
    <n v="0.5"/>
  </r>
  <r>
    <m/>
    <x v="0"/>
    <s v="064802"/>
    <n v="0"/>
    <s v="VRA"/>
    <s v="CEDAZO SIMPLICITY Nº 2"/>
    <s v="PREVENTIVO"/>
    <n v="2"/>
    <s v="-"/>
    <x v="0"/>
    <x v="0"/>
    <d v="2019-03-04T00:00:00"/>
    <m/>
    <s v="Inspección de tambor del cedazo"/>
    <x v="0"/>
    <n v="1"/>
    <n v="2"/>
    <n v="2"/>
    <m/>
    <m/>
    <s v="VERDE"/>
    <m/>
    <s v="CUMPLIDO"/>
    <s v="X"/>
    <s v=""/>
    <s v=""/>
    <s v=""/>
    <s v=""/>
    <s v=""/>
    <s v=""/>
    <s v="Ejecutada"/>
    <s v="Mantto"/>
    <s v="Superv. Planta"/>
    <m/>
    <m/>
    <x v="0"/>
    <x v="0"/>
    <n v="2"/>
    <n v="2"/>
    <n v="1"/>
  </r>
  <r>
    <m/>
    <x v="0"/>
    <s v="064801"/>
    <n v="0"/>
    <s v="VRA"/>
    <s v="CEDAZO VIBRATORIO Nº 1 YOKOYAMA"/>
    <s v="PREVENTIVO"/>
    <n v="2"/>
    <s v="-"/>
    <x v="0"/>
    <x v="0"/>
    <d v="2019-03-04T00:00:00"/>
    <m/>
    <s v="Inspección de tambor del cedazo"/>
    <x v="0"/>
    <n v="1"/>
    <n v="2"/>
    <n v="2"/>
    <m/>
    <m/>
    <s v="VERDE"/>
    <m/>
    <s v="CUMPLIDO"/>
    <s v="X"/>
    <s v=""/>
    <s v=""/>
    <s v=""/>
    <s v=""/>
    <s v=""/>
    <s v=""/>
    <s v="Ejecutada"/>
    <s v="Mantto"/>
    <s v="Superv. Planta"/>
    <m/>
    <m/>
    <x v="0"/>
    <x v="0"/>
    <n v="2"/>
    <n v="2"/>
    <n v="1"/>
  </r>
  <r>
    <m/>
    <x v="1"/>
    <m/>
    <n v="0"/>
    <s v="VRA"/>
    <s v="ESPESADOR DE PLOMO"/>
    <s v="PROGRAMADO"/>
    <n v="2"/>
    <m/>
    <x v="0"/>
    <x v="0"/>
    <d v="2019-03-04T00:00:00"/>
    <m/>
    <s v="COLOCADO DE PATAS DE GALLO COMO SOPORTES DE PLATAFORMA PARA CAMBIO DE PLANCHAS DE 1/4&quot; EN EL TANQUE, HABILITACION DE PLANCHAS"/>
    <x v="3"/>
    <n v="0"/>
    <n v="2"/>
    <n v="0"/>
    <m/>
    <m/>
    <s v="ROJO"/>
    <m/>
    <s v="PENDIENTE"/>
    <s v="X"/>
    <s v=""/>
    <s v=""/>
    <s v=""/>
    <s v=""/>
    <s v=""/>
    <s v=""/>
    <s v="No Ejecutada"/>
    <s v="Mantto"/>
    <s v="Superv. Planta"/>
    <m/>
    <s v="Falta de material"/>
    <x v="0"/>
    <x v="3"/>
    <n v="2"/>
    <m/>
    <n v="0"/>
  </r>
  <r>
    <m/>
    <x v="1"/>
    <m/>
    <n v="0"/>
    <s v="VRA"/>
    <s v="ESPESADOR DE RECUPERACION"/>
    <s v="PROGRAMADO"/>
    <n v="2"/>
    <m/>
    <x v="0"/>
    <x v="0"/>
    <d v="2019-03-04T00:00:00"/>
    <m/>
    <s v="SOLDEO DE BRIDA FABRICADA A CARRETE, SOLDEO DE CARRETE A CAJON DE REBOSE E INSTALACION DE LINEADE REBOSE"/>
    <x v="3"/>
    <m/>
    <n v="2"/>
    <n v="0"/>
    <m/>
    <m/>
    <s v="VERDE"/>
    <m/>
    <s v="CUMPLIDO"/>
    <s v="X"/>
    <s v=""/>
    <s v=""/>
    <s v=""/>
    <s v=""/>
    <s v=""/>
    <s v=""/>
    <s v="Ejecutada"/>
    <s v="Mantto"/>
    <s v="Superv. Planta"/>
    <m/>
    <m/>
    <x v="0"/>
    <x v="3"/>
    <n v="2"/>
    <n v="2"/>
    <n v="1"/>
  </r>
  <r>
    <m/>
    <x v="1"/>
    <m/>
    <n v="0"/>
    <s v="VRA"/>
    <s v="FAJA N° 4 DE FULLER "/>
    <s v="PROGRAMADO"/>
    <n v="2"/>
    <m/>
    <x v="0"/>
    <x v="0"/>
    <d v="2019-03-04T00:00:00"/>
    <m/>
    <s v="COLOCADO DE BOCINAS PARA INSTALACION DE GUARDAS"/>
    <x v="3"/>
    <m/>
    <n v="2"/>
    <n v="0"/>
    <m/>
    <m/>
    <s v="VERDE"/>
    <m/>
    <s v="CUMPLIDO"/>
    <s v="X"/>
    <s v=""/>
    <s v=""/>
    <s v=""/>
    <s v=""/>
    <s v=""/>
    <s v=""/>
    <s v="Ejecutada"/>
    <s v="Mantto"/>
    <s v="Superv. Planta"/>
    <m/>
    <m/>
    <x v="0"/>
    <x v="3"/>
    <n v="2"/>
    <n v="2.5"/>
    <n v="1.25"/>
  </r>
  <r>
    <m/>
    <x v="1"/>
    <m/>
    <n v="0"/>
    <s v="VRA"/>
    <s v="LINEA DE AGUA"/>
    <s v="PROGRAMADO"/>
    <n v="2"/>
    <m/>
    <x v="0"/>
    <x v="0"/>
    <d v="2019-03-04T00:00:00"/>
    <m/>
    <s v="SOLDEO CON TERMOFUSION DE TUBERIA A ESPALDAS DE LA OFICINA DE MEDIO AMBIENTE(LINEA QUE ALIMENTA AGUA A PLANTA Y MINA)"/>
    <x v="3"/>
    <m/>
    <n v="2"/>
    <n v="0"/>
    <m/>
    <m/>
    <s v="VERDE"/>
    <m/>
    <s v="CUMPLIDO"/>
    <s v="X"/>
    <s v=""/>
    <s v=""/>
    <s v=""/>
    <s v=""/>
    <s v=""/>
    <s v=""/>
    <s v="Ejecutada"/>
    <s v="Mantto"/>
    <s v="Superv. Planta"/>
    <m/>
    <m/>
    <x v="0"/>
    <x v="3"/>
    <n v="2"/>
    <n v="3"/>
    <n v="1.5"/>
  </r>
  <r>
    <m/>
    <x v="1"/>
    <m/>
    <n v="0"/>
    <s v="VRA"/>
    <s v="REACTOR N° 0"/>
    <s v="PROGRAMADO"/>
    <n v="2"/>
    <m/>
    <x v="0"/>
    <x v="0"/>
    <d v="2019-03-04T00:00:00"/>
    <m/>
    <s v="HABILITACION DE PLANCHA PARA AUMENTO DE CANALETA  DE REACTOR 0 A REACTOR 1"/>
    <x v="3"/>
    <n v="0"/>
    <n v="2"/>
    <n v="0"/>
    <m/>
    <m/>
    <s v="ROJO"/>
    <m/>
    <s v="PENDIENTE"/>
    <s v="X"/>
    <s v=""/>
    <s v=""/>
    <s v=""/>
    <s v=""/>
    <s v=""/>
    <s v=""/>
    <s v="No Ejecutada"/>
    <s v="Mantto"/>
    <s v="Superv. Planta"/>
    <s v="Desvío equipo apoyo para otra actividad"/>
    <m/>
    <x v="0"/>
    <x v="3"/>
    <n v="2"/>
    <m/>
    <n v="0"/>
  </r>
  <r>
    <m/>
    <x v="1"/>
    <m/>
    <n v="0"/>
    <s v="VRA"/>
    <s v="TALLER ELECTRICO"/>
    <s v="PROGRAMADO"/>
    <n v="2"/>
    <m/>
    <x v="0"/>
    <x v="0"/>
    <d v="2019-03-04T00:00:00"/>
    <m/>
    <s v="TRASLADO DE TABLEROS(CHANCADO PRIMARIO Y MOLINO Nº 2)  A TALLER ELECTRICO"/>
    <x v="1"/>
    <n v="2"/>
    <n v="2"/>
    <n v="4"/>
    <m/>
    <m/>
    <s v="VERDE"/>
    <m/>
    <s v="CUMPLIDO"/>
    <s v="X"/>
    <s v=""/>
    <s v=""/>
    <s v=""/>
    <s v=""/>
    <s v=""/>
    <s v=""/>
    <s v="Ejecutada"/>
    <s v="Mantto"/>
    <s v="Superv. Planta"/>
    <m/>
    <m/>
    <x v="0"/>
    <x v="1"/>
    <n v="2"/>
    <n v="4"/>
    <n v="2"/>
  </r>
  <r>
    <m/>
    <x v="1"/>
    <m/>
    <n v="0"/>
    <s v="VRA"/>
    <s v="TANQUES DE NIVEL B"/>
    <s v="PROGRAMADO"/>
    <n v="2"/>
    <m/>
    <x v="0"/>
    <x v="0"/>
    <d v="2019-03-04T00:00:00"/>
    <m/>
    <s v="REPARACION DE LUMINARIA"/>
    <x v="1"/>
    <n v="1.5"/>
    <n v="2"/>
    <n v="3"/>
    <m/>
    <m/>
    <s v="VERDE"/>
    <m/>
    <s v="CUMPLIDO"/>
    <s v="X"/>
    <s v=""/>
    <s v=""/>
    <s v=""/>
    <s v=""/>
    <s v=""/>
    <s v=""/>
    <s v="Ejecutada"/>
    <s v="Mantto"/>
    <s v="Superv. Planta"/>
    <m/>
    <m/>
    <x v="0"/>
    <x v="1"/>
    <n v="2"/>
    <n v="6"/>
    <n v="3"/>
  </r>
  <r>
    <m/>
    <x v="1"/>
    <m/>
    <n v="0"/>
    <s v="VRA"/>
    <s v="TUBERIA DE OVER FLOW"/>
    <s v="PROGRAMADO"/>
    <n v="2"/>
    <m/>
    <x v="0"/>
    <x v="0"/>
    <d v="2019-03-04T00:00:00"/>
    <m/>
    <s v="FABRICACION E INSTALACION DE SOPORTE (ALTURA DE FAJA 5 DE PB)"/>
    <x v="3"/>
    <m/>
    <n v="2"/>
    <n v="0"/>
    <m/>
    <m/>
    <s v="VERDE"/>
    <m/>
    <s v="CUMPLIDO"/>
    <s v="X"/>
    <s v=""/>
    <s v=""/>
    <s v=""/>
    <s v=""/>
    <s v=""/>
    <s v=""/>
    <s v="Ejecutada"/>
    <s v="Mantto"/>
    <s v="Superv. Planta"/>
    <m/>
    <m/>
    <x v="0"/>
    <x v="3"/>
    <n v="2"/>
    <n v="2.5"/>
    <n v="1.25"/>
  </r>
  <r>
    <n v="2113922"/>
    <x v="0"/>
    <m/>
    <n v="0"/>
    <s v="VRA"/>
    <s v="BOMBA 52 B"/>
    <s v="PREVENTIVO"/>
    <n v="2"/>
    <m/>
    <x v="1"/>
    <x v="1"/>
    <d v="2019-03-05T00:00:00"/>
    <m/>
    <s v="MP MANTENIMIENTO PREVENTIVO"/>
    <x v="0"/>
    <n v="7"/>
    <n v="2"/>
    <n v="14"/>
    <m/>
    <m/>
    <s v="VERDE"/>
    <m/>
    <s v="CUMPLIDO"/>
    <s v=""/>
    <s v="X"/>
    <s v=""/>
    <s v=""/>
    <s v=""/>
    <s v=""/>
    <s v=""/>
    <s v="Ejecutada"/>
    <s v="Mantto"/>
    <s v="Superv. Planta"/>
    <m/>
    <m/>
    <x v="0"/>
    <x v="0"/>
    <n v="2"/>
    <n v="5"/>
    <n v="2.5"/>
  </r>
  <r>
    <n v="2113947"/>
    <x v="0"/>
    <m/>
    <n v="0"/>
    <s v="VRA"/>
    <s v="CEDAZO Nº 1"/>
    <s v="PREVENTIVO"/>
    <n v="2"/>
    <m/>
    <x v="1"/>
    <x v="1"/>
    <d v="2019-03-05T00:00:00"/>
    <m/>
    <s v="MP INSPECCION DEL NIVEL DE ACEITE, AJUSTE Y/O CAMBIO DE PERNOS"/>
    <x v="0"/>
    <n v="1.5"/>
    <n v="2"/>
    <n v="3"/>
    <m/>
    <m/>
    <s v="VERDE"/>
    <m/>
    <s v="CUMPLIDO"/>
    <s v=""/>
    <s v="X"/>
    <s v=""/>
    <s v=""/>
    <s v=""/>
    <s v=""/>
    <s v=""/>
    <s v="Ejecutada"/>
    <s v="Mantto"/>
    <s v="Superv. Planta"/>
    <m/>
    <m/>
    <x v="0"/>
    <x v="0"/>
    <n v="2"/>
    <n v="1"/>
    <n v="0.5"/>
  </r>
  <r>
    <n v="2113948"/>
    <x v="0"/>
    <m/>
    <n v="0"/>
    <s v="VRA"/>
    <s v="CEDAZO Nº 2"/>
    <s v="PREVENTIVO"/>
    <n v="2"/>
    <m/>
    <x v="1"/>
    <x v="1"/>
    <d v="2019-03-05T00:00:00"/>
    <m/>
    <s v="MP INSPECCION DEL NIVEL DE ACEITE, AJUSTE Y/O CAMBIO DE PERNOS"/>
    <x v="0"/>
    <n v="1"/>
    <n v="2"/>
    <n v="2"/>
    <m/>
    <m/>
    <s v="VERDE"/>
    <m/>
    <s v="CUMPLIDO"/>
    <s v=""/>
    <s v="X"/>
    <s v=""/>
    <s v=""/>
    <s v=""/>
    <s v=""/>
    <s v=""/>
    <s v="Ejecutada"/>
    <s v="Mantto"/>
    <s v="Superv. Planta"/>
    <m/>
    <m/>
    <x v="0"/>
    <x v="0"/>
    <n v="2"/>
    <n v="2.5"/>
    <n v="1.25"/>
  </r>
  <r>
    <n v="2113949"/>
    <x v="0"/>
    <m/>
    <n v="0"/>
    <s v="VRA"/>
    <s v="BOMBA MARS Nº 1"/>
    <s v="PREVENTIVO"/>
    <n v="2"/>
    <m/>
    <x v="1"/>
    <x v="1"/>
    <d v="2019-03-05T00:00:00"/>
    <m/>
    <s v="MP INSPECCION DEL NIVEL DE ACEITE, AJUSTE Y/O CAMBIO DE PERNOS"/>
    <x v="0"/>
    <n v="1"/>
    <n v="2"/>
    <n v="2"/>
    <m/>
    <m/>
    <s v="VERDE"/>
    <m/>
    <s v="CUMPLIDO"/>
    <s v=""/>
    <s v="X"/>
    <s v=""/>
    <s v=""/>
    <s v=""/>
    <s v=""/>
    <s v=""/>
    <s v="Ejecutada"/>
    <s v="Mantto"/>
    <s v="Superv. Planta"/>
    <m/>
    <m/>
    <x v="0"/>
    <x v="0"/>
    <n v="2"/>
    <n v="4"/>
    <n v="2"/>
  </r>
  <r>
    <s v="C1704956"/>
    <x v="1"/>
    <m/>
    <n v="0"/>
    <s v="VRA"/>
    <s v="BOMBA MARS Nº 2"/>
    <s v="PROGRAMADO"/>
    <n v="2"/>
    <m/>
    <x v="1"/>
    <x v="1"/>
    <d v="2019-03-05T00:00:00"/>
    <m/>
    <s v="INSPECCION DE LA BOMBA, CAMBIO DE ORING"/>
    <x v="0"/>
    <n v="3"/>
    <n v="2"/>
    <n v="6"/>
    <m/>
    <m/>
    <s v="VERDE"/>
    <m/>
    <s v="CUMPLIDO"/>
    <s v=""/>
    <s v="X"/>
    <s v=""/>
    <s v=""/>
    <s v=""/>
    <s v=""/>
    <s v=""/>
    <s v="Ejecutada"/>
    <s v="Mantto"/>
    <s v="Superv. Planta"/>
    <m/>
    <m/>
    <x v="0"/>
    <x v="0"/>
    <n v="2"/>
    <n v="2.5"/>
    <n v="1.25"/>
  </r>
  <r>
    <s v="C1704966"/>
    <x v="1"/>
    <m/>
    <n v="0"/>
    <s v="VRA"/>
    <s v="FAJA TRANSPORTADORA Nº1 DE 30"/>
    <s v="PROGRAMADO"/>
    <n v="2"/>
    <m/>
    <x v="1"/>
    <x v="1"/>
    <d v="2019-03-05T00:00:00"/>
    <m/>
    <s v="REVISION DE DEFLECTOR"/>
    <x v="0"/>
    <n v="3.5"/>
    <n v="2"/>
    <n v="7"/>
    <m/>
    <m/>
    <s v="VERDE"/>
    <m/>
    <s v="PENDIENTE"/>
    <s v=""/>
    <s v="X"/>
    <s v=""/>
    <s v=""/>
    <s v=""/>
    <s v=""/>
    <s v=""/>
    <s v="No Ejecutada"/>
    <s v="Mantto"/>
    <s v="Superv. Planta"/>
    <m/>
    <m/>
    <x v="0"/>
    <x v="0"/>
    <n v="2"/>
    <n v="3"/>
    <n v="1.5"/>
  </r>
  <r>
    <s v="C1704997"/>
    <x v="1"/>
    <m/>
    <n v="0"/>
    <s v="VRA"/>
    <s v="BOMBA MARS Nº 4"/>
    <s v="PROGRAMADO"/>
    <n v="2"/>
    <m/>
    <x v="1"/>
    <x v="1"/>
    <d v="2019-03-05T00:00:00"/>
    <m/>
    <s v="REVISION DE LA VOLANTE Y DE LOS RODAMIENTOS"/>
    <x v="0"/>
    <n v="6"/>
    <n v="2"/>
    <n v="12"/>
    <m/>
    <m/>
    <s v="VERDE"/>
    <m/>
    <s v="CUMPLIDO"/>
    <s v=""/>
    <s v="X"/>
    <s v=""/>
    <s v=""/>
    <s v=""/>
    <s v=""/>
    <s v=""/>
    <s v="Ejecutada"/>
    <s v="Mantto"/>
    <s v="Superv. Planta"/>
    <m/>
    <m/>
    <x v="0"/>
    <x v="0"/>
    <n v="2"/>
    <n v="3"/>
    <n v="1.5"/>
  </r>
  <r>
    <s v="C1705032"/>
    <x v="1"/>
    <m/>
    <n v="0"/>
    <s v="VRA"/>
    <s v="MUESTREADOR RELAVE GENERAL"/>
    <s v="PROGRAMADO"/>
    <n v="2"/>
    <m/>
    <x v="1"/>
    <x v="1"/>
    <d v="2019-03-05T00:00:00"/>
    <m/>
    <s v="NORMALIZACION DE CABLE DE FUERZA Y CONTROL DE MUESTREADOR"/>
    <x v="1"/>
    <n v="1"/>
    <n v="2"/>
    <n v="2"/>
    <m/>
    <m/>
    <s v="VERDE"/>
    <m/>
    <s v="CUMPLIDO"/>
    <s v=""/>
    <s v="X"/>
    <s v=""/>
    <s v=""/>
    <s v=""/>
    <s v=""/>
    <s v=""/>
    <s v="Ejecutada"/>
    <s v="Mantto"/>
    <s v="Superv. Planta"/>
    <m/>
    <m/>
    <x v="0"/>
    <x v="1"/>
    <n v="2"/>
    <n v="2.5"/>
    <n v="1.25"/>
  </r>
  <r>
    <s v="C1705040"/>
    <x v="1"/>
    <m/>
    <n v="0"/>
    <s v="VRA"/>
    <s v="CHANCADO SECUNDARIO"/>
    <s v="PROGRAMADO"/>
    <n v="2"/>
    <m/>
    <x v="1"/>
    <x v="1"/>
    <d v="2019-03-05T00:00:00"/>
    <m/>
    <s v="REVISION DEL ARRANCADOR."/>
    <x v="1"/>
    <n v="1"/>
    <n v="2"/>
    <n v="2"/>
    <m/>
    <m/>
    <s v="VERDE"/>
    <m/>
    <s v="CUMPLIDO"/>
    <s v=""/>
    <s v="X"/>
    <s v=""/>
    <s v=""/>
    <s v=""/>
    <s v=""/>
    <s v=""/>
    <s v="Ejecutada"/>
    <s v="Mantto"/>
    <s v="Superv. Planta"/>
    <m/>
    <m/>
    <x v="0"/>
    <x v="1"/>
    <n v="2"/>
    <n v="2"/>
    <n v="1"/>
  </r>
  <r>
    <s v="C1705041"/>
    <x v="1"/>
    <m/>
    <n v="0"/>
    <s v="VRA"/>
    <s v="FAJA Nº 7 - CHANCADO"/>
    <s v="PROGRAMADO"/>
    <n v="2"/>
    <m/>
    <x v="1"/>
    <x v="1"/>
    <d v="2019-03-05T00:00:00"/>
    <m/>
    <s v="INSPECCION Y HERMETIZADO DE FUGA POR EL MOTOREDUCTOR."/>
    <x v="1"/>
    <n v="1"/>
    <n v="2"/>
    <n v="2"/>
    <m/>
    <m/>
    <s v="VERDE"/>
    <m/>
    <s v="CUMPLIDO"/>
    <s v=""/>
    <s v="X"/>
    <s v=""/>
    <s v=""/>
    <s v=""/>
    <s v=""/>
    <s v=""/>
    <s v="Ejecutada"/>
    <s v="Mantto"/>
    <s v="Superv. Planta"/>
    <m/>
    <m/>
    <x v="0"/>
    <x v="1"/>
    <n v="2"/>
    <n v="2"/>
    <n v="1"/>
  </r>
  <r>
    <s v="C1705042"/>
    <x v="1"/>
    <m/>
    <n v="0"/>
    <s v="VRA"/>
    <s v="FAJA Nº 2 - CHANCADO"/>
    <s v="PROGRAMADO"/>
    <n v="2"/>
    <m/>
    <x v="1"/>
    <x v="1"/>
    <d v="2019-03-05T00:00:00"/>
    <m/>
    <s v="INSPECCION, CABLEADO Y CONEXIONADO DE LA BALANZA."/>
    <x v="2"/>
    <n v="2"/>
    <n v="2"/>
    <n v="4"/>
    <m/>
    <m/>
    <s v="VERDE"/>
    <m/>
    <s v="CUMPLIDO"/>
    <s v=""/>
    <s v="X"/>
    <s v=""/>
    <s v=""/>
    <s v=""/>
    <s v=""/>
    <s v=""/>
    <s v="Ejecutada"/>
    <s v="Mantto"/>
    <s v="Superv. Planta"/>
    <m/>
    <m/>
    <x v="0"/>
    <x v="2"/>
    <n v="2"/>
    <n v="2"/>
    <n v="1"/>
  </r>
  <r>
    <s v="C1705043"/>
    <x v="1"/>
    <m/>
    <n v="0"/>
    <s v="VRA"/>
    <s v="MOLINO FULLER"/>
    <s v="PROGRAMADO"/>
    <n v="2"/>
    <m/>
    <x v="1"/>
    <x v="1"/>
    <d v="2019-03-05T00:00:00"/>
    <m/>
    <s v="INSPECCION Y CALIBRACION DE LA BALANZA DEL MOLINO FULLER."/>
    <x v="2"/>
    <n v="2.5"/>
    <n v="2"/>
    <n v="5"/>
    <m/>
    <m/>
    <s v="VERDE"/>
    <m/>
    <s v="CUMPLIDO"/>
    <s v=""/>
    <s v="X"/>
    <s v=""/>
    <s v=""/>
    <s v=""/>
    <s v=""/>
    <s v=""/>
    <s v="Ejecutada"/>
    <s v="Mantto"/>
    <s v="Superv. Planta"/>
    <m/>
    <m/>
    <x v="0"/>
    <x v="2"/>
    <n v="2"/>
    <n v="2"/>
    <n v="1"/>
  </r>
  <r>
    <s v="C1705044"/>
    <x v="1"/>
    <m/>
    <n v="0"/>
    <s v="VRA"/>
    <s v="CHANCADO PRIMARIO"/>
    <s v="PROGRAMADO"/>
    <n v="2"/>
    <m/>
    <x v="1"/>
    <x v="1"/>
    <d v="2019-03-05T00:00:00"/>
    <m/>
    <s v="COORDINACIONES CON LA EMPRESA &quot;PRECISION&quot; PARA LA CALIBRACION Y CONFIGURACION DE LAS BALANZAS."/>
    <x v="2"/>
    <n v="2"/>
    <n v="2"/>
    <n v="4"/>
    <m/>
    <m/>
    <s v="VERDE"/>
    <m/>
    <s v="CUMPLIDO"/>
    <s v=""/>
    <s v="X"/>
    <s v=""/>
    <s v=""/>
    <s v=""/>
    <s v=""/>
    <s v=""/>
    <s v="Ejecutada"/>
    <s v="Mantto"/>
    <s v="Superv. Planta"/>
    <m/>
    <m/>
    <x v="0"/>
    <x v="2"/>
    <n v="2"/>
    <n v="3"/>
    <n v="1.5"/>
  </r>
  <r>
    <s v="C1705045"/>
    <x v="1"/>
    <m/>
    <n v="0"/>
    <s v="VRA"/>
    <s v="FAJA Nº 4B - CHANCADO"/>
    <s v="PROGRAMADO"/>
    <n v="2"/>
    <m/>
    <x v="1"/>
    <x v="1"/>
    <d v="2019-03-05T00:00:00"/>
    <m/>
    <s v="CAMBIO DE MANGUERA Y CONECTORES DEL CC6 - 2."/>
    <x v="2"/>
    <n v="2"/>
    <n v="2"/>
    <n v="4"/>
    <m/>
    <m/>
    <s v="VERDE"/>
    <m/>
    <s v="CUMPLIDO"/>
    <s v=""/>
    <s v="X"/>
    <s v=""/>
    <s v=""/>
    <s v=""/>
    <s v=""/>
    <s v=""/>
    <s v="Ejecutada"/>
    <s v="Mantto"/>
    <s v="Superv. Planta"/>
    <m/>
    <m/>
    <x v="0"/>
    <x v="2"/>
    <n v="2"/>
    <n v="3.5"/>
    <n v="1.75"/>
  </r>
  <r>
    <s v="N1802385"/>
    <x v="2"/>
    <m/>
    <n v="0"/>
    <s v="VRA"/>
    <s v="BOMBA MARS Nº 4"/>
    <s v="CORRECTIVOS"/>
    <n v="2"/>
    <m/>
    <x v="1"/>
    <x v="1"/>
    <d v="2019-03-05T00:00:00"/>
    <m/>
    <s v="CAMBIO DE BABIT, PACKING"/>
    <x v="0"/>
    <n v="0"/>
    <n v="2"/>
    <n v="0"/>
    <m/>
    <m/>
    <s v="ROJO"/>
    <m/>
    <s v="PENDIENTE"/>
    <s v=""/>
    <s v="X"/>
    <s v=""/>
    <s v=""/>
    <s v=""/>
    <s v=""/>
    <s v=""/>
    <s v="No Ejecutada"/>
    <s v="Mantto"/>
    <s v="Superv. Planta"/>
    <m/>
    <m/>
    <x v="0"/>
    <x v="0"/>
    <n v="2"/>
    <m/>
    <n v="0"/>
  </r>
  <r>
    <m/>
    <x v="0"/>
    <s v="066714"/>
    <n v="0"/>
    <s v="VRA"/>
    <s v="BOMBA CENTRIF 52B 8X6 SRL DENVER (BOMBA 52)"/>
    <s v="PREVENTIVO"/>
    <n v="2"/>
    <s v="-"/>
    <x v="1"/>
    <x v="1"/>
    <d v="2019-03-05T00:00:00"/>
    <m/>
    <s v="Realizar pruebas correspondientes"/>
    <x v="0"/>
    <n v="6.5"/>
    <n v="2"/>
    <n v="13"/>
    <m/>
    <m/>
    <s v="VERDE"/>
    <m/>
    <s v="CUMPLIDO"/>
    <s v=""/>
    <s v="X"/>
    <s v=""/>
    <s v=""/>
    <s v=""/>
    <s v=""/>
    <s v=""/>
    <s v="Ejecutada"/>
    <s v="Mantto"/>
    <s v="Superv. Planta"/>
    <m/>
    <m/>
    <x v="0"/>
    <x v="0"/>
    <n v="2"/>
    <n v="2.8"/>
    <n v="1.4"/>
  </r>
  <r>
    <m/>
    <x v="0"/>
    <s v="066901"/>
    <n v="0"/>
    <s v="VRA"/>
    <s v="BOMBA MARS N° 1"/>
    <s v="PREVENTIVO"/>
    <n v="2"/>
    <s v="-"/>
    <x v="1"/>
    <x v="1"/>
    <d v="2019-03-05T00:00:00"/>
    <m/>
    <s v="Inspección de válvulas de alimentación de aceite"/>
    <x v="0"/>
    <n v="1"/>
    <n v="2"/>
    <n v="2"/>
    <m/>
    <m/>
    <s v="VERDE"/>
    <m/>
    <s v="CUMPLIDO"/>
    <s v=""/>
    <s v="X"/>
    <s v=""/>
    <s v=""/>
    <s v=""/>
    <s v=""/>
    <s v=""/>
    <s v="Ejecutada"/>
    <s v="Mantto"/>
    <s v="Superv. Planta"/>
    <m/>
    <m/>
    <x v="0"/>
    <x v="0"/>
    <n v="2"/>
    <n v="1.5"/>
    <n v="0.75"/>
  </r>
  <r>
    <m/>
    <x v="0"/>
    <s v="066902"/>
    <n v="0"/>
    <s v="VRA"/>
    <s v="BOMBA MARS N° 2"/>
    <s v="PREVENTIVO"/>
    <n v="2"/>
    <s v="-"/>
    <x v="1"/>
    <x v="1"/>
    <d v="2019-03-05T00:00:00"/>
    <m/>
    <s v="Reajuste de pernos de tuberia z de brida cuadrada, "/>
    <x v="0"/>
    <n v="1"/>
    <n v="2"/>
    <n v="2"/>
    <m/>
    <m/>
    <s v="VERDE"/>
    <m/>
    <s v="CUMPLIDO"/>
    <s v=""/>
    <s v="X"/>
    <s v=""/>
    <s v=""/>
    <s v=""/>
    <s v=""/>
    <s v=""/>
    <s v="Ejecutada"/>
    <s v="Mantto"/>
    <s v="Superv. Planta"/>
    <m/>
    <m/>
    <x v="0"/>
    <x v="0"/>
    <n v="2"/>
    <n v="2"/>
    <n v="1"/>
  </r>
  <r>
    <m/>
    <x v="0"/>
    <s v="066904"/>
    <n v="0"/>
    <s v="VRA"/>
    <s v="BOMBA MARS N° 4"/>
    <s v="PREVENTIVO"/>
    <n v="2"/>
    <s v="-"/>
    <x v="1"/>
    <x v="1"/>
    <d v="2019-03-05T00:00:00"/>
    <m/>
    <s v="Inspección de válvulas de alimentación de aceite"/>
    <x v="0"/>
    <n v="1"/>
    <n v="2"/>
    <n v="2"/>
    <m/>
    <m/>
    <s v="VERDE"/>
    <m/>
    <s v="CUMPLIDO"/>
    <s v=""/>
    <s v="X"/>
    <s v=""/>
    <s v=""/>
    <s v=""/>
    <s v=""/>
    <s v=""/>
    <s v="Ejecutada"/>
    <s v="Mantto"/>
    <s v="Superv. Planta"/>
    <m/>
    <m/>
    <x v="0"/>
    <x v="0"/>
    <n v="2"/>
    <n v="2"/>
    <n v="1"/>
  </r>
  <r>
    <m/>
    <x v="1"/>
    <m/>
    <n v="0"/>
    <s v="VRA"/>
    <s v="BOMBA MARS N° 4"/>
    <s v="PROGRAMADO"/>
    <n v="2"/>
    <m/>
    <x v="1"/>
    <x v="1"/>
    <d v="2019-03-05T00:00:00"/>
    <m/>
    <s v="CAMBIO DE TUBERIA N°100 Y CARRETE EN LA LINEA N° 2"/>
    <x v="3"/>
    <m/>
    <n v="2"/>
    <n v="0"/>
    <m/>
    <m/>
    <s v="VERDE"/>
    <m/>
    <s v="CUMPLIDO"/>
    <s v=""/>
    <s v="X"/>
    <s v=""/>
    <s v=""/>
    <s v=""/>
    <s v=""/>
    <s v=""/>
    <s v="Ejecutada"/>
    <s v="Mantto"/>
    <s v="Superv. Planta"/>
    <m/>
    <m/>
    <x v="0"/>
    <x v="3"/>
    <n v="2"/>
    <n v="2.5"/>
    <n v="1.25"/>
  </r>
  <r>
    <m/>
    <x v="0"/>
    <s v="064901"/>
    <n v="0"/>
    <s v="VRA"/>
    <s v="CADENA ALIMENTADORA APRON FEEDER"/>
    <s v="PREVENTIVO"/>
    <n v="2"/>
    <s v="-"/>
    <x v="1"/>
    <x v="1"/>
    <d v="2019-03-05T00:00:00"/>
    <m/>
    <s v="Verificar el engrase de la cadena y sprocker"/>
    <x v="0"/>
    <n v="1"/>
    <n v="2"/>
    <n v="2"/>
    <m/>
    <m/>
    <s v="VERDE"/>
    <m/>
    <s v="CUMPLIDO"/>
    <s v=""/>
    <s v="X"/>
    <s v=""/>
    <s v=""/>
    <s v=""/>
    <s v=""/>
    <s v=""/>
    <s v="Ejecutada"/>
    <s v="Mantto"/>
    <s v="Superv. Planta"/>
    <m/>
    <m/>
    <x v="0"/>
    <x v="0"/>
    <n v="2"/>
    <n v="2"/>
    <n v="1"/>
  </r>
  <r>
    <m/>
    <x v="0"/>
    <s v="064802"/>
    <n v="0"/>
    <s v="VRA"/>
    <s v="CEDAZO SIMPLICITY Nº 2"/>
    <s v="PREVENTIVO"/>
    <n v="2"/>
    <m/>
    <x v="1"/>
    <x v="1"/>
    <d v="2019-03-05T00:00:00"/>
    <m/>
    <s v="Inspección de tambor del cedazo"/>
    <x v="0"/>
    <n v="1"/>
    <n v="2"/>
    <n v="2"/>
    <m/>
    <m/>
    <s v="VERDE"/>
    <m/>
    <s v="CUMPLIDO"/>
    <s v=""/>
    <s v="X"/>
    <s v=""/>
    <s v=""/>
    <s v=""/>
    <s v=""/>
    <s v=""/>
    <s v="Ejecutada"/>
    <s v="Mantto"/>
    <s v="Superv. Planta"/>
    <m/>
    <m/>
    <x v="0"/>
    <x v="0"/>
    <n v="2"/>
    <n v="2"/>
    <n v="1"/>
  </r>
  <r>
    <m/>
    <x v="0"/>
    <s v="064801"/>
    <n v="0"/>
    <s v="VRA"/>
    <s v="CEDAZO VIBRATORIO Nº 1 YOKOYAMA"/>
    <s v="PREVENTIVO"/>
    <n v="2"/>
    <s v="-"/>
    <x v="1"/>
    <x v="1"/>
    <d v="2019-03-05T00:00:00"/>
    <m/>
    <s v="Inspección de tambor del cedazo"/>
    <x v="0"/>
    <n v="1.5"/>
    <n v="2"/>
    <n v="3"/>
    <m/>
    <m/>
    <s v="VERDE"/>
    <m/>
    <s v="CUMPLIDO"/>
    <s v=""/>
    <s v="X"/>
    <s v=""/>
    <s v=""/>
    <s v=""/>
    <s v=""/>
    <s v=""/>
    <s v="Ejecutada"/>
    <s v="Mantto"/>
    <s v="Superv. Planta"/>
    <m/>
    <m/>
    <x v="0"/>
    <x v="0"/>
    <n v="2"/>
    <n v="2"/>
    <n v="1"/>
  </r>
  <r>
    <m/>
    <x v="1"/>
    <m/>
    <n v="0"/>
    <s v="VRA"/>
    <s v="CELDA DENVER SP18 DE CU"/>
    <s v="PROGRAMADO"/>
    <n v="2"/>
    <m/>
    <x v="1"/>
    <x v="1"/>
    <d v="2019-03-05T00:00:00"/>
    <m/>
    <s v="MODIFICACION DE CAJON DE ALIMENTO"/>
    <x v="3"/>
    <n v="0"/>
    <n v="2"/>
    <n v="0"/>
    <m/>
    <m/>
    <s v="ROJO"/>
    <m/>
    <s v="PENDIENTE"/>
    <s v=""/>
    <s v="X"/>
    <s v=""/>
    <s v=""/>
    <s v=""/>
    <s v=""/>
    <s v=""/>
    <s v="No Ejecutada"/>
    <s v="Mantto"/>
    <s v="Superv. Planta"/>
    <m/>
    <s v="Falta de material"/>
    <x v="0"/>
    <x v="3"/>
    <n v="2"/>
    <m/>
    <n v="0"/>
  </r>
  <r>
    <m/>
    <x v="1"/>
    <m/>
    <n v="0"/>
    <s v="VRA"/>
    <s v="CHANCADO PRIMARIO"/>
    <s v="PROGRAMADO"/>
    <n v="2"/>
    <m/>
    <x v="1"/>
    <x v="1"/>
    <d v="2019-03-05T00:00:00"/>
    <m/>
    <s v="TRASLADO DE RESISTENCIA DEL ARRANCADOR DE CHANCADO PRIMARIO HACIA EL TALLER ELECTRICO."/>
    <x v="1"/>
    <n v="1"/>
    <n v="2"/>
    <n v="2"/>
    <m/>
    <m/>
    <s v="VERDE"/>
    <m/>
    <s v="CUMPLIDO"/>
    <s v=""/>
    <s v="X"/>
    <s v=""/>
    <s v=""/>
    <s v=""/>
    <s v=""/>
    <s v=""/>
    <s v="Ejecutada"/>
    <s v="Mantto"/>
    <s v="Superv. Planta"/>
    <m/>
    <m/>
    <x v="0"/>
    <x v="1"/>
    <n v="2"/>
    <n v="1.5"/>
    <n v="0.75"/>
  </r>
  <r>
    <m/>
    <x v="1"/>
    <m/>
    <n v="0"/>
    <s v="VRA"/>
    <s v="FAJA N° 3 DE FULLER "/>
    <s v="PROGRAMADO"/>
    <n v="2"/>
    <m/>
    <x v="1"/>
    <x v="1"/>
    <d v="2019-03-05T00:00:00"/>
    <m/>
    <s v="REPOSICION DE SOPORTES Y BOCINAS PARA INSTALACION DE GUARDAS"/>
    <x v="3"/>
    <m/>
    <n v="2"/>
    <n v="0"/>
    <m/>
    <m/>
    <s v="VERDE"/>
    <m/>
    <s v="CUMPLIDO"/>
    <s v=""/>
    <s v="X"/>
    <s v=""/>
    <s v=""/>
    <s v=""/>
    <s v=""/>
    <s v=""/>
    <s v="Ejecutada"/>
    <s v="Mantto"/>
    <s v="Superv. Planta"/>
    <m/>
    <m/>
    <x v="0"/>
    <x v="3"/>
    <n v="2"/>
    <n v="1"/>
    <n v="0.5"/>
  </r>
  <r>
    <m/>
    <x v="1"/>
    <m/>
    <n v="0"/>
    <s v="VRA"/>
    <s v="FAJA N° 4 DE FULLER "/>
    <s v="PROGRAMADO"/>
    <n v="2"/>
    <m/>
    <x v="1"/>
    <x v="1"/>
    <d v="2019-03-05T00:00:00"/>
    <m/>
    <s v="COLOCADO DE BOCINAS PARA INSTALACION DE GUARDAS"/>
    <x v="3"/>
    <m/>
    <n v="2"/>
    <n v="0"/>
    <m/>
    <m/>
    <s v="VERDE"/>
    <m/>
    <s v="CUMPLIDO"/>
    <s v=""/>
    <s v="X"/>
    <s v=""/>
    <s v=""/>
    <s v=""/>
    <s v=""/>
    <s v=""/>
    <s v="Ejecutada"/>
    <s v="Mantto"/>
    <s v="Superv. Planta"/>
    <m/>
    <m/>
    <x v="0"/>
    <x v="3"/>
    <n v="2"/>
    <n v="3"/>
    <n v="1.5"/>
  </r>
  <r>
    <m/>
    <x v="1"/>
    <m/>
    <n v="0"/>
    <s v="VRA"/>
    <s v="PLANTA NEUTRALIZACION"/>
    <s v="PROGRAMADO"/>
    <n v="2"/>
    <m/>
    <x v="1"/>
    <x v="1"/>
    <d v="2019-03-05T00:00:00"/>
    <m/>
    <s v="HABILITACION DE ENERGIA ELECTRICA 220 Y 440 EN PLANTA DE NEUTRALIZACION"/>
    <x v="1"/>
    <n v="1.5"/>
    <n v="2"/>
    <n v="3"/>
    <m/>
    <m/>
    <s v="VERDE"/>
    <m/>
    <s v="CUMPLIDO"/>
    <s v=""/>
    <s v="X"/>
    <s v=""/>
    <s v=""/>
    <s v=""/>
    <s v=""/>
    <s v=""/>
    <s v="Ejecutada"/>
    <s v="Mantto"/>
    <s v="Superv. Planta"/>
    <m/>
    <m/>
    <x v="0"/>
    <x v="1"/>
    <n v="2"/>
    <n v="3"/>
    <n v="1.5"/>
  </r>
  <r>
    <m/>
    <x v="1"/>
    <m/>
    <n v="0"/>
    <s v="VRA"/>
    <s v="TALLER ELECTRICO"/>
    <s v="PROGRAMADO"/>
    <n v="2"/>
    <m/>
    <x v="1"/>
    <x v="1"/>
    <d v="2019-03-05T00:00:00"/>
    <m/>
    <s v="INSPECCION Y HERMETIZADO DE FUGA POR EL MOTOREDUCTOR."/>
    <x v="1"/>
    <n v="2"/>
    <n v="2"/>
    <n v="4"/>
    <m/>
    <m/>
    <s v="VERDE"/>
    <m/>
    <s v="CUMPLIDO"/>
    <s v=""/>
    <s v="X"/>
    <s v=""/>
    <s v=""/>
    <s v=""/>
    <s v=""/>
    <s v=""/>
    <s v="Ejecutada"/>
    <s v="Mantto"/>
    <s v="Superv. Planta"/>
    <m/>
    <m/>
    <x v="0"/>
    <x v="1"/>
    <n v="2"/>
    <n v="4"/>
    <n v="2"/>
  </r>
  <r>
    <m/>
    <x v="1"/>
    <m/>
    <n v="0"/>
    <s v="VRA"/>
    <s v="TUBERIA DE OVER FLOW"/>
    <s v="PROGRAMADO"/>
    <n v="2"/>
    <m/>
    <x v="1"/>
    <x v="1"/>
    <d v="2019-03-05T00:00:00"/>
    <m/>
    <s v="INSTALACION DE RESPIRADERO DE TUBERIA"/>
    <x v="3"/>
    <m/>
    <n v="2"/>
    <n v="0"/>
    <m/>
    <m/>
    <s v="VERDE"/>
    <m/>
    <s v="CUMPLIDO"/>
    <s v=""/>
    <s v="X"/>
    <s v=""/>
    <s v=""/>
    <s v=""/>
    <s v=""/>
    <s v=""/>
    <s v="Ejecutada"/>
    <s v="Mantto"/>
    <s v="Superv. Planta"/>
    <m/>
    <m/>
    <x v="0"/>
    <x v="3"/>
    <n v="2"/>
    <n v="4"/>
    <n v="2"/>
  </r>
  <r>
    <m/>
    <x v="0"/>
    <s v="066775"/>
    <n v="0"/>
    <s v="VRA"/>
    <s v="BOMBA CENTRIFUGA 6X4 EG N° 01 RETORNO DE COURIER DE CABEZA"/>
    <s v="PREVENTIVO"/>
    <n v="2"/>
    <s v="-"/>
    <x v="2"/>
    <x v="2"/>
    <d v="2019-03-06T00:00:00"/>
    <m/>
    <s v="Cambio de forros"/>
    <x v="0"/>
    <n v="1"/>
    <n v="2"/>
    <n v="2"/>
    <m/>
    <m/>
    <s v="VERDE"/>
    <m/>
    <s v="ADICIONAL"/>
    <s v=""/>
    <s v=""/>
    <s v="X"/>
    <s v=""/>
    <s v=""/>
    <s v=""/>
    <s v=""/>
    <s v="ADICIONAL"/>
    <s v="Mantto"/>
    <s v="Superv. Planta"/>
    <m/>
    <m/>
    <x v="0"/>
    <x v="0"/>
    <n v="2"/>
    <n v="4.5"/>
    <n v="2.25"/>
  </r>
  <r>
    <m/>
    <x v="0"/>
    <s v="066901"/>
    <n v="0"/>
    <s v="VRA"/>
    <s v="BOMBA MARS N° 1"/>
    <s v="PREVENTIVO"/>
    <n v="2"/>
    <s v="-"/>
    <x v="2"/>
    <x v="2"/>
    <d v="2019-03-06T00:00:00"/>
    <m/>
    <s v="Inspección de válvulas de alimentación de aceite"/>
    <x v="0"/>
    <n v="1"/>
    <n v="2"/>
    <n v="2"/>
    <m/>
    <m/>
    <s v="VERDE"/>
    <m/>
    <s v="CUMPLIDO"/>
    <s v=""/>
    <s v=""/>
    <s v="X"/>
    <s v=""/>
    <s v=""/>
    <s v=""/>
    <s v=""/>
    <s v="Ejecutada"/>
    <s v="Mantto"/>
    <s v="Superv. Planta"/>
    <m/>
    <m/>
    <x v="0"/>
    <x v="0"/>
    <n v="2"/>
    <n v="2"/>
    <n v="1"/>
  </r>
  <r>
    <m/>
    <x v="0"/>
    <s v="066902"/>
    <n v="0"/>
    <s v="VRA"/>
    <s v="BOMBA MARS N° 2"/>
    <s v="PREVENTIVO"/>
    <n v="2"/>
    <s v="-"/>
    <x v="2"/>
    <x v="2"/>
    <d v="2019-03-06T00:00:00"/>
    <m/>
    <s v="Inspección de válvulas de alimentación de aceite"/>
    <x v="0"/>
    <n v="1"/>
    <n v="2"/>
    <n v="2"/>
    <m/>
    <m/>
    <s v="VERDE"/>
    <m/>
    <s v="CUMPLIDO"/>
    <s v=""/>
    <s v=""/>
    <s v="X"/>
    <s v=""/>
    <s v=""/>
    <s v=""/>
    <s v=""/>
    <s v="Ejecutada"/>
    <s v="Mantto"/>
    <s v="Superv. Planta"/>
    <m/>
    <m/>
    <x v="0"/>
    <x v="0"/>
    <n v="2"/>
    <n v="2"/>
    <n v="1"/>
  </r>
  <r>
    <m/>
    <x v="0"/>
    <s v="066904"/>
    <n v="0"/>
    <s v="VRA"/>
    <s v="BOMBA MARS N° 4"/>
    <s v="PREVENTIVO"/>
    <n v="2"/>
    <s v="-"/>
    <x v="2"/>
    <x v="2"/>
    <d v="2019-03-06T00:00:00"/>
    <m/>
    <s v="Inspección de válvulas de alimentación de aceite"/>
    <x v="0"/>
    <n v="1"/>
    <n v="2"/>
    <n v="2"/>
    <m/>
    <m/>
    <s v="VERDE"/>
    <m/>
    <s v="CUMPLIDO"/>
    <s v=""/>
    <s v=""/>
    <s v="X"/>
    <s v=""/>
    <s v=""/>
    <s v=""/>
    <s v=""/>
    <s v="Ejecutada"/>
    <s v="Mantto"/>
    <s v="Superv. Planta"/>
    <m/>
    <m/>
    <x v="0"/>
    <x v="0"/>
    <n v="2"/>
    <n v="2"/>
    <n v="1"/>
  </r>
  <r>
    <m/>
    <x v="0"/>
    <s v="066703"/>
    <n v="0"/>
    <s v="VRA"/>
    <s v="BOMBA Nº 1 DE MOLINO 2"/>
    <s v="PREVENTIVO"/>
    <n v="2"/>
    <s v="-"/>
    <x v="2"/>
    <x v="2"/>
    <d v="2019-03-06T00:00:00"/>
    <m/>
    <s v="Cambio de forros"/>
    <x v="0"/>
    <n v="7"/>
    <n v="2"/>
    <n v="14"/>
    <m/>
    <m/>
    <s v="VERDE"/>
    <m/>
    <s v="CUMPLIDO"/>
    <s v=""/>
    <s v=""/>
    <s v="X"/>
    <s v=""/>
    <s v=""/>
    <s v=""/>
    <s v=""/>
    <s v="Ejecutada"/>
    <s v="Mantto"/>
    <s v="Superv. Planta"/>
    <m/>
    <m/>
    <x v="0"/>
    <x v="0"/>
    <n v="2"/>
    <n v="2"/>
    <n v="1"/>
  </r>
  <r>
    <m/>
    <x v="1"/>
    <m/>
    <n v="0"/>
    <s v="VRA"/>
    <s v="BOMBA VERTI. 2.5 LADO REACTORES"/>
    <s v="PROGRAMADO"/>
    <n v="2"/>
    <m/>
    <x v="2"/>
    <x v="2"/>
    <d v="2019-03-06T00:00:00"/>
    <m/>
    <s v="REPARACION MEDIANTE SOLDEO DE TUBERIA DE HDPE 4&quot;(SE COLOCA CARRETE DE 1M) "/>
    <x v="3"/>
    <m/>
    <n v="2"/>
    <n v="0"/>
    <m/>
    <m/>
    <s v="VERDE"/>
    <m/>
    <s v="CUMPLIDO"/>
    <s v=""/>
    <s v=""/>
    <s v="X"/>
    <s v=""/>
    <s v=""/>
    <s v=""/>
    <s v=""/>
    <s v="Ejecutada"/>
    <s v="Mantto"/>
    <s v="Superv. Planta"/>
    <m/>
    <m/>
    <x v="0"/>
    <x v="3"/>
    <n v="2"/>
    <n v="1"/>
    <n v="0.5"/>
  </r>
  <r>
    <m/>
    <x v="0"/>
    <s v="066827"/>
    <n v="0"/>
    <s v="VRA"/>
    <s v="BOMBA VERTICAL DE 1.5 N° 3 COURIER ALIMENTO DE RELAVE 1(CELDA OK 10 DE ZINC Y WENCO 500 P3)"/>
    <s v="PREVENTIVO"/>
    <n v="2"/>
    <s v="-"/>
    <x v="2"/>
    <x v="2"/>
    <d v="2019-03-06T00:00:00"/>
    <m/>
    <s v="Cambio de forros"/>
    <x v="0"/>
    <n v="6.5"/>
    <n v="2"/>
    <n v="13"/>
    <m/>
    <m/>
    <s v="VERDE"/>
    <m/>
    <s v="CUMPLIDO"/>
    <s v=""/>
    <s v=""/>
    <s v="X"/>
    <s v=""/>
    <s v=""/>
    <s v=""/>
    <s v=""/>
    <s v="Ejecutada"/>
    <s v="Mantto"/>
    <s v="Superv. Planta"/>
    <m/>
    <m/>
    <x v="0"/>
    <x v="0"/>
    <n v="2"/>
    <n v="2"/>
    <n v="1"/>
  </r>
  <r>
    <m/>
    <x v="0"/>
    <s v="064901"/>
    <n v="0"/>
    <s v="VRA"/>
    <s v="CADENA ALIMENTADORA APRON FEEDER"/>
    <s v="PREVENTIVO"/>
    <n v="2"/>
    <s v="-"/>
    <x v="2"/>
    <x v="2"/>
    <d v="2019-03-06T00:00:00"/>
    <m/>
    <s v="Inespección, ajuste y/o cambio de pernos laterales"/>
    <x v="0"/>
    <n v="1"/>
    <n v="2"/>
    <n v="2"/>
    <m/>
    <m/>
    <s v="VERDE"/>
    <m/>
    <s v="CUMPLIDO"/>
    <s v=""/>
    <s v=""/>
    <s v="X"/>
    <s v=""/>
    <s v=""/>
    <s v=""/>
    <s v=""/>
    <s v="Ejecutada"/>
    <s v="Mantto"/>
    <s v="Superv. Planta"/>
    <m/>
    <m/>
    <x v="0"/>
    <x v="0"/>
    <n v="2"/>
    <n v="2"/>
    <n v="1"/>
  </r>
  <r>
    <m/>
    <x v="0"/>
    <s v="064802"/>
    <n v="0"/>
    <s v="VRA"/>
    <s v="CEDAZO SIMPLICITY Nº 2"/>
    <s v="PREVENTIVO"/>
    <n v="2"/>
    <m/>
    <x v="2"/>
    <x v="2"/>
    <d v="2019-03-06T00:00:00"/>
    <m/>
    <s v="Inspección de tambor del cedazo"/>
    <x v="0"/>
    <n v="1"/>
    <n v="2"/>
    <n v="2"/>
    <m/>
    <m/>
    <s v="VERDE"/>
    <m/>
    <s v="CUMPLIDO"/>
    <s v=""/>
    <s v=""/>
    <s v="X"/>
    <s v=""/>
    <s v=""/>
    <s v=""/>
    <s v=""/>
    <s v="Ejecutada"/>
    <s v="Mantto"/>
    <s v="Superv. Planta"/>
    <m/>
    <m/>
    <x v="0"/>
    <x v="0"/>
    <n v="2"/>
    <n v="2"/>
    <n v="1"/>
  </r>
  <r>
    <m/>
    <x v="1"/>
    <m/>
    <n v="0"/>
    <s v="VRA"/>
    <s v="CEDAZO VIBRATORIO DE ALTA FRECUENCIA"/>
    <s v="PROGRAMADO"/>
    <n v="2"/>
    <m/>
    <x v="2"/>
    <x v="2"/>
    <d v="2019-03-06T00:00:00"/>
    <m/>
    <s v="REPARACION MEDIANTE SOLDEO DE PLANCHA LATERAL "/>
    <x v="3"/>
    <m/>
    <n v="2"/>
    <n v="0"/>
    <m/>
    <m/>
    <s v="VERDE"/>
    <m/>
    <s v="CUMPLIDO"/>
    <s v=""/>
    <s v=""/>
    <s v="X"/>
    <s v=""/>
    <s v=""/>
    <s v=""/>
    <s v=""/>
    <s v="Ejecutada"/>
    <s v="Mantto"/>
    <s v="Superv. Planta"/>
    <m/>
    <m/>
    <x v="0"/>
    <x v="3"/>
    <n v="2"/>
    <n v="2.5"/>
    <n v="1.25"/>
  </r>
  <r>
    <m/>
    <x v="0"/>
    <s v="064801"/>
    <n v="0"/>
    <s v="VRA"/>
    <s v="CEDAZO VIBRATORIO Nº 1 YOKOYAMA"/>
    <s v="PREVENTIVO"/>
    <n v="2"/>
    <m/>
    <x v="2"/>
    <x v="2"/>
    <d v="2019-03-06T00:00:00"/>
    <m/>
    <s v="Inspección de tambor del cedazo"/>
    <x v="0"/>
    <n v="1"/>
    <n v="2"/>
    <n v="2"/>
    <m/>
    <m/>
    <s v="VERDE"/>
    <m/>
    <s v="CUMPLIDO"/>
    <s v=""/>
    <s v=""/>
    <s v="X"/>
    <s v=""/>
    <s v=""/>
    <s v=""/>
    <s v=""/>
    <s v="Ejecutada"/>
    <s v="Mantto"/>
    <s v="Superv. Planta"/>
    <m/>
    <m/>
    <x v="0"/>
    <x v="0"/>
    <n v="2"/>
    <n v="2.6"/>
    <n v="1.3"/>
  </r>
  <r>
    <m/>
    <x v="0"/>
    <s v="064706"/>
    <n v="0"/>
    <s v="VRA"/>
    <s v="CHANCADORA SANDVIK SECUNDARIA"/>
    <s v="PREVENTIVO"/>
    <n v="2"/>
    <s v="-"/>
    <x v="2"/>
    <x v="2"/>
    <d v="2019-03-06T00:00:00"/>
    <m/>
    <s v="Cambio de grase del buje"/>
    <x v="0"/>
    <n v="2"/>
    <n v="2"/>
    <n v="4"/>
    <m/>
    <m/>
    <s v="VERDE"/>
    <m/>
    <s v="ADICIONAL"/>
    <s v=""/>
    <s v=""/>
    <s v="X"/>
    <s v=""/>
    <s v=""/>
    <s v=""/>
    <s v=""/>
    <s v="ADICIONAL"/>
    <s v="Mantto"/>
    <s v="Superv. Planta"/>
    <m/>
    <m/>
    <x v="0"/>
    <x v="0"/>
    <n v="2"/>
    <n v="3"/>
    <n v="1.5"/>
  </r>
  <r>
    <m/>
    <x v="1"/>
    <m/>
    <n v="0"/>
    <s v="VRA"/>
    <s v="ESPESADOR DE PLOMO"/>
    <s v="PROGRAMADO"/>
    <n v="2"/>
    <m/>
    <x v="2"/>
    <x v="2"/>
    <d v="2019-03-06T00:00:00"/>
    <m/>
    <s v="HABILITACION DE PLANCHAS PARA CAMBIO DE PLANCHAS DE 1/4&quot; EN EL TANQUE"/>
    <x v="3"/>
    <n v="0"/>
    <n v="2"/>
    <n v="0"/>
    <m/>
    <m/>
    <s v="ROJO"/>
    <m/>
    <s v="PENDIENTE"/>
    <s v=""/>
    <s v=""/>
    <s v="X"/>
    <s v=""/>
    <s v=""/>
    <s v=""/>
    <s v=""/>
    <s v="No Ejecutada"/>
    <s v="Mantto"/>
    <s v="Superv. Planta"/>
    <s v="Falta de M.O. Interna"/>
    <m/>
    <x v="0"/>
    <x v="3"/>
    <n v="2"/>
    <m/>
    <n v="0"/>
  </r>
  <r>
    <m/>
    <x v="1"/>
    <m/>
    <n v="0"/>
    <s v="VRA"/>
    <s v="FAJA N° 5 A DE 30&quot; DE CHANCADO"/>
    <s v="PROGRAMADO"/>
    <n v="2"/>
    <m/>
    <x v="2"/>
    <x v="2"/>
    <d v="2019-03-06T00:00:00"/>
    <m/>
    <s v="SOLDEO DE SOPORTE DE GUARDA LATERAL"/>
    <x v="3"/>
    <m/>
    <n v="2"/>
    <n v="0"/>
    <m/>
    <m/>
    <s v="VERDE"/>
    <m/>
    <s v="CUMPLIDO"/>
    <s v=""/>
    <s v=""/>
    <s v="X"/>
    <s v=""/>
    <s v=""/>
    <s v=""/>
    <s v=""/>
    <s v="Ejecutada"/>
    <s v="Mantto"/>
    <s v="Superv. Planta"/>
    <m/>
    <m/>
    <x v="0"/>
    <x v="3"/>
    <n v="2"/>
    <n v="2"/>
    <n v="1"/>
  </r>
  <r>
    <s v="C1704968"/>
    <x v="1"/>
    <m/>
    <n v="0"/>
    <s v="VRA"/>
    <s v="BOMBA LODOS Nº 4"/>
    <s v="PROGRAMADO"/>
    <n v="2"/>
    <m/>
    <x v="2"/>
    <x v="2"/>
    <d v="2019-03-06T00:00:00"/>
    <m/>
    <s v="INSPECCION DEL MOTOR"/>
    <x v="1"/>
    <n v="1"/>
    <n v="2"/>
    <n v="2"/>
    <m/>
    <m/>
    <s v="VERDE"/>
    <m/>
    <s v="CUMPLIDO"/>
    <s v=""/>
    <s v=""/>
    <s v="X"/>
    <s v=""/>
    <s v=""/>
    <s v=""/>
    <s v=""/>
    <s v="Ejecutada"/>
    <s v="Mantto"/>
    <s v="Superv. Planta"/>
    <m/>
    <m/>
    <x v="0"/>
    <x v="1"/>
    <n v="2"/>
    <n v="1.5"/>
    <n v="0.75"/>
  </r>
  <r>
    <m/>
    <x v="1"/>
    <m/>
    <n v="0"/>
    <s v="VRA"/>
    <s v="SALA COMPRESORAS"/>
    <s v="PROGRAMADO"/>
    <n v="2"/>
    <m/>
    <x v="2"/>
    <x v="2"/>
    <d v="2019-03-06T00:00:00"/>
    <m/>
    <s v="INSTALACION DE LUMINARIAS TIPO HAY BAY EN LA SALA DE COMPRESORAS, 6 UNIDADES."/>
    <x v="1"/>
    <n v="2"/>
    <n v="2"/>
    <n v="4"/>
    <m/>
    <m/>
    <s v="VERDE"/>
    <m/>
    <s v="CUMPLIDO"/>
    <s v=""/>
    <s v=""/>
    <s v="X"/>
    <s v=""/>
    <s v=""/>
    <s v=""/>
    <s v=""/>
    <s v="Ejecutada"/>
    <s v="Mantto"/>
    <s v="Superv. Planta"/>
    <m/>
    <m/>
    <x v="0"/>
    <x v="1"/>
    <n v="2"/>
    <n v="1.8"/>
    <n v="0.9"/>
  </r>
  <r>
    <m/>
    <x v="1"/>
    <m/>
    <n v="0"/>
    <s v="VRA"/>
    <s v="BOMBAS HIDROSTALES - BOMBAS MARS"/>
    <s v="PROGRAMADO"/>
    <n v="2"/>
    <m/>
    <x v="2"/>
    <x v="2"/>
    <d v="2019-03-06T00:00:00"/>
    <m/>
    <s v="INSTALACION DE LUMINARIAS TIPO PASTORAL EN BOMBAS HIDROSTALES- BOMBAS MARS"/>
    <x v="1"/>
    <n v="2"/>
    <n v="2"/>
    <n v="4"/>
    <m/>
    <m/>
    <s v="VERDE"/>
    <m/>
    <s v="CUMPLIDO"/>
    <s v=""/>
    <s v=""/>
    <s v="X"/>
    <s v=""/>
    <s v=""/>
    <s v=""/>
    <s v=""/>
    <s v="Ejecutada"/>
    <s v="Mantto"/>
    <s v="Superv. Planta"/>
    <m/>
    <m/>
    <x v="0"/>
    <x v="1"/>
    <n v="2"/>
    <n v="1.5"/>
    <n v="0.75"/>
  </r>
  <r>
    <s v="C1705050"/>
    <x v="1"/>
    <m/>
    <n v="0"/>
    <s v="VRA"/>
    <s v="CHANCADO PRIMARIO"/>
    <s v="PROGRAMADO"/>
    <n v="2"/>
    <m/>
    <x v="2"/>
    <x v="2"/>
    <d v="2019-03-06T00:00:00"/>
    <m/>
    <s v="CABLEADO DE CONTROL EN CHANCADO Y ENCLAVAMIENTO DE ORUGA"/>
    <x v="1"/>
    <n v="2"/>
    <n v="2"/>
    <n v="4"/>
    <m/>
    <m/>
    <s v="VERDE"/>
    <m/>
    <s v="CUMPLIDO"/>
    <s v=""/>
    <s v=""/>
    <s v="X"/>
    <s v=""/>
    <s v=""/>
    <s v=""/>
    <s v=""/>
    <s v="Ejecutada"/>
    <s v="Mantto"/>
    <s v="Superv. Planta"/>
    <m/>
    <m/>
    <x v="0"/>
    <x v="1"/>
    <n v="2"/>
    <n v="2"/>
    <n v="1"/>
  </r>
  <r>
    <s v="C1705051"/>
    <x v="1"/>
    <m/>
    <n v="0"/>
    <s v="VRA"/>
    <s v="CLARIFICADOR Nº 2"/>
    <s v="PROGRAMADO"/>
    <n v="2"/>
    <m/>
    <x v="2"/>
    <x v="2"/>
    <d v="2019-03-06T00:00:00"/>
    <m/>
    <s v="INSPECCION Y RETIRADO DE CABLE EN DESUSO."/>
    <x v="1"/>
    <n v="2"/>
    <n v="2"/>
    <n v="4"/>
    <m/>
    <m/>
    <s v="VERDE"/>
    <m/>
    <s v="CUMPLIDO"/>
    <s v=""/>
    <s v=""/>
    <s v="X"/>
    <s v=""/>
    <s v=""/>
    <s v=""/>
    <s v=""/>
    <s v="Ejecutada"/>
    <s v="Mantto"/>
    <s v="Superv. Planta"/>
    <m/>
    <m/>
    <x v="0"/>
    <x v="1"/>
    <n v="2"/>
    <n v="2"/>
    <n v="1"/>
  </r>
  <r>
    <m/>
    <x v="1"/>
    <m/>
    <n v="0"/>
    <s v="VRA"/>
    <s v="MOLINO Nº 2"/>
    <s v="PROGRAMADO"/>
    <n v="2"/>
    <m/>
    <x v="2"/>
    <x v="2"/>
    <d v="2019-03-06T00:00:00"/>
    <m/>
    <s v="CAMBIO DE CABLE DE PARADA DE EMERGENCIA DEL MOLINO Nº 2"/>
    <x v="2"/>
    <n v="2"/>
    <n v="2"/>
    <n v="4"/>
    <m/>
    <m/>
    <s v="VERDE"/>
    <m/>
    <s v="CUMPLIDO"/>
    <s v=""/>
    <s v=""/>
    <s v="X"/>
    <s v=""/>
    <s v=""/>
    <s v=""/>
    <s v=""/>
    <s v="Ejecutada"/>
    <s v="Mantto"/>
    <s v="Superv. Planta"/>
    <m/>
    <m/>
    <x v="0"/>
    <x v="2"/>
    <n v="2"/>
    <n v="2"/>
    <n v="1"/>
  </r>
  <r>
    <m/>
    <x v="1"/>
    <m/>
    <n v="0"/>
    <s v="VRA"/>
    <s v="MOLINO 8X11"/>
    <s v="PROGRAMADO"/>
    <n v="2"/>
    <m/>
    <x v="2"/>
    <x v="2"/>
    <d v="2019-03-06T00:00:00"/>
    <m/>
    <s v="CONEXIÓN DE CABLES DE EMERGENCIA DE AMBOS LADOS SE DEJO OPERATIVO."/>
    <x v="2"/>
    <n v="2"/>
    <n v="2"/>
    <n v="4"/>
    <m/>
    <m/>
    <s v="VERDE"/>
    <m/>
    <s v="CUMPLIDO"/>
    <s v=""/>
    <s v=""/>
    <s v="X"/>
    <s v=""/>
    <s v=""/>
    <s v=""/>
    <s v=""/>
    <s v="Ejecutada"/>
    <s v="Mantto"/>
    <s v="Superv. Planta"/>
    <m/>
    <m/>
    <x v="0"/>
    <x v="2"/>
    <n v="2"/>
    <n v="2"/>
    <n v="1"/>
  </r>
  <r>
    <m/>
    <x v="1"/>
    <m/>
    <n v="0"/>
    <s v="VRA"/>
    <s v="FAJA Nº 4B - CHANCADO"/>
    <s v="PROGRAMADO"/>
    <n v="2"/>
    <m/>
    <x v="2"/>
    <x v="2"/>
    <d v="2019-03-06T00:00:00"/>
    <m/>
    <s v="CMABIO DE MANGUERA DEL CC 6- 2"/>
    <x v="2"/>
    <n v="2"/>
    <n v="2"/>
    <n v="4"/>
    <m/>
    <m/>
    <s v="VERDE"/>
    <m/>
    <s v="CUMPLIDO"/>
    <s v=""/>
    <s v=""/>
    <s v="X"/>
    <s v=""/>
    <s v=""/>
    <s v=""/>
    <s v=""/>
    <s v="Ejecutada"/>
    <s v="Mantto"/>
    <s v="Superv. Planta"/>
    <m/>
    <m/>
    <x v="0"/>
    <x v="2"/>
    <n v="2"/>
    <n v="2.2999999999999998"/>
    <n v="1.1499999999999999"/>
  </r>
  <r>
    <m/>
    <x v="0"/>
    <s v="066901"/>
    <n v="0"/>
    <s v="VRA"/>
    <s v="BOMBA MARS N° 1"/>
    <s v="PREVENTIVO"/>
    <n v="2"/>
    <s v="-"/>
    <x v="3"/>
    <x v="3"/>
    <d v="2019-03-07T00:00:00"/>
    <m/>
    <s v="Inspección de válvulas de alimentación de aceite"/>
    <x v="0"/>
    <n v="1"/>
    <n v="2"/>
    <n v="2"/>
    <m/>
    <m/>
    <s v="VERDE"/>
    <m/>
    <s v="CUMPLIDO"/>
    <s v=""/>
    <s v=""/>
    <s v=""/>
    <s v="X"/>
    <s v=""/>
    <s v=""/>
    <s v=""/>
    <s v="Ejecutada"/>
    <s v="Mantto"/>
    <s v="Superv. Planta"/>
    <m/>
    <m/>
    <x v="0"/>
    <x v="0"/>
    <n v="2"/>
    <n v="2.5"/>
    <n v="1.25"/>
  </r>
  <r>
    <m/>
    <x v="0"/>
    <s v="066902"/>
    <n v="0"/>
    <s v="VRA"/>
    <s v="BOMBA MARS N° 2"/>
    <s v="PREVENTIVO"/>
    <n v="2"/>
    <s v="-"/>
    <x v="3"/>
    <x v="3"/>
    <d v="2019-03-07T00:00:00"/>
    <m/>
    <s v="Reajuste de pernos de tuberia z de brida cuadrada, "/>
    <x v="0"/>
    <n v="1"/>
    <n v="2"/>
    <n v="2"/>
    <m/>
    <m/>
    <s v="VERDE"/>
    <m/>
    <s v="CUMPLIDO"/>
    <s v=""/>
    <s v=""/>
    <s v=""/>
    <s v="X"/>
    <s v=""/>
    <s v=""/>
    <s v=""/>
    <s v="Ejecutada"/>
    <s v="Mantto"/>
    <s v="Superv. Planta"/>
    <m/>
    <m/>
    <x v="0"/>
    <x v="0"/>
    <n v="2"/>
    <n v="1.5"/>
    <n v="0.75"/>
  </r>
  <r>
    <m/>
    <x v="0"/>
    <s v="066904"/>
    <n v="0"/>
    <s v="VRA"/>
    <s v="BOMBA MARS N° 4"/>
    <s v="PREVENTIVO"/>
    <n v="2"/>
    <s v="-"/>
    <x v="3"/>
    <x v="3"/>
    <d v="2019-03-07T00:00:00"/>
    <m/>
    <s v="Inspección de válvulas de alimentación de aceite"/>
    <x v="0"/>
    <n v="1"/>
    <n v="2"/>
    <n v="2"/>
    <m/>
    <m/>
    <s v="VERDE"/>
    <m/>
    <s v="CUMPLIDO"/>
    <s v=""/>
    <s v=""/>
    <s v=""/>
    <s v="X"/>
    <s v=""/>
    <s v=""/>
    <s v=""/>
    <s v="Ejecutada"/>
    <s v="Mantto"/>
    <s v="Superv. Planta"/>
    <m/>
    <m/>
    <x v="0"/>
    <x v="0"/>
    <n v="2"/>
    <n v="1"/>
    <n v="0.5"/>
  </r>
  <r>
    <m/>
    <x v="1"/>
    <m/>
    <n v="0"/>
    <s v="VRA"/>
    <s v="BOMBA VERTI. 2.5 LADO REACTORES"/>
    <s v="PROGRAMADO"/>
    <n v="2"/>
    <m/>
    <x v="3"/>
    <x v="3"/>
    <d v="2019-03-07T00:00:00"/>
    <m/>
    <s v="REPARACION MEDIANTE SOLDEO DE TUBERIA DE HDPE 4&quot;(SE COLOCA CARRETE DE 1M) "/>
    <x v="3"/>
    <m/>
    <n v="2"/>
    <n v="0"/>
    <m/>
    <m/>
    <s v="VERDE"/>
    <m/>
    <s v="CUMPLIDO"/>
    <s v=""/>
    <s v=""/>
    <s v=""/>
    <s v="X"/>
    <s v=""/>
    <s v=""/>
    <s v=""/>
    <s v="Ejecutada"/>
    <s v="Mantto"/>
    <s v="Superv. Planta"/>
    <m/>
    <m/>
    <x v="0"/>
    <x v="3"/>
    <n v="2"/>
    <n v="3"/>
    <n v="1.5"/>
  </r>
  <r>
    <m/>
    <x v="0"/>
    <s v="064901"/>
    <n v="0"/>
    <s v="VRA"/>
    <s v="CADENA ALIMENTADORA APRON FEEDER"/>
    <s v="PREVENTIVO"/>
    <n v="2"/>
    <s v="-"/>
    <x v="3"/>
    <x v="3"/>
    <d v="2019-03-07T00:00:00"/>
    <m/>
    <s v="Verificar el engrase de la cadena y sprocker"/>
    <x v="0"/>
    <n v="1"/>
    <n v="2"/>
    <n v="2"/>
    <m/>
    <m/>
    <s v="VERDE"/>
    <m/>
    <s v="CUMPLIDO"/>
    <s v=""/>
    <s v=""/>
    <s v=""/>
    <s v="X"/>
    <s v=""/>
    <s v=""/>
    <s v=""/>
    <s v="Ejecutada"/>
    <s v="Mantto"/>
    <s v="Superv. Planta"/>
    <m/>
    <m/>
    <x v="0"/>
    <x v="0"/>
    <n v="2"/>
    <n v="3"/>
    <n v="1.5"/>
  </r>
  <r>
    <m/>
    <x v="0"/>
    <s v="064802"/>
    <n v="0"/>
    <s v="VRA"/>
    <s v="CEDAZO SIMPLICITY Nº 2"/>
    <s v="PREVENTIVO"/>
    <n v="2"/>
    <m/>
    <x v="3"/>
    <x v="3"/>
    <d v="2019-03-07T00:00:00"/>
    <m/>
    <s v="Inspección de tambor del cedazo"/>
    <x v="0"/>
    <n v="1.5"/>
    <n v="2"/>
    <n v="3"/>
    <m/>
    <m/>
    <s v="VERDE"/>
    <m/>
    <s v="CUMPLIDO"/>
    <s v=""/>
    <s v=""/>
    <s v=""/>
    <s v="X"/>
    <s v=""/>
    <s v=""/>
    <s v=""/>
    <s v="Ejecutada"/>
    <s v="Mantto"/>
    <s v="Superv. Planta"/>
    <m/>
    <m/>
    <x v="0"/>
    <x v="0"/>
    <n v="2"/>
    <n v="4"/>
    <n v="2"/>
  </r>
  <r>
    <m/>
    <x v="1"/>
    <m/>
    <n v="0"/>
    <s v="VRA"/>
    <s v="CEDAZO VIBRATORIO DE ALTA FRECUENCIA"/>
    <s v="PROGRAMADO"/>
    <n v="2"/>
    <m/>
    <x v="3"/>
    <x v="3"/>
    <d v="2019-03-07T00:00:00"/>
    <m/>
    <s v="REPARACION MEDIANTE SOLDEO DE PLANCHA LATERAL "/>
    <x v="3"/>
    <m/>
    <n v="2"/>
    <n v="0"/>
    <m/>
    <m/>
    <s v="VERDE"/>
    <m/>
    <s v="CUMPLIDO"/>
    <s v=""/>
    <s v=""/>
    <s v=""/>
    <s v="X"/>
    <s v=""/>
    <s v=""/>
    <s v=""/>
    <s v="Ejecutada"/>
    <s v="Mantto"/>
    <s v="Superv. Planta"/>
    <m/>
    <m/>
    <x v="0"/>
    <x v="3"/>
    <n v="2"/>
    <n v="1.5"/>
    <n v="0.75"/>
  </r>
  <r>
    <m/>
    <x v="0"/>
    <s v="064801"/>
    <n v="0"/>
    <s v="VRA"/>
    <s v="CEDAZO VIBRATORIO Nº 1 YOKOYAMA"/>
    <s v="PREVENTIVO"/>
    <n v="2"/>
    <s v="-"/>
    <x v="3"/>
    <x v="3"/>
    <d v="2019-03-07T00:00:00"/>
    <m/>
    <s v="Inspección de tambor del cedazo"/>
    <x v="0"/>
    <n v="1"/>
    <n v="2"/>
    <n v="2"/>
    <m/>
    <m/>
    <s v="VERDE"/>
    <m/>
    <s v="CUMPLIDO"/>
    <s v=""/>
    <s v=""/>
    <s v=""/>
    <s v="X"/>
    <s v=""/>
    <s v=""/>
    <s v=""/>
    <s v="Ejecutada"/>
    <s v="Mantto"/>
    <s v="Superv. Planta"/>
    <m/>
    <m/>
    <x v="0"/>
    <x v="0"/>
    <n v="2"/>
    <n v="1"/>
    <n v="0.5"/>
  </r>
  <r>
    <m/>
    <x v="1"/>
    <m/>
    <n v="0"/>
    <s v="VRA"/>
    <s v="FAJA N° 5 A DE 30&quot; DE CHANCADO"/>
    <s v="PROGRAMADO"/>
    <n v="2"/>
    <m/>
    <x v="3"/>
    <x v="3"/>
    <d v="2019-03-07T00:00:00"/>
    <m/>
    <s v="SOLDEO DE SOPORTE DE GUARDA LATERAL"/>
    <x v="3"/>
    <m/>
    <n v="2"/>
    <n v="0"/>
    <m/>
    <m/>
    <s v="VERDE"/>
    <m/>
    <s v="CUMPLIDO"/>
    <s v=""/>
    <s v=""/>
    <s v=""/>
    <s v="X"/>
    <s v=""/>
    <s v=""/>
    <s v=""/>
    <s v="Ejecutada"/>
    <s v="Mantto"/>
    <s v="Superv. Planta"/>
    <m/>
    <m/>
    <x v="0"/>
    <x v="3"/>
    <n v="2"/>
    <n v="4"/>
    <n v="2"/>
  </r>
  <r>
    <m/>
    <x v="1"/>
    <m/>
    <n v="0"/>
    <s v="VRA"/>
    <s v="BOMBA LODOS Nº 4"/>
    <s v="PROGRAMADO"/>
    <n v="2"/>
    <m/>
    <x v="3"/>
    <x v="3"/>
    <d v="2019-03-07T00:00:00"/>
    <m/>
    <s v="INSPECCION DEL MOTOR"/>
    <x v="1"/>
    <n v="0"/>
    <n v="2"/>
    <n v="0"/>
    <m/>
    <m/>
    <s v="ROJO"/>
    <m/>
    <s v="PENDIENTE"/>
    <s v=""/>
    <s v=""/>
    <s v=""/>
    <s v="X"/>
    <s v=""/>
    <s v=""/>
    <s v=""/>
    <s v="No Ejecutada"/>
    <s v="Mantto"/>
    <s v="Superv. Planta"/>
    <m/>
    <m/>
    <x v="0"/>
    <x v="1"/>
    <n v="2"/>
    <m/>
    <n v="0"/>
  </r>
  <r>
    <m/>
    <x v="1"/>
    <m/>
    <n v="0"/>
    <s v="VRA"/>
    <s v="FAJA Nº 7 - CHANCADO"/>
    <s v="PROGRAMADO"/>
    <n v="2"/>
    <m/>
    <x v="3"/>
    <x v="3"/>
    <d v="2019-03-07T00:00:00"/>
    <m/>
    <s v="INSPECCION Y HERMETIZADO POR EL MOTOREDUCTOR"/>
    <x v="1"/>
    <n v="2"/>
    <n v="2"/>
    <n v="4"/>
    <m/>
    <m/>
    <s v="VERDE"/>
    <m/>
    <s v="CUMPLIDO"/>
    <s v=""/>
    <s v=""/>
    <s v=""/>
    <s v="X"/>
    <s v=""/>
    <s v=""/>
    <s v=""/>
    <s v="Ejecutada"/>
    <s v="Mantto"/>
    <s v="Superv. Planta"/>
    <m/>
    <m/>
    <x v="0"/>
    <x v="1"/>
    <n v="2"/>
    <n v="2"/>
    <n v="1"/>
  </r>
  <r>
    <m/>
    <x v="1"/>
    <m/>
    <n v="0"/>
    <s v="VRA"/>
    <s v="BOMBA DOSIFICADORA 113"/>
    <s v="PROGRAMADO"/>
    <n v="2"/>
    <m/>
    <x v="3"/>
    <x v="3"/>
    <d v="2019-03-07T00:00:00"/>
    <m/>
    <s v="SE REALIZO EL CAMBIO DE GLICERINA"/>
    <x v="2"/>
    <n v="2"/>
    <n v="2"/>
    <n v="4"/>
    <m/>
    <m/>
    <s v="VERDE"/>
    <m/>
    <s v="CUMPLIDO"/>
    <s v=""/>
    <s v=""/>
    <s v=""/>
    <s v="X"/>
    <s v=""/>
    <s v=""/>
    <s v=""/>
    <s v="Ejecutada"/>
    <s v="Mantto"/>
    <s v="Superv. Planta"/>
    <m/>
    <m/>
    <x v="0"/>
    <x v="2"/>
    <n v="2"/>
    <n v="4.5"/>
    <n v="2.25"/>
  </r>
  <r>
    <m/>
    <x v="1"/>
    <m/>
    <n v="0"/>
    <s v="VRA"/>
    <s v="BOMBA DOSIFICADORA 105"/>
    <s v="PROGRAMADO"/>
    <n v="2"/>
    <m/>
    <x v="3"/>
    <x v="3"/>
    <d v="2019-03-07T00:00:00"/>
    <m/>
    <s v="SE REALIZO LA INSPECCION DE LA BOMBA Y VARIADOR"/>
    <x v="2"/>
    <n v="2"/>
    <n v="2"/>
    <n v="4"/>
    <m/>
    <m/>
    <s v="VERDE"/>
    <m/>
    <s v="CUMPLIDO"/>
    <s v=""/>
    <s v=""/>
    <s v=""/>
    <s v="X"/>
    <s v=""/>
    <s v=""/>
    <s v=""/>
    <s v="Ejecutada"/>
    <s v="Mantto"/>
    <s v="Superv. Planta"/>
    <m/>
    <m/>
    <x v="0"/>
    <x v="2"/>
    <n v="2"/>
    <n v="2"/>
    <n v="1"/>
  </r>
  <r>
    <m/>
    <x v="1"/>
    <m/>
    <n v="0"/>
    <s v="VRA"/>
    <s v="CHANCADORA SECUNDARIA "/>
    <s v="PROGRAMADO"/>
    <n v="2"/>
    <m/>
    <x v="3"/>
    <x v="3"/>
    <d v="2019-03-07T00:00:00"/>
    <m/>
    <s v="REALIZAR CONEXIONADO DE PLC"/>
    <x v="2"/>
    <n v="2"/>
    <n v="2"/>
    <n v="4"/>
    <m/>
    <m/>
    <s v="VERDE"/>
    <m/>
    <s v="CUMPLIDO"/>
    <s v=""/>
    <s v=""/>
    <s v=""/>
    <s v="X"/>
    <s v=""/>
    <s v=""/>
    <s v=""/>
    <s v="Ejecutada"/>
    <s v="Mantto"/>
    <s v="Superv. Planta"/>
    <m/>
    <m/>
    <x v="0"/>
    <x v="2"/>
    <n v="2"/>
    <n v="2"/>
    <n v="1"/>
  </r>
  <r>
    <m/>
    <x v="0"/>
    <s v="066901"/>
    <n v="0"/>
    <s v="VRA"/>
    <s v="BOMBA MARS N° 1"/>
    <s v="PREVENTIVO"/>
    <n v="2"/>
    <m/>
    <x v="4"/>
    <x v="4"/>
    <d v="2019-03-08T00:00:00"/>
    <m/>
    <s v="Inspección de válvulas de alimentación de aceite"/>
    <x v="0"/>
    <n v="1"/>
    <n v="2"/>
    <n v="2"/>
    <m/>
    <m/>
    <s v="VERDE"/>
    <m/>
    <s v="CUMPLIDO"/>
    <s v=""/>
    <s v=""/>
    <s v=""/>
    <s v=""/>
    <s v="X"/>
    <s v=""/>
    <s v=""/>
    <s v="Ejecutada"/>
    <s v="Mantto"/>
    <s v="Superv. Planta"/>
    <m/>
    <m/>
    <x v="0"/>
    <x v="0"/>
    <n v="2"/>
    <n v="2"/>
    <n v="1"/>
  </r>
  <r>
    <m/>
    <x v="0"/>
    <s v="066902"/>
    <n v="0"/>
    <s v="VRA"/>
    <s v="BOMBA MARS N° 2"/>
    <s v="PREVENTIVO"/>
    <n v="2"/>
    <m/>
    <x v="4"/>
    <x v="4"/>
    <d v="2019-03-08T00:00:00"/>
    <m/>
    <s v="Reajuste de pernos de tuberia z de brida cuadrada, "/>
    <x v="0"/>
    <n v="1"/>
    <n v="2"/>
    <n v="2"/>
    <m/>
    <m/>
    <s v="VERDE"/>
    <m/>
    <s v="CUMPLIDO"/>
    <s v=""/>
    <s v=""/>
    <s v=""/>
    <s v=""/>
    <s v="X"/>
    <s v=""/>
    <s v=""/>
    <s v="Ejecutada"/>
    <s v="Mantto"/>
    <s v="Superv. Planta"/>
    <m/>
    <m/>
    <x v="0"/>
    <x v="0"/>
    <n v="2"/>
    <n v="3"/>
    <n v="1.5"/>
  </r>
  <r>
    <m/>
    <x v="0"/>
    <s v="066904"/>
    <n v="0"/>
    <s v="VRA"/>
    <s v="BOMBA MARS N° 4"/>
    <s v="PREVENTIVO"/>
    <n v="2"/>
    <m/>
    <x v="4"/>
    <x v="4"/>
    <d v="2019-03-08T00:00:00"/>
    <m/>
    <s v="Inspección de válvulas de alimentación de aceite"/>
    <x v="0"/>
    <n v="1"/>
    <n v="2"/>
    <n v="2"/>
    <m/>
    <m/>
    <s v="VERDE"/>
    <m/>
    <s v="CUMPLIDO"/>
    <s v=""/>
    <s v=""/>
    <s v=""/>
    <s v=""/>
    <s v="X"/>
    <s v=""/>
    <s v=""/>
    <s v="Ejecutada"/>
    <s v="Mantto"/>
    <s v="Superv. Planta"/>
    <m/>
    <m/>
    <x v="0"/>
    <x v="0"/>
    <n v="2"/>
    <n v="3.5"/>
    <n v="1.75"/>
  </r>
  <r>
    <m/>
    <x v="1"/>
    <m/>
    <n v="0"/>
    <s v="VRA"/>
    <s v="BOMBA VERTI. 1.5  ALIMENTACION # 8  CONCENTRADO PB-COURIER"/>
    <s v="PROGRAMADO"/>
    <n v="2"/>
    <m/>
    <x v="4"/>
    <x v="4"/>
    <d v="2019-03-08T00:00:00"/>
    <m/>
    <s v="REPARACION DE GUARDA DE BOMBA"/>
    <x v="3"/>
    <m/>
    <n v="2"/>
    <n v="0"/>
    <m/>
    <m/>
    <s v="VERDE"/>
    <m/>
    <s v="CUMPLIDO"/>
    <s v=""/>
    <s v=""/>
    <s v=""/>
    <s v=""/>
    <s v="X"/>
    <s v=""/>
    <s v=""/>
    <s v="Ejecutada"/>
    <s v="Mantto"/>
    <s v="Superv. Planta"/>
    <m/>
    <m/>
    <x v="0"/>
    <x v="3"/>
    <n v="2"/>
    <n v="2.2999999999999998"/>
    <n v="1.1499999999999999"/>
  </r>
  <r>
    <m/>
    <x v="0"/>
    <s v="064901"/>
    <n v="0"/>
    <s v="VRA"/>
    <s v="CADENA ALIMENTADORA APRON FEEDER"/>
    <s v="PREVENTIVO"/>
    <n v="2"/>
    <m/>
    <x v="4"/>
    <x v="4"/>
    <d v="2019-03-08T00:00:00"/>
    <m/>
    <s v="Verificar el engrase de la cadena y sprocker"/>
    <x v="0"/>
    <n v="1"/>
    <n v="2"/>
    <n v="2"/>
    <m/>
    <m/>
    <s v="VERDE"/>
    <m/>
    <s v="CUMPLIDO"/>
    <s v=""/>
    <s v=""/>
    <s v=""/>
    <s v=""/>
    <s v="X"/>
    <s v=""/>
    <s v=""/>
    <s v="Ejecutada"/>
    <s v="Mantto"/>
    <s v="Superv. Planta"/>
    <m/>
    <m/>
    <x v="0"/>
    <x v="0"/>
    <n v="2"/>
    <n v="2.6"/>
    <n v="1.3"/>
  </r>
  <r>
    <m/>
    <x v="0"/>
    <s v="064802"/>
    <n v="0"/>
    <s v="VRA"/>
    <s v="CEDAZO SIMPLICITY Nº 2"/>
    <s v="PREVENTIVO"/>
    <n v="2"/>
    <m/>
    <x v="4"/>
    <x v="4"/>
    <d v="2019-03-08T00:00:00"/>
    <m/>
    <s v="Inspección de tambor del cedazo"/>
    <x v="0"/>
    <n v="1"/>
    <n v="2"/>
    <n v="2"/>
    <m/>
    <m/>
    <s v="VERDE"/>
    <m/>
    <s v="CUMPLIDO"/>
    <s v=""/>
    <s v=""/>
    <s v=""/>
    <s v=""/>
    <s v="X"/>
    <s v=""/>
    <s v=""/>
    <s v="Ejecutada"/>
    <s v="Mantto"/>
    <s v="Superv. Planta"/>
    <m/>
    <m/>
    <x v="0"/>
    <x v="0"/>
    <n v="2"/>
    <n v="2.6"/>
    <n v="1.3"/>
  </r>
  <r>
    <m/>
    <x v="0"/>
    <s v="064801"/>
    <n v="0"/>
    <s v="VRA"/>
    <s v="CEDAZO VIBRATORIO Nº 1 YOKOYAMA"/>
    <s v="PREVENTIVO"/>
    <n v="2"/>
    <m/>
    <x v="4"/>
    <x v="4"/>
    <d v="2019-03-08T00:00:00"/>
    <m/>
    <s v="Inspección de tambor del cedazo"/>
    <x v="0"/>
    <n v="1"/>
    <n v="2"/>
    <n v="2"/>
    <m/>
    <m/>
    <s v="VERDE"/>
    <m/>
    <s v="CUMPLIDO"/>
    <s v=""/>
    <s v=""/>
    <s v=""/>
    <s v=""/>
    <s v="X"/>
    <s v=""/>
    <s v=""/>
    <s v="Ejecutada"/>
    <s v="Mantto"/>
    <s v="Superv. Planta"/>
    <m/>
    <m/>
    <x v="0"/>
    <x v="0"/>
    <n v="2"/>
    <n v="2.4"/>
    <n v="1.2"/>
  </r>
  <r>
    <m/>
    <x v="1"/>
    <m/>
    <n v="0"/>
    <s v="VRA"/>
    <s v="CELDA DENVER SP18 DE CU"/>
    <s v="PROGRAMADO"/>
    <n v="2"/>
    <m/>
    <x v="4"/>
    <x v="4"/>
    <d v="2019-03-08T00:00:00"/>
    <m/>
    <s v="MODIFICACION DE CAJON DE ALIMENTO, FABRICACION DE CAJON DE DESFOGUE PARA TOMA DE MUESTRA, SOLDEO DE TUBERIA DE 2&quot; Y BRIDA PARA COLOCADO DE VALVULA PINCH"/>
    <x v="3"/>
    <m/>
    <n v="2"/>
    <n v="0"/>
    <m/>
    <m/>
    <s v="VERDE"/>
    <m/>
    <s v="CUMPLIDO"/>
    <s v=""/>
    <s v=""/>
    <s v=""/>
    <s v=""/>
    <s v="X"/>
    <s v=""/>
    <s v=""/>
    <s v="Ejecutada"/>
    <s v="Mantto"/>
    <s v="Superv. Planta"/>
    <m/>
    <m/>
    <x v="0"/>
    <x v="3"/>
    <n v="2"/>
    <n v="2"/>
    <n v="1"/>
  </r>
  <r>
    <m/>
    <x v="1"/>
    <m/>
    <n v="0"/>
    <s v="VRA"/>
    <s v="CLARIFICADOR N° 3"/>
    <s v="PROGRAMADO"/>
    <n v="2"/>
    <m/>
    <x v="4"/>
    <x v="4"/>
    <d v="2019-03-08T00:00:00"/>
    <m/>
    <s v="CORTE DE PLANCHAS DE 1/4 PARA PONER FIJACION A SOPORTES, FABRICACION E INSTALACION DE SOPORTE PARA TUBERIA"/>
    <x v="3"/>
    <m/>
    <n v="2"/>
    <n v="0"/>
    <m/>
    <m/>
    <s v="VERDE"/>
    <m/>
    <s v="CUMPLIDO"/>
    <s v=""/>
    <s v=""/>
    <s v=""/>
    <s v=""/>
    <s v="X"/>
    <s v=""/>
    <s v=""/>
    <s v="Ejecutada"/>
    <s v="Mantto"/>
    <s v="Superv. Planta"/>
    <m/>
    <m/>
    <x v="0"/>
    <x v="3"/>
    <n v="2"/>
    <n v="1.5"/>
    <n v="0.75"/>
  </r>
  <r>
    <m/>
    <x v="1"/>
    <m/>
    <n v="0"/>
    <s v="VRA"/>
    <s v="FAJA N° 7 DE 30&quot; DE CHANCADO"/>
    <s v="PROGRAMADO"/>
    <n v="2"/>
    <m/>
    <x v="4"/>
    <x v="4"/>
    <d v="2019-03-08T00:00:00"/>
    <m/>
    <s v="ACONDICIONAMIENTO DE GUARDA DE SISTEMA DE TRANSMISION, TOMA DE MEDIDAS PARA FABRICACION DE GUARDA NUEVA"/>
    <x v="3"/>
    <m/>
    <n v="2"/>
    <n v="0"/>
    <m/>
    <m/>
    <s v="VERDE"/>
    <m/>
    <s v="CUMPLIDO"/>
    <s v=""/>
    <s v=""/>
    <s v=""/>
    <s v=""/>
    <s v="X"/>
    <s v=""/>
    <s v=""/>
    <s v="Ejecutada"/>
    <s v="Mantto"/>
    <s v="Superv. Planta"/>
    <m/>
    <m/>
    <x v="0"/>
    <x v="3"/>
    <n v="2"/>
    <n v="1.5"/>
    <n v="0.75"/>
  </r>
  <r>
    <m/>
    <x v="1"/>
    <m/>
    <n v="0"/>
    <s v="VRA"/>
    <s v="HOLDING TANK DE CAL"/>
    <s v="PROGRAMADO"/>
    <n v="2"/>
    <m/>
    <x v="4"/>
    <x v="4"/>
    <d v="2019-03-08T00:00:00"/>
    <m/>
    <s v="FABRICACION DE SOPORTES PARA TUBERIA Y MODIFICACION DE TUBERIA, FABRICACION DE ROSCA EN TUBERIA PARA REUBICACION DE LINEA DE AGUA E INSTALACION DE VALVULA"/>
    <x v="3"/>
    <m/>
    <n v="2"/>
    <n v="0"/>
    <m/>
    <m/>
    <s v="VERDE"/>
    <m/>
    <s v="CUMPLIDO"/>
    <s v=""/>
    <s v=""/>
    <s v=""/>
    <s v=""/>
    <s v="X"/>
    <s v=""/>
    <s v=""/>
    <s v="Ejecutada"/>
    <s v="Mantto"/>
    <s v="Superv. Planta"/>
    <m/>
    <m/>
    <x v="0"/>
    <x v="3"/>
    <n v="2"/>
    <n v="1.5"/>
    <n v="0.75"/>
  </r>
  <r>
    <m/>
    <x v="1"/>
    <m/>
    <n v="0"/>
    <s v="VRA"/>
    <s v="HOLDING TANK DE CAL"/>
    <s v="PROGRAMADO"/>
    <n v="2"/>
    <m/>
    <x v="4"/>
    <x v="4"/>
    <d v="2019-03-08T00:00:00"/>
    <m/>
    <s v="FABRICACION DE SOPORTES Y GANCHOS PARA SUJETAR TUBERIA DE ALIMENTO"/>
    <x v="3"/>
    <n v="0"/>
    <n v="2"/>
    <n v="0"/>
    <m/>
    <m/>
    <s v="ROJO"/>
    <m/>
    <s v="PENDIENTE"/>
    <s v=""/>
    <s v=""/>
    <s v=""/>
    <s v=""/>
    <s v="X"/>
    <s v=""/>
    <s v=""/>
    <s v="No Ejecutada"/>
    <s v="Mantto"/>
    <s v="Superv. Planta"/>
    <m/>
    <m/>
    <x v="0"/>
    <x v="3"/>
    <n v="2"/>
    <m/>
    <n v="0"/>
  </r>
  <r>
    <m/>
    <x v="1"/>
    <m/>
    <n v="0"/>
    <s v="VRA"/>
    <s v="REACTORES"/>
    <s v="PROGRAMADO"/>
    <n v="2"/>
    <m/>
    <x v="4"/>
    <x v="4"/>
    <d v="2019-03-08T00:00:00"/>
    <m/>
    <s v="FABRICACIÓN E INSTALACIÓN DE SOPORTE PARA CABLEADO ELECTRICO DE BOMBA SUMERGIBLE GRINDEX"/>
    <x v="3"/>
    <m/>
    <n v="2"/>
    <n v="0"/>
    <m/>
    <m/>
    <s v="VERDE"/>
    <m/>
    <s v="CUMPLIDO"/>
    <s v=""/>
    <s v=""/>
    <s v=""/>
    <s v=""/>
    <s v="X"/>
    <s v=""/>
    <s v=""/>
    <s v="Ejecutada"/>
    <s v="Mantto"/>
    <s v="Superv. Planta"/>
    <m/>
    <m/>
    <x v="0"/>
    <x v="3"/>
    <n v="2"/>
    <n v="1"/>
    <n v="0.5"/>
  </r>
  <r>
    <m/>
    <x v="1"/>
    <m/>
    <n v="0"/>
    <s v="VRA"/>
    <s v="SOPLETE DE AGUA"/>
    <s v="PROGRAMADO"/>
    <n v="2"/>
    <m/>
    <x v="4"/>
    <x v="4"/>
    <d v="2019-03-08T00:00:00"/>
    <m/>
    <s v="FABRICACION DE SOPLETE DE AGUA, FABRICACION DE ROSCA DE TUBERIA DE 1/2, DOBLADO A 90°, REDUCCION A 1/4 A LA SALIDA"/>
    <x v="3"/>
    <m/>
    <n v="2"/>
    <n v="0"/>
    <m/>
    <m/>
    <s v="VERDE"/>
    <m/>
    <s v="CUMPLIDO"/>
    <s v=""/>
    <s v=""/>
    <s v=""/>
    <s v=""/>
    <s v="X"/>
    <s v=""/>
    <s v=""/>
    <s v="Ejecutada"/>
    <s v="Mantto"/>
    <s v="Superv. Planta"/>
    <m/>
    <m/>
    <x v="0"/>
    <x v="3"/>
    <n v="2"/>
    <n v="1"/>
    <n v="0.5"/>
  </r>
  <r>
    <m/>
    <x v="1"/>
    <m/>
    <n v="0"/>
    <s v="VRA"/>
    <s v="BOMBA LODOS Nº 4"/>
    <s v="PROGRAMADO"/>
    <n v="2"/>
    <m/>
    <x v="4"/>
    <x v="4"/>
    <d v="2019-03-08T00:00:00"/>
    <m/>
    <s v="INSPECCION DEL MOTOR"/>
    <x v="1"/>
    <n v="0"/>
    <n v="2"/>
    <n v="0"/>
    <m/>
    <m/>
    <s v="ROJO"/>
    <m/>
    <s v="PENDIENTE"/>
    <s v=""/>
    <s v=""/>
    <s v=""/>
    <s v=""/>
    <s v="X"/>
    <s v=""/>
    <s v=""/>
    <s v="No Ejecutada"/>
    <s v="Mantto"/>
    <s v="Superv. Planta"/>
    <s v="Falta de material"/>
    <m/>
    <x v="0"/>
    <x v="1"/>
    <n v="2"/>
    <m/>
    <n v="0"/>
  </r>
  <r>
    <m/>
    <x v="1"/>
    <m/>
    <n v="0"/>
    <s v="VRA"/>
    <s v="REACTIVOS TANQUE SHAPRA"/>
    <s v="PROGRAMADO"/>
    <n v="2"/>
    <m/>
    <x v="4"/>
    <x v="4"/>
    <d v="2019-03-08T00:00:00"/>
    <m/>
    <s v="CAMBIO DE 2 LUMINARIAS"/>
    <x v="1"/>
    <n v="1.5"/>
    <n v="2"/>
    <n v="3"/>
    <m/>
    <m/>
    <s v="VERDE"/>
    <m/>
    <s v="CUMPLIDO"/>
    <s v=""/>
    <s v=""/>
    <s v=""/>
    <s v=""/>
    <s v="X"/>
    <s v=""/>
    <s v=""/>
    <s v="Ejecutada"/>
    <s v="Mantto"/>
    <s v="Superv. Planta"/>
    <m/>
    <m/>
    <x v="0"/>
    <x v="1"/>
    <n v="2"/>
    <n v="1"/>
    <n v="0.5"/>
  </r>
  <r>
    <m/>
    <x v="1"/>
    <m/>
    <n v="0"/>
    <s v="VRA"/>
    <s v="REACTIVOS AGITADOR XANTATO"/>
    <s v="PROGRAMADO"/>
    <n v="2"/>
    <m/>
    <x v="4"/>
    <x v="4"/>
    <d v="2019-03-08T00:00:00"/>
    <m/>
    <s v="CAMBIO DE 1 LUMINARIA."/>
    <x v="1"/>
    <n v="1.5"/>
    <n v="2"/>
    <n v="3"/>
    <m/>
    <m/>
    <s v="VERDE"/>
    <m/>
    <s v="CUMPLIDO"/>
    <s v=""/>
    <s v=""/>
    <s v=""/>
    <s v=""/>
    <s v="X"/>
    <s v=""/>
    <s v=""/>
    <s v="Ejecutada"/>
    <s v="Mantto"/>
    <s v="Superv. Planta"/>
    <m/>
    <m/>
    <x v="0"/>
    <x v="1"/>
    <n v="2"/>
    <n v="1"/>
    <n v="0.5"/>
  </r>
  <r>
    <m/>
    <x v="1"/>
    <m/>
    <n v="0"/>
    <s v="VRA"/>
    <s v="BOMBA 1,5 RETORNO DE RELAVE"/>
    <s v="PROGRAMADO"/>
    <n v="2"/>
    <m/>
    <x v="4"/>
    <x v="4"/>
    <d v="2019-03-08T00:00:00"/>
    <m/>
    <s v="INSPECCION DEL AREA E INSTALACION DE LUMINARIA FLUORESCENTE."/>
    <x v="1"/>
    <n v="1.5"/>
    <n v="2"/>
    <n v="3"/>
    <m/>
    <m/>
    <s v="VERDE"/>
    <m/>
    <s v="CUMPLIDO"/>
    <s v=""/>
    <s v=""/>
    <s v=""/>
    <s v=""/>
    <s v="X"/>
    <s v=""/>
    <s v=""/>
    <s v="Ejecutada"/>
    <s v="Mantto"/>
    <s v="Superv. Planta"/>
    <m/>
    <m/>
    <x v="0"/>
    <x v="1"/>
    <n v="2"/>
    <n v="1"/>
    <n v="0.5"/>
  </r>
  <r>
    <m/>
    <x v="1"/>
    <m/>
    <n v="0"/>
    <s v="VRA"/>
    <s v="BOMBA VERTICAL WENCO 84"/>
    <s v="PROGRAMADO"/>
    <n v="2"/>
    <m/>
    <x v="4"/>
    <x v="4"/>
    <d v="2019-03-08T00:00:00"/>
    <m/>
    <s v="INSPECCION DEL AREA E INSTALACION DE LUMINARIA FLUORESCENTE."/>
    <x v="1"/>
    <n v="1.5"/>
    <n v="2"/>
    <n v="3"/>
    <m/>
    <m/>
    <s v="VERDE"/>
    <m/>
    <s v="CUMPLIDO"/>
    <s v=""/>
    <s v=""/>
    <s v=""/>
    <s v=""/>
    <s v="X"/>
    <s v=""/>
    <s v=""/>
    <s v="Ejecutada"/>
    <s v="Mantto"/>
    <s v="Superv. Planta"/>
    <m/>
    <m/>
    <x v="0"/>
    <x v="1"/>
    <n v="2"/>
    <n v="1"/>
    <n v="0.5"/>
  </r>
  <r>
    <m/>
    <x v="1"/>
    <m/>
    <n v="0"/>
    <s v="VRA"/>
    <s v="BOMBA MARS Nº 1"/>
    <s v="PROGRAMADO"/>
    <n v="2"/>
    <m/>
    <x v="4"/>
    <x v="4"/>
    <d v="2019-03-08T00:00:00"/>
    <m/>
    <s v="INSPECCION DEL ANILLO ROSANTE, VERIFICACION DEL CORRECTO ENCROCHE DE LA PALANCA, SE DEJO OPERATIVO"/>
    <x v="1"/>
    <n v="1.5"/>
    <n v="2"/>
    <n v="3"/>
    <m/>
    <m/>
    <s v="VERDE"/>
    <m/>
    <s v="CUMPLIDO"/>
    <s v=""/>
    <s v=""/>
    <s v=""/>
    <s v=""/>
    <s v="X"/>
    <s v=""/>
    <s v=""/>
    <s v="Ejecutada"/>
    <s v="Mantto"/>
    <s v="Superv. Planta"/>
    <m/>
    <m/>
    <x v="0"/>
    <x v="1"/>
    <n v="2"/>
    <n v="1"/>
    <n v="0.5"/>
  </r>
  <r>
    <m/>
    <x v="1"/>
    <m/>
    <n v="0"/>
    <s v="VRA"/>
    <s v="WENCO DE ZINC"/>
    <s v="PROGRAMADO"/>
    <n v="2"/>
    <m/>
    <x v="4"/>
    <x v="4"/>
    <d v="2019-03-08T00:00:00"/>
    <m/>
    <s v="MANTENIMIENTO DE MOTOR EN STAND BY DE LA WENCO 84 DE 40 HP"/>
    <x v="1"/>
    <n v="1"/>
    <n v="2"/>
    <n v="2"/>
    <m/>
    <m/>
    <s v="VERDE"/>
    <m/>
    <s v="CUMPLIDO"/>
    <s v=""/>
    <s v=""/>
    <s v=""/>
    <s v=""/>
    <s v="X"/>
    <s v=""/>
    <s v=""/>
    <s v="Ejecutada"/>
    <s v="Mantto"/>
    <s v="Superv. Planta"/>
    <m/>
    <m/>
    <x v="0"/>
    <x v="1"/>
    <n v="2"/>
    <n v="1"/>
    <n v="0.5"/>
  </r>
  <r>
    <m/>
    <x v="1"/>
    <m/>
    <n v="0"/>
    <s v="VRA"/>
    <s v="NIVEL 3810"/>
    <s v="PROGRAMADO"/>
    <n v="2"/>
    <m/>
    <x v="4"/>
    <x v="4"/>
    <d v="2019-03-08T00:00:00"/>
    <m/>
    <s v="SE REALIZO EL CAMBIO DE GLICERINA"/>
    <x v="2"/>
    <n v="2"/>
    <n v="2"/>
    <n v="4"/>
    <m/>
    <m/>
    <s v="VERDE"/>
    <m/>
    <s v="CUMPLIDO"/>
    <s v=""/>
    <s v=""/>
    <s v=""/>
    <s v=""/>
    <s v="X"/>
    <s v=""/>
    <s v=""/>
    <s v="Ejecutada"/>
    <s v="Mantto"/>
    <s v="Superv. Planta"/>
    <m/>
    <m/>
    <x v="0"/>
    <x v="2"/>
    <n v="2"/>
    <n v="1"/>
    <n v="0.5"/>
  </r>
  <r>
    <m/>
    <x v="1"/>
    <m/>
    <n v="0"/>
    <s v="VRA"/>
    <s v="CHANCADO PRIMARIO"/>
    <s v="PROGRAMADO"/>
    <n v="2"/>
    <m/>
    <x v="4"/>
    <x v="4"/>
    <d v="2019-03-08T00:00:00"/>
    <m/>
    <s v="SE REALIZO LA INSPECCION DE LA BOMBA Y VARIADOR"/>
    <x v="2"/>
    <n v="2"/>
    <n v="2"/>
    <n v="4"/>
    <m/>
    <m/>
    <s v="VERDE"/>
    <m/>
    <s v="CUMPLIDO"/>
    <s v=""/>
    <s v=""/>
    <s v=""/>
    <s v=""/>
    <s v="X"/>
    <s v=""/>
    <s v=""/>
    <s v="Ejecutada"/>
    <s v="Mantto"/>
    <s v="Superv. Planta"/>
    <m/>
    <m/>
    <x v="0"/>
    <x v="2"/>
    <n v="2"/>
    <n v="2.2999999999999998"/>
    <n v="1.1499999999999999"/>
  </r>
  <r>
    <m/>
    <x v="1"/>
    <m/>
    <n v="0"/>
    <s v="VRA"/>
    <s v="FAJA Nº 2 - CHANCADO"/>
    <s v="PROGRAMADO"/>
    <n v="2"/>
    <m/>
    <x v="4"/>
    <x v="4"/>
    <d v="2019-03-08T00:00:00"/>
    <m/>
    <s v="REALIZAR CONEXIONADO DE PLC"/>
    <x v="2"/>
    <n v="3"/>
    <n v="2"/>
    <n v="6"/>
    <m/>
    <m/>
    <s v="VERDE"/>
    <m/>
    <s v="CUMPLIDO"/>
    <s v=""/>
    <s v=""/>
    <s v=""/>
    <s v=""/>
    <s v="X"/>
    <s v=""/>
    <s v=""/>
    <s v="Ejecutada"/>
    <s v="Mantto"/>
    <s v="Superv. Planta"/>
    <m/>
    <m/>
    <x v="0"/>
    <x v="2"/>
    <n v="2"/>
    <n v="2.5"/>
    <n v="1.25"/>
  </r>
  <r>
    <n v="2113921"/>
    <x v="0"/>
    <m/>
    <n v="0"/>
    <s v="VRA"/>
    <s v="BOMBA Nº 1 - MOLINO Nº 1"/>
    <s v="PREVENTIVO"/>
    <n v="2"/>
    <m/>
    <x v="5"/>
    <x v="5"/>
    <d v="2019-03-09T00:00:00"/>
    <m/>
    <s v="MANTENIMIENTO PREVENTIVO"/>
    <x v="0"/>
    <n v="6.5"/>
    <n v="2"/>
    <n v="13"/>
    <m/>
    <m/>
    <s v="VERDE"/>
    <m/>
    <s v="CUMPLIDO"/>
    <s v=""/>
    <s v=""/>
    <s v=""/>
    <s v=""/>
    <s v=""/>
    <s v="X"/>
    <s v=""/>
    <s v="Ejecutada"/>
    <s v="Mantto"/>
    <s v="Superv. Planta"/>
    <m/>
    <m/>
    <x v="0"/>
    <x v="0"/>
    <n v="2"/>
    <n v="2.2999999999999998"/>
    <n v="1.1499999999999999"/>
  </r>
  <r>
    <s v="C1704997"/>
    <x v="1"/>
    <m/>
    <n v="0"/>
    <s v="VRA"/>
    <s v="BOMBA MARS 4 "/>
    <s v="PROGRAMADO"/>
    <n v="2.5"/>
    <m/>
    <x v="5"/>
    <x v="5"/>
    <d v="2019-03-09T00:00:00"/>
    <m/>
    <s v="CONTINUANDO"/>
    <x v="0"/>
    <n v="0"/>
    <n v="2.5"/>
    <n v="0"/>
    <m/>
    <m/>
    <s v="ROJO"/>
    <m/>
    <s v="PENDIENTE"/>
    <s v=""/>
    <s v=""/>
    <s v=""/>
    <s v=""/>
    <s v=""/>
    <s v="X"/>
    <s v=""/>
    <s v="No Ejecutada"/>
    <s v="Mantto"/>
    <s v="Superv. Planta"/>
    <m/>
    <m/>
    <x v="0"/>
    <x v="0"/>
    <n v="2.5"/>
    <m/>
    <n v="0"/>
  </r>
  <r>
    <m/>
    <x v="1"/>
    <m/>
    <n v="0"/>
    <s v="VRA"/>
    <s v="BOMBA EF-05"/>
    <s v="PROGRAMADO"/>
    <n v="3"/>
    <m/>
    <x v="5"/>
    <x v="5"/>
    <d v="2019-03-09T00:00:00"/>
    <m/>
    <s v="INSPECCICON  DE BOMBA"/>
    <x v="1"/>
    <n v="4"/>
    <n v="3"/>
    <n v="12"/>
    <m/>
    <m/>
    <s v="VERDE"/>
    <m/>
    <s v="CUMPLIDO"/>
    <s v=""/>
    <s v=""/>
    <s v=""/>
    <s v=""/>
    <s v=""/>
    <s v="X"/>
    <s v=""/>
    <s v="Ejecutada"/>
    <s v="Mantto"/>
    <s v="Superv. Planta"/>
    <m/>
    <m/>
    <x v="0"/>
    <x v="1"/>
    <n v="3"/>
    <n v="2.4"/>
    <n v="0.79999999999999993"/>
  </r>
  <r>
    <m/>
    <x v="1"/>
    <m/>
    <n v="0"/>
    <s v="VRA"/>
    <s v="BOMBA HIDROSTAL Nº 1"/>
    <s v="PROGRAMADO"/>
    <n v="4"/>
    <m/>
    <x v="5"/>
    <x v="5"/>
    <d v="2019-03-09T00:00:00"/>
    <m/>
    <s v="INSPECCION DE BOMBA "/>
    <x v="0"/>
    <n v="6"/>
    <n v="4"/>
    <n v="24"/>
    <m/>
    <m/>
    <s v="VERDE"/>
    <m/>
    <s v="CUMPLIDO"/>
    <s v=""/>
    <s v=""/>
    <s v=""/>
    <s v=""/>
    <s v=""/>
    <s v="X"/>
    <s v=""/>
    <s v="Ejecutada"/>
    <s v="Mantto"/>
    <s v="Superv. Planta"/>
    <m/>
    <m/>
    <x v="0"/>
    <x v="0"/>
    <n v="4"/>
    <n v="1"/>
    <n v="0.25"/>
  </r>
  <r>
    <m/>
    <x v="1"/>
    <m/>
    <n v="0"/>
    <s v="VRA"/>
    <s v="BOMBA MARS"/>
    <s v="PROGRAMADO"/>
    <n v="2.2999999999999998"/>
    <m/>
    <x v="5"/>
    <x v="5"/>
    <d v="2019-03-09T00:00:00"/>
    <m/>
    <s v="ORDEN Y LIMPIEZA"/>
    <x v="0"/>
    <n v="4"/>
    <n v="2.2999999999999998"/>
    <n v="9.1999999999999993"/>
    <m/>
    <m/>
    <s v="VERDE"/>
    <m/>
    <s v="ADICIONAL"/>
    <s v=""/>
    <s v=""/>
    <s v=""/>
    <s v=""/>
    <s v=""/>
    <s v="X"/>
    <s v=""/>
    <s v="ADICIONAL"/>
    <s v="Mantto"/>
    <s v="Superv. Planta"/>
    <m/>
    <m/>
    <x v="0"/>
    <x v="0"/>
    <n v="2.2999999999999998"/>
    <n v="1"/>
    <n v="0.43478260869565222"/>
  </r>
  <r>
    <m/>
    <x v="0"/>
    <s v="066901"/>
    <n v="0"/>
    <s v="VRA"/>
    <s v="BOMBA MARS N° 1"/>
    <s v="PREVENTIVO"/>
    <n v="2.5"/>
    <m/>
    <x v="5"/>
    <x v="5"/>
    <d v="2019-03-09T00:00:00"/>
    <m/>
    <s v="Inspección de válvulas de alimentación de aceite"/>
    <x v="0"/>
    <n v="1"/>
    <n v="2.5"/>
    <n v="2.5"/>
    <m/>
    <m/>
    <s v="VERDE"/>
    <m/>
    <s v="CUMPLIDO"/>
    <s v=""/>
    <s v=""/>
    <s v=""/>
    <s v=""/>
    <s v=""/>
    <s v="X"/>
    <s v=""/>
    <s v="Ejecutada"/>
    <s v="Mantto"/>
    <s v="Superv. Planta"/>
    <m/>
    <m/>
    <x v="0"/>
    <x v="0"/>
    <n v="2.5"/>
    <n v="1"/>
    <n v="0.4"/>
  </r>
  <r>
    <m/>
    <x v="0"/>
    <s v="066902"/>
    <n v="0"/>
    <s v="VRA"/>
    <s v="BOMBA MARS N° 2"/>
    <s v="PREVENTIVO"/>
    <n v="3"/>
    <m/>
    <x v="5"/>
    <x v="5"/>
    <d v="2019-03-09T00:00:00"/>
    <m/>
    <s v="Reajuste de pernos de tuberia z de brida cuadrada, "/>
    <x v="0"/>
    <n v="1"/>
    <n v="3"/>
    <n v="3"/>
    <m/>
    <m/>
    <s v="VERDE"/>
    <m/>
    <s v="CUMPLIDO"/>
    <s v=""/>
    <s v=""/>
    <s v=""/>
    <s v=""/>
    <s v=""/>
    <s v="X"/>
    <s v=""/>
    <s v="Ejecutada"/>
    <s v="Mantto"/>
    <s v="Superv. Planta"/>
    <m/>
    <m/>
    <x v="0"/>
    <x v="0"/>
    <n v="3"/>
    <n v="1"/>
    <n v="0.33333333333333331"/>
  </r>
  <r>
    <m/>
    <x v="0"/>
    <s v="066904"/>
    <n v="0"/>
    <s v="VRA"/>
    <s v="BOMBA MARS N° 4"/>
    <s v="PREVENTIVO"/>
    <n v="1.5"/>
    <m/>
    <x v="5"/>
    <x v="5"/>
    <d v="2019-03-09T00:00:00"/>
    <m/>
    <s v="Inspección de válvulas de alimentación de aceite"/>
    <x v="0"/>
    <n v="1"/>
    <n v="1.5"/>
    <n v="1.5"/>
    <m/>
    <m/>
    <s v="VERDE"/>
    <m/>
    <s v="CUMPLIDO"/>
    <s v=""/>
    <s v=""/>
    <s v=""/>
    <s v=""/>
    <s v=""/>
    <s v="X"/>
    <s v=""/>
    <s v="Ejecutada"/>
    <s v="Mantto"/>
    <s v="Superv. Planta"/>
    <m/>
    <m/>
    <x v="0"/>
    <x v="0"/>
    <n v="1.5"/>
    <n v="1"/>
    <n v="0.66666666666666663"/>
  </r>
  <r>
    <m/>
    <x v="0"/>
    <m/>
    <n v="0"/>
    <s v="VRA"/>
    <s v="BOMBA VERTICAL 2,5 ENCIMA CC-30"/>
    <s v="PREVENTIVO"/>
    <n v="1.5"/>
    <m/>
    <x v="5"/>
    <x v="5"/>
    <d v="2019-03-09T00:00:00"/>
    <m/>
    <s v="MANTENIMIENTO PREVENTIVO"/>
    <x v="0"/>
    <n v="0"/>
    <n v="1.5"/>
    <n v="0"/>
    <m/>
    <m/>
    <s v="ROJO"/>
    <m/>
    <s v="PENDIENTE"/>
    <s v=""/>
    <s v=""/>
    <s v=""/>
    <s v=""/>
    <s v=""/>
    <s v="X"/>
    <s v=""/>
    <s v="No Ejecutada"/>
    <s v="Mantto"/>
    <s v="Superv. Planta"/>
    <s v="Cambio fecha de Mantto"/>
    <m/>
    <x v="0"/>
    <x v="0"/>
    <n v="1.5"/>
    <m/>
    <n v="0"/>
  </r>
  <r>
    <m/>
    <x v="0"/>
    <s v="064901"/>
    <n v="0"/>
    <s v="VRA"/>
    <s v="CADENA ALIMENTADORA APRON FEEDER"/>
    <s v="PREVENTIVO"/>
    <n v="1.5"/>
    <m/>
    <x v="5"/>
    <x v="5"/>
    <d v="2019-03-09T00:00:00"/>
    <m/>
    <s v="Verificar el engrase de la cadena y sprocker"/>
    <x v="0"/>
    <n v="1.5"/>
    <n v="1.5"/>
    <n v="2.25"/>
    <m/>
    <m/>
    <s v="VERDE"/>
    <m/>
    <s v="CUMPLIDO"/>
    <s v=""/>
    <s v=""/>
    <s v=""/>
    <s v=""/>
    <s v=""/>
    <s v="X"/>
    <s v=""/>
    <s v="Ejecutada"/>
    <s v="Mantto"/>
    <s v="Superv. Planta"/>
    <m/>
    <m/>
    <x v="0"/>
    <x v="0"/>
    <n v="1.5"/>
    <n v="1"/>
    <n v="0.66666666666666663"/>
  </r>
  <r>
    <m/>
    <x v="0"/>
    <s v="064901"/>
    <n v="0"/>
    <s v="VRA"/>
    <s v="CADENA ALIMENTADORA APRON FEEDER"/>
    <s v="PREVENTIVO"/>
    <n v="2.5"/>
    <m/>
    <x v="5"/>
    <x v="5"/>
    <d v="2019-03-09T00:00:00"/>
    <m/>
    <s v="INSPECCION DE PERNOS, RODILLOS, PLACAS"/>
    <x v="0"/>
    <n v="1.5"/>
    <n v="2.5"/>
    <n v="3.75"/>
    <m/>
    <m/>
    <s v="VERDE"/>
    <m/>
    <s v="CUMPLIDO"/>
    <s v=""/>
    <s v=""/>
    <s v=""/>
    <s v=""/>
    <s v=""/>
    <s v="X"/>
    <s v=""/>
    <s v="Ejecutada"/>
    <s v="Mantto"/>
    <s v="Superv. Planta"/>
    <m/>
    <m/>
    <x v="0"/>
    <x v="0"/>
    <n v="2.5"/>
    <n v="1"/>
    <n v="0.4"/>
  </r>
  <r>
    <m/>
    <x v="0"/>
    <m/>
    <n v="0"/>
    <s v="VRA"/>
    <s v="CEDAZO Nº 1"/>
    <s v="PREVENTIVO"/>
    <n v="2.5"/>
    <m/>
    <x v="5"/>
    <x v="5"/>
    <d v="2019-03-09T00:00:00"/>
    <m/>
    <s v="INSPECCION DE NIVEL DE ACEITE, REAJUSRTE DE PERNOS, INSPECCION DE ESTRUCTURA Y CORTE DE LA PLANCHA DE DESCARGA."/>
    <x v="0"/>
    <n v="4"/>
    <n v="2.5"/>
    <n v="10"/>
    <m/>
    <m/>
    <s v="VERDE"/>
    <m/>
    <s v="CUMPLIDO"/>
    <s v=""/>
    <s v=""/>
    <s v=""/>
    <s v=""/>
    <s v=""/>
    <s v="X"/>
    <s v=""/>
    <s v="Ejecutada"/>
    <s v="Mantto"/>
    <s v="Superv. Planta"/>
    <m/>
    <m/>
    <x v="0"/>
    <x v="0"/>
    <n v="2.5"/>
    <n v="1"/>
    <n v="0.4"/>
  </r>
  <r>
    <m/>
    <x v="0"/>
    <s v="064802"/>
    <n v="0"/>
    <s v="VRA"/>
    <s v="CEDAZO SIMPLICITY Nº 2"/>
    <s v="PREVENTIVO"/>
    <n v="2.5"/>
    <m/>
    <x v="5"/>
    <x v="5"/>
    <d v="2019-03-09T00:00:00"/>
    <m/>
    <s v="Inspección de tambor del cedazo"/>
    <x v="0"/>
    <n v="1"/>
    <n v="2.5"/>
    <n v="2.5"/>
    <m/>
    <m/>
    <s v="VERDE"/>
    <m/>
    <s v="CUMPLIDO"/>
    <s v=""/>
    <s v=""/>
    <s v=""/>
    <s v=""/>
    <s v=""/>
    <s v="X"/>
    <s v=""/>
    <s v="Ejecutada"/>
    <s v="Mantto"/>
    <s v="Superv. Planta"/>
    <m/>
    <m/>
    <x v="0"/>
    <x v="0"/>
    <n v="2.5"/>
    <n v="1"/>
    <n v="0.4"/>
  </r>
  <r>
    <m/>
    <x v="0"/>
    <s v="064801"/>
    <n v="0"/>
    <s v="VRA"/>
    <s v="CEDAZO VIBRATORIO Nº 1 YOKOYAMA"/>
    <s v="PREVENTIVO"/>
    <n v="2.2999999999999998"/>
    <m/>
    <x v="5"/>
    <x v="5"/>
    <d v="2019-03-09T00:00:00"/>
    <m/>
    <s v="Inspección de tambor del cedazo"/>
    <x v="0"/>
    <n v="1.5"/>
    <n v="2.2999999999999998"/>
    <n v="3.4499999999999997"/>
    <m/>
    <m/>
    <s v="VERDE"/>
    <m/>
    <s v="CUMPLIDO"/>
    <s v=""/>
    <s v=""/>
    <s v=""/>
    <s v=""/>
    <s v=""/>
    <s v="X"/>
    <s v=""/>
    <s v="Ejecutada"/>
    <s v="Mantto"/>
    <s v="Superv. Planta"/>
    <m/>
    <m/>
    <x v="0"/>
    <x v="0"/>
    <n v="2.2999999999999998"/>
    <n v="1"/>
    <n v="0.43478260869565222"/>
  </r>
  <r>
    <m/>
    <x v="1"/>
    <m/>
    <n v="0"/>
    <s v="VRA"/>
    <s v="CHANCADO PRIMARIO"/>
    <s v="PROGRAMADO"/>
    <n v="2.6"/>
    <m/>
    <x v="5"/>
    <x v="5"/>
    <d v="2019-03-09T00:00:00"/>
    <m/>
    <s v="CONEXIONADO DE RED"/>
    <x v="2"/>
    <n v="4"/>
    <n v="2.6"/>
    <n v="10.4"/>
    <m/>
    <m/>
    <s v="VERDE"/>
    <m/>
    <s v="CUMPLIDO"/>
    <s v=""/>
    <s v=""/>
    <s v=""/>
    <s v=""/>
    <s v=""/>
    <s v="X"/>
    <s v=""/>
    <s v="Ejecutada"/>
    <s v="Mantto"/>
    <s v="Superv. Planta"/>
    <m/>
    <m/>
    <x v="0"/>
    <x v="2"/>
    <n v="2.6"/>
    <n v="1"/>
    <n v="0.38461538461538458"/>
  </r>
  <r>
    <m/>
    <x v="1"/>
    <m/>
    <n v="0"/>
    <s v="VRA"/>
    <s v="CHANCADO SECUNDARIO"/>
    <s v="PROGRAMADO"/>
    <n v="2.6"/>
    <m/>
    <x v="5"/>
    <x v="5"/>
    <d v="2019-03-09T00:00:00"/>
    <m/>
    <s v="REVISON DE PARADA DE EMERGENCIA"/>
    <x v="2"/>
    <n v="3"/>
    <n v="2.6"/>
    <n v="7.8000000000000007"/>
    <m/>
    <m/>
    <s v="VERDE"/>
    <m/>
    <s v="CUMPLIDO"/>
    <s v=""/>
    <s v=""/>
    <s v=""/>
    <s v=""/>
    <s v=""/>
    <s v="X"/>
    <s v=""/>
    <s v="Ejecutada"/>
    <s v="Mantto"/>
    <s v="Superv. Planta"/>
    <m/>
    <m/>
    <x v="0"/>
    <x v="2"/>
    <n v="2.6"/>
    <n v="1"/>
    <n v="0.38461538461538458"/>
  </r>
  <r>
    <m/>
    <x v="1"/>
    <m/>
    <n v="0"/>
    <s v="VRA"/>
    <s v="CHANCADORA SECUNDARIA"/>
    <s v="PROGRAMADO"/>
    <n v="2"/>
    <m/>
    <x v="5"/>
    <x v="5"/>
    <d v="2019-03-09T00:00:00"/>
    <m/>
    <s v="INSPECCION DE FAJAS"/>
    <x v="1"/>
    <n v="1"/>
    <n v="2"/>
    <n v="2"/>
    <m/>
    <m/>
    <s v="VERDE"/>
    <m/>
    <s v="CUMPLIDO"/>
    <s v=""/>
    <s v=""/>
    <s v=""/>
    <s v=""/>
    <s v=""/>
    <s v="X"/>
    <s v=""/>
    <s v="Ejecutada"/>
    <s v="Mantto"/>
    <s v="Superv. Planta"/>
    <m/>
    <m/>
    <x v="0"/>
    <x v="1"/>
    <n v="2"/>
    <n v="12.5"/>
    <n v="6.25"/>
  </r>
  <r>
    <m/>
    <x v="1"/>
    <m/>
    <n v="0"/>
    <s v="VRA"/>
    <s v="CLARIFICADOR N° 2"/>
    <s v="PROGRAMADO"/>
    <n v="2"/>
    <m/>
    <x v="5"/>
    <x v="5"/>
    <d v="2019-03-09T00:00:00"/>
    <m/>
    <s v="REPARACION DE PLATAFORMA DE PISO GREETING"/>
    <x v="3"/>
    <m/>
    <n v="2"/>
    <n v="0"/>
    <m/>
    <m/>
    <s v="VERDE"/>
    <m/>
    <s v="CUMPLIDO"/>
    <s v=""/>
    <s v=""/>
    <s v=""/>
    <s v=""/>
    <s v=""/>
    <s v="X"/>
    <s v=""/>
    <s v="Ejecutada"/>
    <s v="Mantto"/>
    <s v="Superv. Planta"/>
    <m/>
    <m/>
    <x v="0"/>
    <x v="3"/>
    <n v="2"/>
    <n v="2.5"/>
    <n v="1.25"/>
  </r>
  <r>
    <m/>
    <x v="2"/>
    <m/>
    <n v="0"/>
    <s v="VRA"/>
    <s v="FAJA  Nº 2 "/>
    <s v="CORRECTIVOS"/>
    <n v="2"/>
    <m/>
    <x v="5"/>
    <x v="5"/>
    <d v="2019-03-09T00:00:00"/>
    <m/>
    <s v="COLOCACION DE TRINQUETE"/>
    <x v="0"/>
    <n v="1.5"/>
    <n v="2"/>
    <n v="3"/>
    <m/>
    <m/>
    <s v="VERDE"/>
    <m/>
    <s v="CUMPLIDO"/>
    <s v=""/>
    <s v=""/>
    <s v=""/>
    <s v=""/>
    <s v=""/>
    <s v="X"/>
    <s v=""/>
    <s v="Ejecutada"/>
    <s v="Mantto"/>
    <s v="Superv. Planta"/>
    <m/>
    <m/>
    <x v="0"/>
    <x v="0"/>
    <n v="2"/>
    <n v="3"/>
    <n v="1.5"/>
  </r>
  <r>
    <m/>
    <x v="1"/>
    <m/>
    <n v="0"/>
    <s v="VRA"/>
    <s v="FAJA 5B"/>
    <s v="PROGRAMADO"/>
    <n v="2"/>
    <m/>
    <x v="5"/>
    <x v="5"/>
    <d v="2019-03-09T00:00:00"/>
    <m/>
    <s v="INSPECCION DE CADENA"/>
    <x v="0"/>
    <n v="2"/>
    <n v="2"/>
    <n v="4"/>
    <m/>
    <m/>
    <s v="VERDE"/>
    <m/>
    <s v="CUMPLIDO"/>
    <s v=""/>
    <s v=""/>
    <s v=""/>
    <s v=""/>
    <s v=""/>
    <s v="X"/>
    <s v=""/>
    <s v="Ejecutada"/>
    <s v="Mantto"/>
    <s v="Superv. Planta"/>
    <m/>
    <m/>
    <x v="0"/>
    <x v="0"/>
    <n v="2"/>
    <n v="3"/>
    <n v="1.5"/>
  </r>
  <r>
    <m/>
    <x v="1"/>
    <m/>
    <n v="0"/>
    <s v="VRA"/>
    <s v="FAJA Nº 4B"/>
    <s v="PROGRAMADO"/>
    <n v="2"/>
    <m/>
    <x v="5"/>
    <x v="5"/>
    <d v="2019-03-09T00:00:00"/>
    <m/>
    <s v="INSTALACION DE RASPADOR"/>
    <x v="0"/>
    <n v="1.5"/>
    <n v="2"/>
    <n v="3"/>
    <m/>
    <m/>
    <s v="VERDE"/>
    <m/>
    <s v="CUMPLIDO"/>
    <s v=""/>
    <s v=""/>
    <s v=""/>
    <s v=""/>
    <s v=""/>
    <s v="X"/>
    <s v=""/>
    <s v="Ejecutada"/>
    <s v="Mantto"/>
    <s v="Superv. Planta"/>
    <m/>
    <m/>
    <x v="0"/>
    <x v="0"/>
    <n v="2"/>
    <n v="3.2"/>
    <n v="1.6"/>
  </r>
  <r>
    <m/>
    <x v="1"/>
    <m/>
    <n v="0"/>
    <s v="VRA"/>
    <s v="FILTRO PRENSA"/>
    <s v="PROGRAMADO"/>
    <n v="2"/>
    <m/>
    <x v="5"/>
    <x v="5"/>
    <d v="2019-03-09T00:00:00"/>
    <m/>
    <s v="TRASLADO DE TRANSFORMADOR"/>
    <x v="1"/>
    <n v="1.5"/>
    <n v="2"/>
    <n v="3"/>
    <m/>
    <m/>
    <s v="VERDE"/>
    <m/>
    <s v="CUMPLIDO"/>
    <s v=""/>
    <s v=""/>
    <s v=""/>
    <s v=""/>
    <s v=""/>
    <s v="X"/>
    <s v=""/>
    <s v="Ejecutada"/>
    <s v="Mantto"/>
    <s v="Superv. Planta"/>
    <m/>
    <m/>
    <x v="0"/>
    <x v="1"/>
    <n v="2"/>
    <n v="3.5"/>
    <n v="1.75"/>
  </r>
  <r>
    <m/>
    <x v="2"/>
    <m/>
    <n v="0"/>
    <s v="VRA"/>
    <s v="MOLINO 8 X 11"/>
    <s v="CORRECTIVOS"/>
    <n v="2.6"/>
    <m/>
    <x v="5"/>
    <x v="5"/>
    <d v="2019-03-09T00:00:00"/>
    <m/>
    <s v="CAMBIO DE MANGUERA BOA DE  6&quot;"/>
    <x v="0"/>
    <n v="2"/>
    <n v="2.6"/>
    <n v="5.2"/>
    <m/>
    <m/>
    <s v="VERDE"/>
    <m/>
    <s v="CUMPLIDO"/>
    <s v=""/>
    <s v=""/>
    <s v=""/>
    <s v=""/>
    <s v=""/>
    <s v="X"/>
    <s v=""/>
    <s v="Ejecutada"/>
    <s v="Mantto"/>
    <s v="Superv. Planta"/>
    <m/>
    <m/>
    <x v="0"/>
    <x v="0"/>
    <n v="2.6"/>
    <n v="3.5"/>
    <n v="1.346153846153846"/>
  </r>
  <r>
    <m/>
    <x v="1"/>
    <m/>
    <n v="0"/>
    <s v="VRA"/>
    <s v="SOPLADOR ESPENCER"/>
    <s v="PROGRAMADO"/>
    <n v="2.58"/>
    <m/>
    <x v="5"/>
    <x v="5"/>
    <d v="2019-03-09T00:00:00"/>
    <m/>
    <s v="INSPECCION DEL SOPLADOR  SPENCER"/>
    <x v="1"/>
    <n v="2"/>
    <n v="2.58"/>
    <n v="5.16"/>
    <m/>
    <m/>
    <s v="VERDE"/>
    <m/>
    <s v="CUMPLIDO"/>
    <s v=""/>
    <s v=""/>
    <s v=""/>
    <s v=""/>
    <s v=""/>
    <s v="X"/>
    <s v=""/>
    <s v="Ejecutada"/>
    <s v="Mantto"/>
    <s v="Superv. Planta"/>
    <m/>
    <m/>
    <x v="0"/>
    <x v="1"/>
    <n v="2.58"/>
    <n v="2"/>
    <n v="0.77519379844961234"/>
  </r>
  <r>
    <m/>
    <x v="1"/>
    <m/>
    <n v="0"/>
    <s v="VRA"/>
    <s v="SOPLADOR ESPENCER"/>
    <s v="PROGRAMADO"/>
    <n v="2"/>
    <m/>
    <x v="5"/>
    <x v="5"/>
    <d v="2019-03-09T00:00:00"/>
    <m/>
    <s v="INSPECCION Y ARRANQUE DEL SOPLADOR"/>
    <x v="2"/>
    <n v="2"/>
    <n v="2"/>
    <n v="4"/>
    <m/>
    <m/>
    <s v="VERDE"/>
    <m/>
    <s v="CUMPLIDO"/>
    <s v=""/>
    <s v=""/>
    <s v=""/>
    <s v=""/>
    <s v=""/>
    <s v="X"/>
    <s v=""/>
    <s v="Ejecutada"/>
    <s v="Mantto"/>
    <s v="Superv. Planta"/>
    <m/>
    <m/>
    <x v="0"/>
    <x v="2"/>
    <n v="2"/>
    <n v="3.5"/>
    <n v="1.75"/>
  </r>
  <r>
    <m/>
    <x v="1"/>
    <m/>
    <n v="0"/>
    <s v="VRA"/>
    <s v="TALLER ELECTRICO"/>
    <s v="PROGRAMADO"/>
    <n v="2"/>
    <m/>
    <x v="5"/>
    <x v="5"/>
    <d v="2019-03-09T00:00:00"/>
    <m/>
    <s v="LIMPIEZA DEL TRANSFORMADOR"/>
    <x v="1"/>
    <n v="1"/>
    <n v="2"/>
    <n v="2"/>
    <m/>
    <m/>
    <s v="VERDE"/>
    <m/>
    <s v="CUMPLIDO"/>
    <s v=""/>
    <s v=""/>
    <s v=""/>
    <s v=""/>
    <s v=""/>
    <s v="X"/>
    <s v=""/>
    <s v="Ejecutada"/>
    <s v="Mantto"/>
    <s v="Superv. Planta"/>
    <m/>
    <m/>
    <x v="0"/>
    <x v="1"/>
    <n v="2"/>
    <n v="3.5"/>
    <n v="1.75"/>
  </r>
  <r>
    <m/>
    <x v="1"/>
    <m/>
    <n v="0"/>
    <s v="VRA"/>
    <s v="TANQUE DE SULFATO DE ZINC"/>
    <s v="PROGRAMADO"/>
    <n v="2"/>
    <m/>
    <x v="5"/>
    <x v="5"/>
    <d v="2019-03-09T00:00:00"/>
    <m/>
    <s v="REPARACION TAPA DE COMPUERTA AL COSTADO DEL AGITADOR"/>
    <x v="3"/>
    <m/>
    <n v="2"/>
    <n v="0"/>
    <m/>
    <m/>
    <s v="VERDE"/>
    <m/>
    <s v="CUMPLIDO"/>
    <s v=""/>
    <s v=""/>
    <s v=""/>
    <s v=""/>
    <s v=""/>
    <s v="X"/>
    <s v=""/>
    <s v="Ejecutada"/>
    <s v="Mantto"/>
    <s v="Superv. Planta"/>
    <m/>
    <m/>
    <x v="0"/>
    <x v="3"/>
    <n v="2"/>
    <n v="3.6"/>
    <n v="1.8"/>
  </r>
  <r>
    <m/>
    <x v="1"/>
    <m/>
    <n v="0"/>
    <s v="VRA"/>
    <s v="TRASLADO  DE ACEITES  Y  TRANSFORMADOR "/>
    <s v="PROGRAMADO"/>
    <n v="2"/>
    <m/>
    <x v="5"/>
    <x v="5"/>
    <d v="2019-03-09T00:00:00"/>
    <m/>
    <s v="ORDEN Y LIMPIEZA"/>
    <x v="0"/>
    <n v="1.5"/>
    <n v="2"/>
    <n v="3"/>
    <m/>
    <m/>
    <s v="VERDE"/>
    <m/>
    <s v="ADICIONAL"/>
    <s v=""/>
    <s v=""/>
    <s v=""/>
    <s v=""/>
    <s v=""/>
    <s v="X"/>
    <s v=""/>
    <s v="ADICIONAL"/>
    <s v="Mantto"/>
    <s v="Superv. Planta"/>
    <m/>
    <m/>
    <x v="0"/>
    <x v="0"/>
    <n v="2"/>
    <n v="3.5"/>
    <n v="1.75"/>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61">
  <r>
    <m/>
    <x v="0"/>
    <m/>
    <s v="DIA"/>
    <m/>
    <s v="FAJA 5&quot;A&quot;"/>
    <s v="Se vulcanizóel jebe antifricción  del trinquete."/>
    <n v="2"/>
    <n v="9"/>
    <x v="0"/>
    <x v="0"/>
    <d v="2024-03-23T00:00:00"/>
    <n v="0"/>
    <s v="PREVENTIVO"/>
    <x v="0"/>
    <n v="2"/>
    <n v="9"/>
    <n v="18"/>
    <m/>
    <m/>
    <s v="verde"/>
    <m/>
    <s v="CUMPLIDO"/>
    <s v="X"/>
    <s v=""/>
    <s v=""/>
    <s v=""/>
    <s v=""/>
    <s v=""/>
    <s v=""/>
    <s v="Ejecutada"/>
    <s v="MANTTO PLANTA"/>
    <s v="SUPERVISOR"/>
    <m/>
    <m/>
    <x v="0"/>
    <x v="0"/>
    <n v="9"/>
    <n v="9"/>
    <n v="1"/>
    <n v="18"/>
  </r>
  <r>
    <m/>
    <x v="1"/>
    <m/>
    <s v="DIA"/>
    <m/>
    <s v="BOMBAS MARS "/>
    <s v="Se reparó las parrillas de la canaleta acceso a bomba putzmeister."/>
    <n v="2"/>
    <n v="7"/>
    <x v="0"/>
    <x v="0"/>
    <d v="2024-03-23T00:00:00"/>
    <n v="0"/>
    <s v="BACKLOG"/>
    <x v="0"/>
    <n v="2"/>
    <n v="7"/>
    <n v="14"/>
    <m/>
    <m/>
    <s v="verde"/>
    <m/>
    <s v="CUMPLIDO"/>
    <s v="X"/>
    <s v=""/>
    <s v=""/>
    <s v=""/>
    <s v=""/>
    <s v=""/>
    <s v=""/>
    <s v="Ejecutada"/>
    <s v="MANTTO PLANTA"/>
    <s v="SUPERVISOR"/>
    <m/>
    <m/>
    <x v="0"/>
    <x v="0"/>
    <n v="7"/>
    <n v="7"/>
    <n v="1"/>
    <n v="14"/>
  </r>
  <r>
    <m/>
    <x v="0"/>
    <m/>
    <s v="DIA"/>
    <m/>
    <s v="STAND BY WENCO 84"/>
    <s v="Se desmontó los rodamientos de bomba y se trasladó el eje hacia  maestranza para su maquinado."/>
    <n v="2"/>
    <n v="1"/>
    <x v="0"/>
    <x v="0"/>
    <d v="2024-03-23T00:00:00"/>
    <n v="0"/>
    <s v="PREVENTIVO"/>
    <x v="0"/>
    <n v="2"/>
    <n v="1"/>
    <n v="2"/>
    <m/>
    <m/>
    <s v="verde"/>
    <m/>
    <s v="CUMPLIDO"/>
    <s v="X"/>
    <s v=""/>
    <s v=""/>
    <s v=""/>
    <s v=""/>
    <s v=""/>
    <s v=""/>
    <s v="Ejecutada"/>
    <s v="MANTTO PLANTA"/>
    <s v="SUPERVISOR"/>
    <m/>
    <m/>
    <x v="0"/>
    <x v="0"/>
    <n v="1"/>
    <n v="1"/>
    <n v="1"/>
    <n v="2"/>
  </r>
  <r>
    <m/>
    <x v="0"/>
    <m/>
    <s v="DIA"/>
    <m/>
    <s v="CHANCADORA TERCIARIA "/>
    <s v="Se habilitó materiales para reubicar el filtro de aire de chancadora terciaría."/>
    <n v="2"/>
    <n v="1"/>
    <x v="0"/>
    <x v="0"/>
    <d v="2024-03-23T00:00:00"/>
    <n v="0"/>
    <s v="PREVENTIVO"/>
    <x v="0"/>
    <n v="2"/>
    <n v="1"/>
    <n v="2"/>
    <m/>
    <m/>
    <s v="verde"/>
    <m/>
    <s v="CUMPLIDO"/>
    <s v="X"/>
    <s v=""/>
    <s v=""/>
    <s v=""/>
    <s v=""/>
    <s v=""/>
    <s v=""/>
    <s v="Ejecutada"/>
    <s v="MANTTO PLANTA"/>
    <s v="SUPERVISOR"/>
    <m/>
    <m/>
    <x v="0"/>
    <x v="0"/>
    <n v="1"/>
    <n v="1"/>
    <n v="1"/>
    <n v="2"/>
  </r>
  <r>
    <m/>
    <x v="2"/>
    <m/>
    <s v="DIA"/>
    <m/>
    <s v="BOMBA DE CICLON DE CAL "/>
    <s v="Se cambió forros, frame, cover, impulsor, bocina, retenes y oring de bomba de ciclon de cal."/>
    <n v="2"/>
    <n v="5"/>
    <x v="0"/>
    <x v="0"/>
    <d v="2024-03-23T00:00:00"/>
    <n v="0"/>
    <s v="CORRECTIVO"/>
    <x v="0"/>
    <n v="2"/>
    <n v="5"/>
    <n v="10"/>
    <m/>
    <m/>
    <s v="verde"/>
    <m/>
    <s v="ADICIONAL"/>
    <s v="X"/>
    <s v=""/>
    <s v=""/>
    <s v=""/>
    <s v=""/>
    <s v=""/>
    <s v=""/>
    <s v="ADICIONAL"/>
    <s v="MANTTO PLANTA"/>
    <s v="SUPERVISOR"/>
    <s v="Incluída en Backlog"/>
    <m/>
    <x v="1"/>
    <x v="0"/>
    <n v="0"/>
    <n v="5"/>
    <s v=""/>
    <n v="10"/>
  </r>
  <r>
    <m/>
    <x v="0"/>
    <m/>
    <s v="DIA"/>
    <m/>
    <s v="APRON FEEDER "/>
    <s v="Se reajusto los pernos de 1/2 y se realizó la sujeción de las placas "/>
    <n v="2"/>
    <n v="1"/>
    <x v="0"/>
    <x v="0"/>
    <d v="2024-03-23T00:00:00"/>
    <n v="0"/>
    <s v="PREVENTIVO"/>
    <x v="0"/>
    <n v="2"/>
    <n v="1"/>
    <n v="2"/>
    <m/>
    <m/>
    <s v="verde"/>
    <m/>
    <s v="CUMPLIDO"/>
    <s v="X"/>
    <s v=""/>
    <s v=""/>
    <s v=""/>
    <s v=""/>
    <s v=""/>
    <s v=""/>
    <s v="Ejecutada"/>
    <s v="MANTTO PLANTA"/>
    <s v="SUPERVISOR"/>
    <m/>
    <m/>
    <x v="0"/>
    <x v="0"/>
    <n v="1"/>
    <n v="1"/>
    <n v="1"/>
    <n v="2"/>
  </r>
  <r>
    <m/>
    <x v="0"/>
    <m/>
    <s v="DIA"/>
    <m/>
    <s v="SOPLADOR SPENSER "/>
    <s v="Se realizó el alineamiento de eje motor de soplador, aun se continuara con el alineamiento."/>
    <n v="2"/>
    <n v="8"/>
    <x v="0"/>
    <x v="0"/>
    <d v="2024-03-23T00:00:00"/>
    <n v="0"/>
    <s v="PREVENTIVO"/>
    <x v="0"/>
    <n v="2"/>
    <n v="8"/>
    <n v="16"/>
    <m/>
    <m/>
    <s v="verde"/>
    <m/>
    <s v="CUMPLIDO"/>
    <s v="X"/>
    <s v=""/>
    <s v=""/>
    <s v=""/>
    <s v=""/>
    <s v=""/>
    <s v=""/>
    <s v="Ejecutada"/>
    <s v="MANTTO PLANTA"/>
    <s v="SUPERVISOR"/>
    <m/>
    <m/>
    <x v="0"/>
    <x v="0"/>
    <n v="8"/>
    <n v="8"/>
    <n v="1"/>
    <n v="16"/>
  </r>
  <r>
    <m/>
    <x v="1"/>
    <m/>
    <s v="DIA"/>
    <m/>
    <s v="FILTRO PRENSA "/>
    <s v="Se cambió baranda en plataforma superior. "/>
    <n v="2"/>
    <n v="7"/>
    <x v="0"/>
    <x v="0"/>
    <d v="2024-03-23T00:00:00"/>
    <n v="0"/>
    <s v="BACKLOG"/>
    <x v="0"/>
    <n v="2"/>
    <n v="7"/>
    <n v="14"/>
    <m/>
    <m/>
    <s v="verde"/>
    <m/>
    <s v="CUMPLIDO"/>
    <s v="X"/>
    <s v=""/>
    <s v=""/>
    <s v=""/>
    <s v=""/>
    <s v=""/>
    <s v=""/>
    <s v="Ejecutada"/>
    <s v="MANTTO PLANTA"/>
    <s v="SUPERVISOR"/>
    <m/>
    <m/>
    <x v="0"/>
    <x v="0"/>
    <n v="7"/>
    <n v="7"/>
    <n v="1"/>
    <n v="14"/>
  </r>
  <r>
    <m/>
    <x v="0"/>
    <m/>
    <s v="DIA"/>
    <m/>
    <s v="FAJAS CHANCADO "/>
    <s v="Se realizó la Inspección y el levantamiento de datos de fajas transportadoras."/>
    <n v="2"/>
    <n v="2"/>
    <x v="0"/>
    <x v="0"/>
    <d v="2024-03-23T00:00:00"/>
    <n v="0"/>
    <s v="PREVENTIVO"/>
    <x v="0"/>
    <n v="2"/>
    <n v="2"/>
    <n v="4"/>
    <m/>
    <m/>
    <s v="verde"/>
    <m/>
    <s v="CUMPLIDO"/>
    <s v="X"/>
    <s v=""/>
    <s v=""/>
    <s v=""/>
    <s v=""/>
    <s v=""/>
    <s v=""/>
    <s v="Ejecutada"/>
    <s v="MANTTO PLANTA"/>
    <s v="SUPERVISOR"/>
    <m/>
    <m/>
    <x v="0"/>
    <x v="0"/>
    <n v="2"/>
    <n v="2"/>
    <n v="1"/>
    <n v="4"/>
  </r>
  <r>
    <m/>
    <x v="1"/>
    <m/>
    <s v="DIA"/>
    <m/>
    <s v="BOMBA PUTZMEISTER"/>
    <s v="Se niveló aceite en los tanques hidráulicos."/>
    <n v="2"/>
    <n v="4"/>
    <x v="0"/>
    <x v="0"/>
    <d v="2024-03-23T00:00:00"/>
    <n v="0"/>
    <s v="BACKLOG"/>
    <x v="0"/>
    <n v="2"/>
    <n v="4"/>
    <n v="8"/>
    <m/>
    <m/>
    <s v="verde"/>
    <m/>
    <s v="CUMPLIDO"/>
    <s v="X"/>
    <s v=""/>
    <s v=""/>
    <s v=""/>
    <s v=""/>
    <s v=""/>
    <s v=""/>
    <s v="Ejecutada"/>
    <s v="MANTTO PLANTA"/>
    <s v="SUPERVISOR"/>
    <m/>
    <m/>
    <x v="0"/>
    <x v="0"/>
    <n v="4"/>
    <n v="4"/>
    <n v="1"/>
    <n v="8"/>
  </r>
  <r>
    <m/>
    <x v="0"/>
    <m/>
    <s v="DIA"/>
    <m/>
    <s v="BLOQUEO DE EQUIPOS EN PLANTA"/>
    <s v="Se realizó los  bloqueos y desbloqueo de las áreas  de chancado,  molienda, flotación y filtros._x000a_Se realizó limpieza, inspección, reajuste de  tablero del   estractor de  polvo._x000a_Se  dejó bloqueado faja 5A, se está trasladando  las herramientas  al nuevo taller."/>
    <n v="1"/>
    <n v="9"/>
    <x v="0"/>
    <x v="0"/>
    <d v="2024-03-23T00:00:00"/>
    <n v="0"/>
    <s v="PREVENTIVO"/>
    <x v="1"/>
    <n v="1"/>
    <n v="9"/>
    <n v="9"/>
    <m/>
    <m/>
    <s v="verde"/>
    <m/>
    <s v="CUMPLIDO"/>
    <s v="X"/>
    <s v=""/>
    <s v=""/>
    <s v=""/>
    <s v=""/>
    <s v=""/>
    <s v=""/>
    <s v="Ejecutada"/>
    <s v="MANTTO PLANTA"/>
    <s v="SUPERVISOR"/>
    <m/>
    <m/>
    <x v="0"/>
    <x v="1"/>
    <n v="9"/>
    <n v="9"/>
    <n v="1"/>
    <n v="9"/>
  </r>
  <r>
    <m/>
    <x v="0"/>
    <m/>
    <s v="DIA"/>
    <m/>
    <s v="TALLER ELÉCTRICO"/>
    <s v="Se realizó  la limpieza y el mantenimiento  correctivo y cambio de rodamientos de los motores que están en el taller eléctrico."/>
    <n v="2"/>
    <n v="6"/>
    <x v="0"/>
    <x v="0"/>
    <d v="2024-03-23T00:00:00"/>
    <n v="0"/>
    <s v="PREVENTIVO"/>
    <x v="1"/>
    <n v="2"/>
    <n v="6"/>
    <n v="12"/>
    <m/>
    <m/>
    <s v="verde"/>
    <m/>
    <s v="CUMPLIDO"/>
    <s v="X"/>
    <s v=""/>
    <s v=""/>
    <s v=""/>
    <s v=""/>
    <s v=""/>
    <s v=""/>
    <s v="Ejecutada"/>
    <s v="MANTTO PLANTA"/>
    <s v="SUPERVISOR"/>
    <m/>
    <m/>
    <x v="0"/>
    <x v="1"/>
    <n v="6"/>
    <n v="6"/>
    <n v="1"/>
    <n v="12"/>
  </r>
  <r>
    <m/>
    <x v="1"/>
    <m/>
    <s v="DIA"/>
    <m/>
    <s v="ZARANDA DE ALTA FRECUENCIA"/>
    <s v="Se realizó el monitoreo de amperaje del motor de la ZAF, realizando el desmontaje y trasladandolo hacia taller central para su revisión, equipo queda inoperativo. "/>
    <n v="2"/>
    <n v="3"/>
    <x v="0"/>
    <x v="0"/>
    <d v="2024-03-23T00:00:00"/>
    <n v="0"/>
    <s v="BACKLOG"/>
    <x v="1"/>
    <n v="2"/>
    <n v="3"/>
    <n v="6"/>
    <m/>
    <m/>
    <s v="verde"/>
    <m/>
    <s v="CUMPLIDO"/>
    <s v="X"/>
    <s v=""/>
    <s v=""/>
    <s v=""/>
    <s v=""/>
    <s v=""/>
    <s v=""/>
    <s v="Ejecutada"/>
    <s v="MANTTO PLANTA"/>
    <s v="SUPERVISOR"/>
    <m/>
    <m/>
    <x v="0"/>
    <x v="1"/>
    <n v="3"/>
    <n v="3"/>
    <n v="1"/>
    <n v="6"/>
  </r>
  <r>
    <m/>
    <x v="1"/>
    <m/>
    <s v="DIA"/>
    <m/>
    <s v="CELDA SK 240"/>
    <s v="Con apoyo del programador, se restablece en el SCADA la lectura de PH de la celda unitaria SK-240, queda operativo, en Molienda."/>
    <n v="1"/>
    <n v="2"/>
    <x v="0"/>
    <x v="0"/>
    <d v="2024-03-23T00:00:00"/>
    <n v="0"/>
    <s v="BACKLOG"/>
    <x v="2"/>
    <n v="1"/>
    <n v="2"/>
    <n v="2"/>
    <m/>
    <m/>
    <s v="verde"/>
    <m/>
    <s v="CUMPLIDO"/>
    <s v="X"/>
    <s v=""/>
    <s v=""/>
    <s v=""/>
    <s v=""/>
    <s v=""/>
    <s v=""/>
    <s v="Ejecutada"/>
    <s v="MANTTO PLANTA"/>
    <s v="SUPERVISOR"/>
    <m/>
    <m/>
    <x v="0"/>
    <x v="2"/>
    <n v="2"/>
    <n v="2"/>
    <n v="1"/>
    <n v="2"/>
  </r>
  <r>
    <m/>
    <x v="1"/>
    <m/>
    <s v="DIA"/>
    <m/>
    <s v="BOMBA PERISTALTICA N° 131"/>
    <s v=" Rellenado de glicerina por nivel bajo (rotura de manga) en bomba peristáltica 131, en zona de reactivos."/>
    <n v="1"/>
    <n v="2"/>
    <x v="0"/>
    <x v="0"/>
    <d v="2024-03-23T00:00:00"/>
    <n v="0"/>
    <s v="BACKLOG"/>
    <x v="2"/>
    <n v="1"/>
    <n v="2"/>
    <n v="2"/>
    <m/>
    <m/>
    <s v="verde"/>
    <m/>
    <s v="CUMPLIDO"/>
    <s v="X"/>
    <s v=""/>
    <s v=""/>
    <s v=""/>
    <s v=""/>
    <s v=""/>
    <s v=""/>
    <s v="Ejecutada"/>
    <s v="MANTTO PLANTA"/>
    <s v="SUPERVISOR"/>
    <m/>
    <m/>
    <x v="0"/>
    <x v="2"/>
    <n v="2"/>
    <n v="2"/>
    <n v="1"/>
    <n v="2"/>
  </r>
  <r>
    <m/>
    <x v="1"/>
    <m/>
    <s v="DIA"/>
    <m/>
    <s v="MOLINO N° 1"/>
    <s v="Se modifica a 5 seg. el tiempo de postsoplado para el ciclo de lubricación del Molino N°1."/>
    <n v="1"/>
    <n v="3"/>
    <x v="0"/>
    <x v="0"/>
    <d v="2024-03-23T00:00:00"/>
    <n v="0"/>
    <s v="BACKLOG"/>
    <x v="2"/>
    <n v="1"/>
    <n v="3"/>
    <n v="3"/>
    <m/>
    <m/>
    <s v="verde"/>
    <m/>
    <s v="CUMPLIDO"/>
    <s v="X"/>
    <s v=""/>
    <s v=""/>
    <s v=""/>
    <s v=""/>
    <s v=""/>
    <s v=""/>
    <s v="Ejecutada"/>
    <s v="MANTTO PLANTA"/>
    <s v="SUPERVISOR"/>
    <m/>
    <m/>
    <x v="0"/>
    <x v="2"/>
    <n v="3"/>
    <n v="3"/>
    <n v="1"/>
    <n v="3"/>
  </r>
  <r>
    <m/>
    <x v="1"/>
    <m/>
    <s v="DIA"/>
    <m/>
    <s v="MOLINO 8x11"/>
    <s v="_x000a_Se revisaron parámetros de configuración del transmisor de nivel para funcionamiento automático de las bombas de Molino 8x11, queda pendiente realizar pruebas el día de mañana, en Molienda."/>
    <n v="1"/>
    <n v="2"/>
    <x v="0"/>
    <x v="0"/>
    <d v="2024-03-23T00:00:00"/>
    <n v="0"/>
    <s v="BACKLOG"/>
    <x v="2"/>
    <n v="1"/>
    <n v="2"/>
    <n v="2"/>
    <m/>
    <m/>
    <s v="verde"/>
    <m/>
    <s v="CUMPLIDO"/>
    <s v="X"/>
    <s v=""/>
    <s v=""/>
    <s v=""/>
    <s v=""/>
    <s v=""/>
    <s v=""/>
    <s v="Ejecutada"/>
    <s v="MANTTO PLANTA"/>
    <s v="SUPERVISOR"/>
    <m/>
    <m/>
    <x v="0"/>
    <x v="2"/>
    <n v="2"/>
    <n v="2"/>
    <n v="1"/>
    <n v="2"/>
  </r>
  <r>
    <m/>
    <x v="1"/>
    <m/>
    <s v="DIA"/>
    <m/>
    <s v="BOMBA MARS N° 1"/>
    <s v="Se esta realizando limpieza de oil chamber de bomba mars N° 1."/>
    <n v="1"/>
    <n v="9"/>
    <x v="0"/>
    <x v="0"/>
    <d v="2024-03-23T00:00:00"/>
    <n v="0"/>
    <s v="BACKLOG"/>
    <x v="3"/>
    <n v="1"/>
    <n v="9"/>
    <n v="9"/>
    <m/>
    <m/>
    <s v="verde"/>
    <m/>
    <s v="CUMPLIDO"/>
    <s v="X"/>
    <s v=""/>
    <s v=""/>
    <s v=""/>
    <s v=""/>
    <s v=""/>
    <s v=""/>
    <s v="Ejecutada"/>
    <s v="MANTTO PLANTA"/>
    <s v="SUPERVISOR"/>
    <m/>
    <m/>
    <x v="0"/>
    <x v="3"/>
    <n v="9"/>
    <n v="9"/>
    <n v="1"/>
    <n v="9"/>
  </r>
  <r>
    <m/>
    <x v="0"/>
    <m/>
    <s v="DIA"/>
    <m/>
    <s v="PLATAFORMA CHANCADO SECUNDARIO"/>
    <s v="Se culminó de habilitar la estructura de la plataforma de chancado secundario y se deja cerca de punto de montaje."/>
    <n v="4"/>
    <n v="9"/>
    <x v="0"/>
    <x v="0"/>
    <d v="2024-03-23T00:00:00"/>
    <n v="0"/>
    <s v="PREVENTIVO"/>
    <x v="3"/>
    <n v="4"/>
    <n v="9"/>
    <n v="36"/>
    <m/>
    <m/>
    <s v="verde"/>
    <m/>
    <s v="CUMPLIDO"/>
    <s v="X"/>
    <s v=""/>
    <s v=""/>
    <s v=""/>
    <s v=""/>
    <s v=""/>
    <s v=""/>
    <s v="Ejecutada"/>
    <s v="MANTTO PLANTA"/>
    <s v="SUPERVISOR"/>
    <m/>
    <m/>
    <x v="0"/>
    <x v="3"/>
    <n v="9"/>
    <n v="9"/>
    <n v="1"/>
    <n v="36"/>
  </r>
  <r>
    <m/>
    <x v="0"/>
    <m/>
    <s v="DIA"/>
    <m/>
    <s v="CANCHA DE CONCENTRADO DE Pb y Zn."/>
    <s v="Se esta ralizando el habilitado de parrilla en la zona cancha de concentrado de Pb y Zinc."/>
    <n v="2"/>
    <n v="9"/>
    <x v="0"/>
    <x v="0"/>
    <d v="2024-03-23T00:00:00"/>
    <n v="0"/>
    <s v="PREVENTIVO"/>
    <x v="3"/>
    <n v="2"/>
    <n v="9"/>
    <n v="18"/>
    <m/>
    <m/>
    <s v="verde"/>
    <m/>
    <s v="CUMPLIDO"/>
    <s v="X"/>
    <s v=""/>
    <s v=""/>
    <s v=""/>
    <s v=""/>
    <s v=""/>
    <s v=""/>
    <s v="Ejecutada"/>
    <s v="MANTTO PLANTA"/>
    <s v="SUPERVISOR"/>
    <m/>
    <m/>
    <x v="0"/>
    <x v="3"/>
    <n v="9"/>
    <n v="9"/>
    <n v="1"/>
    <n v="18"/>
  </r>
  <r>
    <m/>
    <x v="0"/>
    <m/>
    <s v="DIA"/>
    <m/>
    <s v="MEDICION DE TUBERIAS"/>
    <s v="Medición de tubería de relave por ultrasonido. Cant. 20 tubos ,Línea 1( 262;263;264;265;266)_x000a_Línea 2(287;288;289;290;291), Línea 3(202;203;204;205;206), Línea 4(291;292;293;294;295)."/>
    <n v="2"/>
    <n v="9"/>
    <x v="0"/>
    <x v="0"/>
    <d v="2024-03-23T00:00:00"/>
    <n v="0"/>
    <s v="PREVENTIVO"/>
    <x v="3"/>
    <n v="2"/>
    <n v="9"/>
    <n v="18"/>
    <m/>
    <m/>
    <s v="verde"/>
    <m/>
    <s v="CUMPLIDO"/>
    <s v="X"/>
    <s v=""/>
    <s v=""/>
    <s v=""/>
    <s v=""/>
    <s v=""/>
    <s v=""/>
    <s v="Ejecutada"/>
    <s v="MANTTO PLANTA"/>
    <s v="SUPERVISOR"/>
    <m/>
    <m/>
    <x v="0"/>
    <x v="3"/>
    <n v="9"/>
    <n v="9"/>
    <n v="1"/>
    <n v="18"/>
  </r>
  <r>
    <m/>
    <x v="0"/>
    <m/>
    <s v="DIA"/>
    <m/>
    <s v="Bomba Centrifuga #2 Molino Fuller 8 x 6 Espiaza"/>
    <s v="Lubricacion de caja de rodamientos"/>
    <n v="1"/>
    <n v="0.5"/>
    <x v="0"/>
    <x v="0"/>
    <d v="2024-03-23T00:00:00"/>
    <n v="0"/>
    <s v="PREVENTIVO"/>
    <x v="4"/>
    <n v="1"/>
    <n v="0.5"/>
    <n v="0.5"/>
    <m/>
    <m/>
    <s v="verde"/>
    <m/>
    <s v="CUMPLIDO"/>
    <s v="X"/>
    <s v=""/>
    <s v=""/>
    <s v=""/>
    <s v=""/>
    <s v=""/>
    <s v=""/>
    <s v="Ejecutada"/>
    <s v="MANTTO PLANTA"/>
    <s v="SUPERVISOR"/>
    <m/>
    <m/>
    <x v="0"/>
    <x v="4"/>
    <n v="0.5"/>
    <n v="0.5"/>
    <n v="1"/>
    <n v="0.5"/>
  </r>
  <r>
    <m/>
    <x v="0"/>
    <m/>
    <s v="DIA"/>
    <m/>
    <s v="Bomba Centrifuga #2 Molino Fuller 8 x 6 Espiaza"/>
    <s v="Lubricacion de motor electrico"/>
    <n v="1"/>
    <n v="0.5"/>
    <x v="0"/>
    <x v="0"/>
    <d v="2024-03-23T00:00:00"/>
    <n v="0"/>
    <s v="PREVENTIVO"/>
    <x v="4"/>
    <n v="1"/>
    <n v="0.5"/>
    <n v="0.5"/>
    <m/>
    <m/>
    <s v="verde"/>
    <m/>
    <s v="CUMPLIDO"/>
    <s v="X"/>
    <s v=""/>
    <s v=""/>
    <s v=""/>
    <s v=""/>
    <s v=""/>
    <s v=""/>
    <s v="Ejecutada"/>
    <s v="MANTTO PLANTA"/>
    <s v="SUPERVISOR"/>
    <m/>
    <m/>
    <x v="0"/>
    <x v="4"/>
    <n v="0.5"/>
    <n v="0.5"/>
    <n v="1"/>
    <n v="0.5"/>
  </r>
  <r>
    <m/>
    <x v="0"/>
    <m/>
    <s v="DIA"/>
    <m/>
    <s v="AGITADOR 04 DE TANQUE MARS 1"/>
    <s v="Lubricacion de caja de rodamientos"/>
    <n v="1"/>
    <n v="0.5"/>
    <x v="0"/>
    <x v="0"/>
    <d v="2024-03-23T00:00:00"/>
    <n v="0"/>
    <s v="PREVENTIVO"/>
    <x v="4"/>
    <n v="1"/>
    <n v="0.5"/>
    <n v="0.5"/>
    <m/>
    <m/>
    <s v="verde"/>
    <m/>
    <s v="CUMPLIDO"/>
    <s v="X"/>
    <s v=""/>
    <s v=""/>
    <s v=""/>
    <s v=""/>
    <s v=""/>
    <s v=""/>
    <s v="Ejecutada"/>
    <s v="MANTTO PLANTA"/>
    <s v="SUPERVISOR"/>
    <m/>
    <m/>
    <x v="0"/>
    <x v="4"/>
    <n v="0.5"/>
    <n v="0.5"/>
    <n v="1"/>
    <n v="0.5"/>
  </r>
  <r>
    <m/>
    <x v="0"/>
    <m/>
    <s v="DIA"/>
    <m/>
    <s v="AGITADOR 05 DE TANQUE MARS 2"/>
    <s v="Lubricacion de caja de rodamientos"/>
    <n v="1"/>
    <n v="0.5"/>
    <x v="0"/>
    <x v="0"/>
    <d v="2024-03-23T00:00:00"/>
    <n v="0"/>
    <s v="PREVENTIVO"/>
    <x v="4"/>
    <n v="1"/>
    <n v="0.5"/>
    <n v="0.5"/>
    <m/>
    <m/>
    <s v="verde"/>
    <m/>
    <s v="CUMPLIDO"/>
    <s v="X"/>
    <s v=""/>
    <s v=""/>
    <s v=""/>
    <s v=""/>
    <s v=""/>
    <s v=""/>
    <s v="Ejecutada"/>
    <s v="MANTTO PLANTA"/>
    <s v="SUPERVISOR"/>
    <m/>
    <m/>
    <x v="0"/>
    <x v="4"/>
    <n v="0.5"/>
    <n v="0.5"/>
    <n v="1"/>
    <n v="0.5"/>
  </r>
  <r>
    <m/>
    <x v="0"/>
    <m/>
    <s v="DIA"/>
    <m/>
    <s v="AGITADOR DE TANQUE N°4 MARS 4"/>
    <s v="Lubricacion de caja de rodamientos"/>
    <n v="1"/>
    <n v="0.5"/>
    <x v="0"/>
    <x v="0"/>
    <d v="2024-03-23T00:00:00"/>
    <n v="0"/>
    <s v="PREVENTIVO"/>
    <x v="4"/>
    <n v="1"/>
    <n v="0.5"/>
    <n v="0.5"/>
    <m/>
    <m/>
    <s v="verde"/>
    <m/>
    <s v="CUMPLIDO"/>
    <s v="X"/>
    <s v=""/>
    <s v=""/>
    <s v=""/>
    <s v=""/>
    <s v=""/>
    <s v=""/>
    <s v="Ejecutada"/>
    <s v="MANTTO PLANTA"/>
    <s v="SUPERVISOR"/>
    <m/>
    <m/>
    <x v="0"/>
    <x v="4"/>
    <n v="0.5"/>
    <n v="0.5"/>
    <n v="1"/>
    <n v="0.5"/>
  </r>
  <r>
    <m/>
    <x v="0"/>
    <m/>
    <s v="DIA"/>
    <m/>
    <s v="Bomba vertical de 1.5  N° 6 Espiasa courier alimento  de relave  General "/>
    <s v="Lubricacion de caja de rodamientos"/>
    <n v="1"/>
    <n v="0.5"/>
    <x v="0"/>
    <x v="0"/>
    <d v="2024-03-23T00:00:00"/>
    <n v="0"/>
    <s v="PREVENTIVO"/>
    <x v="4"/>
    <n v="1"/>
    <n v="0.5"/>
    <n v="0.5"/>
    <m/>
    <m/>
    <s v="verde"/>
    <m/>
    <s v="CUMPLIDO"/>
    <s v="X"/>
    <s v=""/>
    <s v=""/>
    <s v=""/>
    <s v=""/>
    <s v=""/>
    <s v=""/>
    <s v="Ejecutada"/>
    <s v="MANTTO PLANTA"/>
    <s v="SUPERVISOR"/>
    <m/>
    <m/>
    <x v="0"/>
    <x v="4"/>
    <n v="0.5"/>
    <n v="0.5"/>
    <n v="1"/>
    <n v="0.5"/>
  </r>
  <r>
    <m/>
    <x v="0"/>
    <m/>
    <s v="DIA"/>
    <m/>
    <s v="BOMBA VERTICAL 2.5 # 2 COURIER RETORNO ROUGHER DE ZINC"/>
    <s v="Lubricacion de caja de rodamientos"/>
    <n v="1"/>
    <n v="0.5"/>
    <x v="0"/>
    <x v="0"/>
    <d v="2024-03-23T00:00:00"/>
    <n v="0"/>
    <s v="PREVENTIVO"/>
    <x v="4"/>
    <n v="1"/>
    <n v="0.5"/>
    <n v="0.5"/>
    <m/>
    <m/>
    <s v="verde"/>
    <m/>
    <s v="CUMPLIDO"/>
    <s v="X"/>
    <s v=""/>
    <s v=""/>
    <s v=""/>
    <s v=""/>
    <s v=""/>
    <s v=""/>
    <s v="Ejecutada"/>
    <s v="MANTTO PLANTA"/>
    <s v="SUPERVISOR"/>
    <m/>
    <m/>
    <x v="0"/>
    <x v="4"/>
    <n v="0.5"/>
    <n v="0.5"/>
    <n v="1"/>
    <n v="0.5"/>
  </r>
  <r>
    <m/>
    <x v="0"/>
    <m/>
    <s v="DIA"/>
    <m/>
    <s v="BOMBA DE AGUA HIDROSTAL 01 DE BOMBAS MARS"/>
    <s v="Lubricacion de motor electrico"/>
    <n v="1"/>
    <n v="0.5"/>
    <x v="0"/>
    <x v="0"/>
    <d v="2024-03-23T00:00:00"/>
    <n v="0"/>
    <s v="PREVENTIVO"/>
    <x v="4"/>
    <n v="1"/>
    <n v="0.5"/>
    <n v="0.5"/>
    <m/>
    <m/>
    <s v="verde"/>
    <m/>
    <s v="CUMPLIDO"/>
    <s v="X"/>
    <s v=""/>
    <s v=""/>
    <s v=""/>
    <s v=""/>
    <s v=""/>
    <s v=""/>
    <s v="Ejecutada"/>
    <s v="MANTTO PLANTA"/>
    <s v="SUPERVISOR"/>
    <m/>
    <m/>
    <x v="0"/>
    <x v="4"/>
    <n v="0.5"/>
    <n v="0.5"/>
    <n v="1"/>
    <n v="0.5"/>
  </r>
  <r>
    <m/>
    <x v="0"/>
    <m/>
    <s v="DIA"/>
    <m/>
    <s v="BOMBA DE AGUA HIDROSTAL 01 DE BOMBAS MARS"/>
    <s v="Lubricacion de caja de rodamientos"/>
    <n v="1"/>
    <n v="0.5"/>
    <x v="0"/>
    <x v="0"/>
    <d v="2024-03-23T00:00:00"/>
    <n v="0"/>
    <s v="PREVENTIVO"/>
    <x v="4"/>
    <n v="1"/>
    <n v="0.5"/>
    <n v="0.5"/>
    <m/>
    <m/>
    <s v="verde"/>
    <m/>
    <s v="CUMPLIDO"/>
    <s v="X"/>
    <s v=""/>
    <s v=""/>
    <s v=""/>
    <s v=""/>
    <s v=""/>
    <s v=""/>
    <s v="Ejecutada"/>
    <s v="MANTTO PLANTA"/>
    <s v="SUPERVISOR"/>
    <m/>
    <m/>
    <x v="0"/>
    <x v="4"/>
    <n v="0.5"/>
    <n v="0.5"/>
    <n v="1"/>
    <n v="0.5"/>
  </r>
  <r>
    <m/>
    <x v="0"/>
    <m/>
    <s v="DIA"/>
    <m/>
    <s v="BOMBA DE AGUA HIDROSTAL 02 DE BOMBAS MARS"/>
    <s v="Lubricacion de motor electrico"/>
    <n v="1"/>
    <n v="0.5"/>
    <x v="0"/>
    <x v="0"/>
    <d v="2024-03-23T00:00:00"/>
    <n v="0"/>
    <s v="PREVENTIVO"/>
    <x v="4"/>
    <n v="1"/>
    <n v="0.5"/>
    <n v="0.5"/>
    <m/>
    <m/>
    <s v="verde"/>
    <m/>
    <s v="CUMPLIDO"/>
    <s v="X"/>
    <s v=""/>
    <s v=""/>
    <s v=""/>
    <s v=""/>
    <s v=""/>
    <s v=""/>
    <s v="Ejecutada"/>
    <s v="MANTTO PLANTA"/>
    <s v="SUPERVISOR"/>
    <m/>
    <m/>
    <x v="0"/>
    <x v="4"/>
    <n v="0.5"/>
    <n v="0.5"/>
    <n v="1"/>
    <n v="0.5"/>
  </r>
  <r>
    <m/>
    <x v="0"/>
    <m/>
    <s v="DIA"/>
    <m/>
    <s v="BOMBA DE AGUA HIDROSTAL 02 DE BOMBAS MARS"/>
    <s v="Lubricacion de caja de rodamientos"/>
    <n v="1"/>
    <n v="0.5"/>
    <x v="0"/>
    <x v="0"/>
    <d v="2024-03-23T00:00:00"/>
    <n v="0"/>
    <s v="PREVENTIVO"/>
    <x v="4"/>
    <n v="1"/>
    <n v="0.5"/>
    <n v="0.5"/>
    <m/>
    <m/>
    <s v="verde"/>
    <m/>
    <s v="CUMPLIDO"/>
    <s v="X"/>
    <s v=""/>
    <s v=""/>
    <s v=""/>
    <s v=""/>
    <s v=""/>
    <s v=""/>
    <s v="Ejecutada"/>
    <s v="MANTTO PLANTA"/>
    <s v="SUPERVISOR"/>
    <m/>
    <m/>
    <x v="0"/>
    <x v="4"/>
    <n v="0.5"/>
    <n v="0.5"/>
    <n v="1"/>
    <n v="0.5"/>
  </r>
  <r>
    <m/>
    <x v="0"/>
    <m/>
    <s v="DIA"/>
    <m/>
    <s v="BOMBA VERTICAL Nº 2  DE RELAVE BULK CONCENTRADO DE ZINC # 7 20 HP  DE 1.5 X36 P&quot; ESPIASA"/>
    <s v="Lubricacion de caja de rodamientos"/>
    <n v="1"/>
    <n v="0.5"/>
    <x v="0"/>
    <x v="0"/>
    <d v="2024-03-23T00:00:00"/>
    <n v="0"/>
    <s v="PREVENTIVO"/>
    <x v="4"/>
    <n v="1"/>
    <n v="0.5"/>
    <n v="0.5"/>
    <m/>
    <m/>
    <s v="verde"/>
    <m/>
    <s v="CUMPLIDO"/>
    <s v="X"/>
    <s v=""/>
    <s v=""/>
    <s v=""/>
    <s v=""/>
    <s v=""/>
    <s v=""/>
    <s v="Ejecutada"/>
    <s v="MANTTO PLANTA"/>
    <s v="SUPERVISOR"/>
    <m/>
    <m/>
    <x v="0"/>
    <x v="4"/>
    <n v="0.5"/>
    <n v="0.5"/>
    <n v="1"/>
    <n v="0.5"/>
  </r>
  <r>
    <m/>
    <x v="0"/>
    <m/>
    <s v="DIA"/>
    <m/>
    <s v="Compresora Sullair LS12 60 HP de estractor de Polvo Secundario"/>
    <s v="Lubricacion de motor electrico"/>
    <n v="1"/>
    <n v="0.5"/>
    <x v="0"/>
    <x v="0"/>
    <d v="2024-03-23T00:00:00"/>
    <n v="0"/>
    <s v="PREVENTIVO"/>
    <x v="4"/>
    <n v="1"/>
    <n v="0.5"/>
    <n v="0.5"/>
    <m/>
    <m/>
    <s v="verde"/>
    <m/>
    <s v="CUMPLIDO"/>
    <s v="X"/>
    <s v=""/>
    <s v=""/>
    <s v=""/>
    <s v=""/>
    <s v=""/>
    <s v=""/>
    <s v="Ejecutada"/>
    <s v="MANTTO PLANTA"/>
    <s v="SUPERVISOR"/>
    <m/>
    <m/>
    <x v="0"/>
    <x v="4"/>
    <n v="0.5"/>
    <n v="0.5"/>
    <n v="1"/>
    <n v="0.5"/>
  </r>
  <r>
    <m/>
    <x v="0"/>
    <m/>
    <s v="DIA"/>
    <m/>
    <s v="Compresora Sullair TS-20  #1 de Flotacion"/>
    <s v="Lubricacion de motor electrico"/>
    <n v="1"/>
    <n v="0.5"/>
    <x v="0"/>
    <x v="0"/>
    <d v="2024-03-23T00:00:00"/>
    <n v="0"/>
    <s v="PREVENTIVO"/>
    <x v="4"/>
    <n v="1"/>
    <n v="0.5"/>
    <n v="0.5"/>
    <m/>
    <m/>
    <s v="verde"/>
    <m/>
    <s v="CUMPLIDO"/>
    <s v="X"/>
    <s v=""/>
    <s v=""/>
    <s v=""/>
    <s v=""/>
    <s v=""/>
    <s v=""/>
    <s v="Ejecutada"/>
    <s v="MANTTO PLANTA"/>
    <s v="SUPERVISOR"/>
    <m/>
    <m/>
    <x v="0"/>
    <x v="4"/>
    <n v="0.5"/>
    <n v="0.5"/>
    <n v="1"/>
    <n v="0.5"/>
  </r>
  <r>
    <m/>
    <x v="0"/>
    <m/>
    <s v="DIA"/>
    <m/>
    <s v="Compresora TS-20-125H/A  FLOTACION Y MOLIENDA"/>
    <s v="Lubricacion de motor electrico"/>
    <n v="1"/>
    <n v="0.5"/>
    <x v="0"/>
    <x v="0"/>
    <d v="2024-03-23T00:00:00"/>
    <n v="0"/>
    <s v="PREVENTIVO"/>
    <x v="4"/>
    <n v="1"/>
    <n v="0.5"/>
    <n v="0.5"/>
    <m/>
    <m/>
    <s v="verde"/>
    <m/>
    <s v="CUMPLIDO"/>
    <s v="X"/>
    <s v=""/>
    <s v=""/>
    <s v=""/>
    <s v=""/>
    <s v=""/>
    <s v=""/>
    <s v="Ejecutada"/>
    <s v="MANTTO PLANTA"/>
    <s v="SUPERVISOR"/>
    <m/>
    <m/>
    <x v="0"/>
    <x v="4"/>
    <n v="0.5"/>
    <n v="0.5"/>
    <n v="1"/>
    <n v="0.5"/>
  </r>
  <r>
    <m/>
    <x v="0"/>
    <m/>
    <s v="DIA"/>
    <m/>
    <s v="Bomba Vertical de 2.5 Alta Eficiencia  Espiasa Poza N° 2 B-Mars"/>
    <s v="Lubricacion de caja de rodamientos"/>
    <n v="1"/>
    <n v="0.5"/>
    <x v="0"/>
    <x v="0"/>
    <d v="2024-03-23T00:00:00"/>
    <n v="0"/>
    <s v="PREVENTIVO"/>
    <x v="4"/>
    <n v="1"/>
    <n v="0.5"/>
    <n v="0.5"/>
    <m/>
    <m/>
    <s v="verde"/>
    <m/>
    <s v="CUMPLIDO"/>
    <s v="X"/>
    <s v=""/>
    <s v=""/>
    <s v=""/>
    <s v=""/>
    <s v=""/>
    <s v=""/>
    <s v="Ejecutada"/>
    <s v="MANTTO PLANTA"/>
    <s v="SUPERVISOR"/>
    <m/>
    <m/>
    <x v="0"/>
    <x v="4"/>
    <n v="0.5"/>
    <n v="0.5"/>
    <n v="1"/>
    <n v="0.5"/>
  </r>
  <r>
    <m/>
    <x v="1"/>
    <m/>
    <s v="DIA"/>
    <m/>
    <s v="BOMBA HORIZONTAL DE RETORNO CURRIER "/>
    <s v="Se cambio forros, frame, cover, de Reynosa, impulsor de Reymosa el hilo no es el correcto, se instaló de RPEE el impulsor y se cambió retenes, bocina y o ring y correas."/>
    <n v="2"/>
    <n v="4"/>
    <x v="1"/>
    <x v="1"/>
    <d v="2024-03-24T00:00:00"/>
    <n v="0"/>
    <s v="BACKLOG"/>
    <x v="0"/>
    <n v="2"/>
    <n v="4"/>
    <n v="8"/>
    <m/>
    <m/>
    <s v="verde"/>
    <m/>
    <s v="CUMPLIDO"/>
    <s v=""/>
    <s v="X"/>
    <s v=""/>
    <s v=""/>
    <s v=""/>
    <s v=""/>
    <s v=""/>
    <s v="Ejecutada"/>
    <s v="MANTTO PLANTA"/>
    <s v="SUPERVISOR"/>
    <m/>
    <m/>
    <x v="0"/>
    <x v="0"/>
    <n v="4"/>
    <n v="4"/>
    <n v="1"/>
    <n v="8"/>
  </r>
  <r>
    <m/>
    <x v="0"/>
    <m/>
    <s v="DIA"/>
    <m/>
    <s v="BOMBA DE LODOS 1 Y 2"/>
    <s v="Se cambió sellos, sogas grafitadas."/>
    <n v="2"/>
    <n v="5"/>
    <x v="1"/>
    <x v="1"/>
    <d v="2024-03-24T00:00:00"/>
    <n v="0"/>
    <s v="PREVENTIVO"/>
    <x v="0"/>
    <n v="2"/>
    <n v="5"/>
    <n v="10"/>
    <m/>
    <m/>
    <s v="verde"/>
    <m/>
    <s v="CUMPLIDO"/>
    <s v=""/>
    <s v="X"/>
    <s v=""/>
    <s v=""/>
    <s v=""/>
    <s v=""/>
    <s v=""/>
    <s v="Ejecutada"/>
    <s v="MANTTO PLANTA"/>
    <s v="SUPERVISOR"/>
    <m/>
    <m/>
    <x v="0"/>
    <x v="0"/>
    <n v="5"/>
    <n v="5"/>
    <n v="1"/>
    <n v="10"/>
  </r>
  <r>
    <m/>
    <x v="0"/>
    <m/>
    <s v="DIA"/>
    <m/>
    <s v="BOMBAS MARS 04"/>
    <s v="Se inspeccionó sistema de bombeo nivelación de aceite y cambio manómetros en botella de contra presión y traslado de caja de válvulas de bombas mars a almacén central."/>
    <n v="2"/>
    <n v="9"/>
    <x v="1"/>
    <x v="1"/>
    <d v="2024-03-24T00:00:00"/>
    <n v="0"/>
    <s v="PREVENTIVO"/>
    <x v="0"/>
    <n v="2"/>
    <n v="9"/>
    <n v="18"/>
    <m/>
    <m/>
    <s v="verde"/>
    <m/>
    <s v="CUMPLIDO"/>
    <s v=""/>
    <s v="X"/>
    <s v=""/>
    <s v=""/>
    <s v=""/>
    <s v=""/>
    <s v=""/>
    <s v="Ejecutada"/>
    <s v="MANTTO PLANTA"/>
    <s v="SUPERVISOR"/>
    <m/>
    <m/>
    <x v="0"/>
    <x v="0"/>
    <n v="9"/>
    <n v="9"/>
    <n v="1"/>
    <n v="18"/>
  </r>
  <r>
    <m/>
    <x v="1"/>
    <m/>
    <s v="DIA"/>
    <m/>
    <s v="MOLINO DE CAL "/>
    <s v="Se reajusto los pernos de la tapa manhol."/>
    <n v="2"/>
    <n v="3"/>
    <x v="1"/>
    <x v="1"/>
    <d v="2024-03-24T00:00:00"/>
    <n v="0"/>
    <s v="BACKLOG"/>
    <x v="0"/>
    <n v="2"/>
    <n v="3"/>
    <n v="6"/>
    <m/>
    <m/>
    <s v="verde"/>
    <m/>
    <s v="CUMPLIDO"/>
    <s v=""/>
    <s v="X"/>
    <s v=""/>
    <s v=""/>
    <s v=""/>
    <s v=""/>
    <s v=""/>
    <s v="Ejecutada"/>
    <s v="MANTTO PLANTA"/>
    <s v="SUPERVISOR"/>
    <m/>
    <m/>
    <x v="0"/>
    <x v="0"/>
    <n v="3"/>
    <n v="3"/>
    <n v="1"/>
    <n v="6"/>
  </r>
  <r>
    <m/>
    <x v="1"/>
    <m/>
    <s v="DIA"/>
    <m/>
    <s v="BOMBA 01 DE ESPUMAS BULK"/>
    <s v="Se cambió forros, frame cover, impulsor, reten, bocina, y caja de rodamientos completo."/>
    <n v="2"/>
    <n v="6"/>
    <x v="1"/>
    <x v="1"/>
    <d v="2024-03-24T00:00:00"/>
    <n v="0"/>
    <s v="BACKLOG"/>
    <x v="0"/>
    <n v="2"/>
    <n v="6"/>
    <n v="12"/>
    <m/>
    <m/>
    <s v="verde"/>
    <m/>
    <s v="CUMPLIDO"/>
    <s v=""/>
    <s v="X"/>
    <s v=""/>
    <s v=""/>
    <s v=""/>
    <s v=""/>
    <s v=""/>
    <s v="Ejecutada"/>
    <s v="MANTTO PLANTA"/>
    <s v="SUPERVISOR"/>
    <m/>
    <m/>
    <x v="0"/>
    <x v="0"/>
    <n v="6"/>
    <n v="6"/>
    <n v="1"/>
    <n v="12"/>
  </r>
  <r>
    <m/>
    <x v="1"/>
    <m/>
    <s v="DIA"/>
    <m/>
    <s v="BPMBA VERTICAL 02 DE RETORNO CURRIER "/>
    <s v="Se alineó base de motor."/>
    <n v="2"/>
    <n v="3"/>
    <x v="1"/>
    <x v="1"/>
    <d v="2024-03-24T00:00:00"/>
    <n v="0"/>
    <s v="BACKLOG"/>
    <x v="0"/>
    <n v="2"/>
    <n v="3"/>
    <n v="6"/>
    <m/>
    <m/>
    <s v="verde"/>
    <m/>
    <s v="CUMPLIDO"/>
    <s v=""/>
    <s v="X"/>
    <s v=""/>
    <s v=""/>
    <s v=""/>
    <s v=""/>
    <s v=""/>
    <s v="Ejecutada"/>
    <s v="MANTTO PLANTA"/>
    <s v="SUPERVISOR"/>
    <m/>
    <m/>
    <x v="0"/>
    <x v="0"/>
    <n v="3"/>
    <n v="3"/>
    <n v="1"/>
    <n v="6"/>
  </r>
  <r>
    <m/>
    <x v="0"/>
    <m/>
    <s v="DIA"/>
    <m/>
    <s v="CEDAZO 01"/>
    <s v="Se cambió mallas H FLEX Y SFLEX."/>
    <n v="2"/>
    <n v="6"/>
    <x v="1"/>
    <x v="1"/>
    <d v="2024-03-24T00:00:00"/>
    <n v="0"/>
    <s v="PREVENTIVO"/>
    <x v="0"/>
    <n v="2"/>
    <n v="6"/>
    <n v="12"/>
    <m/>
    <m/>
    <s v="verde"/>
    <m/>
    <s v="CUMPLIDO"/>
    <s v=""/>
    <s v="X"/>
    <s v=""/>
    <s v=""/>
    <s v=""/>
    <s v=""/>
    <s v=""/>
    <s v="Ejecutada"/>
    <s v="MANTTO PLANTA"/>
    <s v="SUPERVISOR"/>
    <m/>
    <m/>
    <x v="0"/>
    <x v="0"/>
    <n v="6"/>
    <n v="6"/>
    <n v="1"/>
    <n v="12"/>
  </r>
  <r>
    <m/>
    <x v="1"/>
    <m/>
    <s v="DIA"/>
    <m/>
    <s v="SOPLADOR SPENSER "/>
    <s v="Se niveló aceite en los tanques hidráulicos. "/>
    <n v="2"/>
    <n v="9"/>
    <x v="1"/>
    <x v="1"/>
    <d v="2024-03-24T00:00:00"/>
    <n v="0"/>
    <s v="BACKLOG"/>
    <x v="0"/>
    <n v="2"/>
    <n v="9"/>
    <n v="18"/>
    <m/>
    <m/>
    <s v="verde"/>
    <m/>
    <s v="CUMPLIDO"/>
    <s v=""/>
    <s v="X"/>
    <s v=""/>
    <s v=""/>
    <s v=""/>
    <s v=""/>
    <s v=""/>
    <s v="Ejecutada"/>
    <s v="MANTTO PLANTA"/>
    <s v="SUPERVISOR"/>
    <m/>
    <m/>
    <x v="0"/>
    <x v="0"/>
    <n v="9"/>
    <n v="9"/>
    <n v="1"/>
    <n v="18"/>
  </r>
  <r>
    <m/>
    <x v="1"/>
    <m/>
    <s v="DIA"/>
    <m/>
    <s v="FILTRO PRENSA "/>
    <s v="Se cambió barandas en plataforma superior."/>
    <n v="2"/>
    <n v="9"/>
    <x v="1"/>
    <x v="1"/>
    <d v="2024-03-24T00:00:00"/>
    <n v="0"/>
    <s v="BACKLOG"/>
    <x v="0"/>
    <n v="2"/>
    <n v="9"/>
    <n v="18"/>
    <m/>
    <m/>
    <s v="verde"/>
    <m/>
    <s v="CUMPLIDO"/>
    <s v=""/>
    <s v="X"/>
    <s v=""/>
    <s v=""/>
    <s v=""/>
    <s v=""/>
    <s v=""/>
    <s v="Ejecutada"/>
    <s v="MANTTO PLANTA"/>
    <s v="SUPERVISOR"/>
    <m/>
    <m/>
    <x v="0"/>
    <x v="0"/>
    <n v="9"/>
    <n v="9"/>
    <n v="1"/>
    <n v="18"/>
  </r>
  <r>
    <m/>
    <x v="0"/>
    <m/>
    <s v="DIA"/>
    <m/>
    <s v="BLOQUEO DE EQUIPOS EN PLANTA"/>
    <s v="Se realizó los  bloqueos y desbloqueo de las áreas  de chancado,  molienda, flotación y filtros , neutralizacion y bombas Mars._x000a_Se inspeccionó el motor de ZAF ya que su amperaje estaba elevado  7Amps su nominal  3amps, asoyo al desmontaje para  su mantenimiento correspondiente._x000a_Se realizó limpieza, inspección, reajuste de  tablero del   estractor de  polvo."/>
    <n v="1"/>
    <n v="9"/>
    <x v="1"/>
    <x v="1"/>
    <d v="2024-03-24T00:00:00"/>
    <n v="0"/>
    <s v="PREVENTIVO"/>
    <x v="1"/>
    <n v="1"/>
    <n v="9"/>
    <n v="9"/>
    <m/>
    <m/>
    <s v="verde"/>
    <m/>
    <s v="CUMPLIDO"/>
    <s v=""/>
    <s v="X"/>
    <s v=""/>
    <s v=""/>
    <s v=""/>
    <s v=""/>
    <s v=""/>
    <s v="Ejecutada"/>
    <s v="MANTTO PLANTA"/>
    <s v="SUPERVISOR"/>
    <m/>
    <m/>
    <x v="0"/>
    <x v="1"/>
    <n v="9"/>
    <n v="9"/>
    <n v="1"/>
    <n v="9"/>
  </r>
  <r>
    <m/>
    <x v="1"/>
    <m/>
    <s v="DIA"/>
    <m/>
    <s v="BODEGA DE ELECTRICISTAS"/>
    <s v="*se realizó el traslado de las  herramientas y accesorios  al nuevo ambiente de la parte Eléctrica. _x000a_Se hace las pruebas.  "/>
    <n v="2"/>
    <n v="2"/>
    <x v="1"/>
    <x v="1"/>
    <d v="2024-03-24T00:00:00"/>
    <n v="0"/>
    <s v="BACKLOG"/>
    <x v="1"/>
    <n v="2"/>
    <n v="2"/>
    <n v="4"/>
    <m/>
    <m/>
    <s v="verde"/>
    <m/>
    <s v="CUMPLIDO"/>
    <s v=""/>
    <s v="X"/>
    <s v=""/>
    <s v=""/>
    <s v=""/>
    <s v=""/>
    <s v=""/>
    <s v="Ejecutada"/>
    <s v="MANTTO PLANTA"/>
    <s v="SUPERVISOR"/>
    <m/>
    <m/>
    <x v="0"/>
    <x v="1"/>
    <n v="2"/>
    <n v="2"/>
    <n v="1"/>
    <n v="4"/>
  </r>
  <r>
    <m/>
    <x v="2"/>
    <m/>
    <s v="DIA"/>
    <m/>
    <s v="MOTOR DE ZARANDA DE ALTA FRECUENCIA"/>
    <s v="Se realizó el armado del motor de la ZAF queda pendiente el montaje."/>
    <n v="2"/>
    <n v="2"/>
    <x v="1"/>
    <x v="1"/>
    <d v="2024-03-24T00:00:00"/>
    <n v="0"/>
    <s v="CORRECTIVO"/>
    <x v="1"/>
    <n v="2"/>
    <n v="2"/>
    <n v="4"/>
    <m/>
    <m/>
    <s v="verde"/>
    <m/>
    <s v="ADICIONAL"/>
    <s v=""/>
    <s v="X"/>
    <s v=""/>
    <s v=""/>
    <s v=""/>
    <s v=""/>
    <s v=""/>
    <s v="ADICIONAL"/>
    <s v="MANTTO PLANTA"/>
    <s v="SUPERVISOR"/>
    <s v="No incluída en Backlog"/>
    <m/>
    <x v="1"/>
    <x v="1"/>
    <n v="0"/>
    <n v="2"/>
    <s v=""/>
    <n v="4"/>
  </r>
  <r>
    <m/>
    <x v="1"/>
    <m/>
    <s v="DIA"/>
    <m/>
    <s v="BOMBA GENERAL DE RELAVE N° 2"/>
    <s v="se realizó la desconección  y desmontaje y montaje de la bomba general de relave # 2, presenta vibración, se realizará seguimiento."/>
    <n v="2"/>
    <n v="5"/>
    <x v="1"/>
    <x v="1"/>
    <d v="2024-03-24T00:00:00"/>
    <n v="0"/>
    <s v="BACKLOG"/>
    <x v="1"/>
    <n v="2"/>
    <n v="5"/>
    <n v="10"/>
    <m/>
    <m/>
    <s v="verde"/>
    <m/>
    <s v="CUMPLIDO"/>
    <s v=""/>
    <s v="X"/>
    <s v=""/>
    <s v=""/>
    <s v=""/>
    <s v=""/>
    <s v=""/>
    <s v="Ejecutada"/>
    <s v="MANTTO PLANTA"/>
    <s v="SUPERVISOR"/>
    <m/>
    <m/>
    <x v="0"/>
    <x v="1"/>
    <n v="5"/>
    <n v="5"/>
    <n v="1"/>
    <n v="10"/>
  </r>
  <r>
    <m/>
    <x v="1"/>
    <m/>
    <s v="DIA"/>
    <m/>
    <s v="CELDA SK 240"/>
    <s v="Instalación de display de Phmetro de celda unitaria SK-240, se colocó en la tapa del tablero para que el operador tenga acceso a visualizar los valores."/>
    <n v="1"/>
    <n v="2"/>
    <x v="1"/>
    <x v="1"/>
    <d v="2024-03-24T00:00:00"/>
    <n v="0"/>
    <s v="BACKLOG"/>
    <x v="2"/>
    <n v="1"/>
    <n v="2"/>
    <n v="2"/>
    <m/>
    <m/>
    <s v="verde"/>
    <m/>
    <s v="CUMPLIDO"/>
    <s v=""/>
    <s v="X"/>
    <s v=""/>
    <s v=""/>
    <s v=""/>
    <s v=""/>
    <s v=""/>
    <s v="Ejecutada"/>
    <s v="MANTTO PLANTA"/>
    <s v="SUPERVISOR"/>
    <m/>
    <m/>
    <x v="0"/>
    <x v="2"/>
    <n v="2"/>
    <n v="2"/>
    <n v="1"/>
    <n v="2"/>
  </r>
  <r>
    <m/>
    <x v="1"/>
    <m/>
    <s v="DIA"/>
    <m/>
    <s v="BOMBA N° 1 DE MOLINO 8x11"/>
    <s v="Configuración de transmisor de nivel para funcionamiento automático de bomba N°1 de molino 8x11, se realizaron pruebas  queda operativo."/>
    <n v="1"/>
    <n v="2"/>
    <x v="1"/>
    <x v="1"/>
    <d v="2024-03-24T00:00:00"/>
    <n v="0"/>
    <s v="BACKLOG"/>
    <x v="2"/>
    <n v="1"/>
    <n v="2"/>
    <n v="2"/>
    <m/>
    <m/>
    <s v="verde"/>
    <m/>
    <s v="CUMPLIDO"/>
    <s v=""/>
    <s v="X"/>
    <s v=""/>
    <s v=""/>
    <s v=""/>
    <s v=""/>
    <s v=""/>
    <s v="Ejecutada"/>
    <s v="MANTTO PLANTA"/>
    <s v="SUPERVISOR"/>
    <m/>
    <m/>
    <x v="0"/>
    <x v="2"/>
    <n v="2"/>
    <n v="2"/>
    <n v="1"/>
    <n v="2"/>
  </r>
  <r>
    <m/>
    <x v="1"/>
    <m/>
    <s v="DIA"/>
    <m/>
    <s v="SIRENA CHANCADO SECUNDARIO"/>
    <s v="Se cambió el fusible de sirena en tablero de PLC de chancado secundario, queda operativo."/>
    <n v="1"/>
    <n v="2"/>
    <x v="1"/>
    <x v="1"/>
    <d v="2024-03-24T00:00:00"/>
    <n v="0"/>
    <s v="BACKLOG"/>
    <x v="2"/>
    <n v="1"/>
    <n v="2"/>
    <n v="2"/>
    <m/>
    <m/>
    <s v="verde"/>
    <m/>
    <s v="CUMPLIDO"/>
    <s v=""/>
    <s v="X"/>
    <s v=""/>
    <s v=""/>
    <s v=""/>
    <s v=""/>
    <s v=""/>
    <s v="Ejecutada"/>
    <s v="MANTTO PLANTA"/>
    <s v="SUPERVISOR"/>
    <m/>
    <m/>
    <x v="0"/>
    <x v="2"/>
    <n v="2"/>
    <n v="2"/>
    <n v="1"/>
    <n v="2"/>
  </r>
  <r>
    <m/>
    <x v="1"/>
    <m/>
    <s v="DIA"/>
    <m/>
    <s v="BOMBAS NOVA "/>
    <s v="Con apoyo del programador, se actualizan en el SCADA los horometros de las bombas Nova ya que el operador observo variación."/>
    <n v="1"/>
    <n v="3"/>
    <x v="1"/>
    <x v="1"/>
    <d v="2024-03-24T00:00:00"/>
    <n v="0"/>
    <s v="BACKLOG"/>
    <x v="2"/>
    <n v="1"/>
    <n v="3"/>
    <n v="3"/>
    <m/>
    <m/>
    <s v="verde"/>
    <m/>
    <s v="CUMPLIDO"/>
    <s v=""/>
    <s v="X"/>
    <s v=""/>
    <s v=""/>
    <s v=""/>
    <s v=""/>
    <s v=""/>
    <s v="Ejecutada"/>
    <s v="MANTTO PLANTA"/>
    <s v="SUPERVISOR"/>
    <m/>
    <m/>
    <x v="0"/>
    <x v="2"/>
    <n v="3"/>
    <n v="3"/>
    <n v="1"/>
    <n v="3"/>
  </r>
  <r>
    <m/>
    <x v="1"/>
    <m/>
    <s v="DIA"/>
    <m/>
    <s v="BOMBA MARS N° 1"/>
    <s v="Se esta realizando limpieza de oil chamber de bomba mars N° 1."/>
    <n v="1"/>
    <n v="9"/>
    <x v="1"/>
    <x v="1"/>
    <d v="2024-03-24T00:00:00"/>
    <n v="0"/>
    <s v="BACKLOG"/>
    <x v="3"/>
    <n v="1"/>
    <n v="9"/>
    <n v="9"/>
    <m/>
    <m/>
    <s v="verde"/>
    <m/>
    <s v="CUMPLIDO"/>
    <s v=""/>
    <s v="X"/>
    <s v=""/>
    <s v=""/>
    <s v=""/>
    <s v=""/>
    <s v=""/>
    <s v="Ejecutada"/>
    <s v="MANTTO PLANTA"/>
    <s v="SUPERVISOR"/>
    <m/>
    <m/>
    <x v="0"/>
    <x v="3"/>
    <n v="9"/>
    <n v="9"/>
    <n v="1"/>
    <n v="9"/>
  </r>
  <r>
    <m/>
    <x v="1"/>
    <m/>
    <s v="DIA"/>
    <m/>
    <s v="SEGURIDAD"/>
    <s v="Se realizó el retiro de planchas, habilitación , orden y limpieza d evigas, etc. Aún no se culmina con el trabajo."/>
    <n v="3"/>
    <n v="9"/>
    <x v="1"/>
    <x v="1"/>
    <d v="2024-03-24T00:00:00"/>
    <n v="0"/>
    <s v="BACKLOG"/>
    <x v="3"/>
    <n v="3"/>
    <n v="9"/>
    <n v="27"/>
    <m/>
    <m/>
    <s v="verde"/>
    <m/>
    <s v="CUMPLIDO"/>
    <s v=""/>
    <s v="X"/>
    <s v=""/>
    <s v=""/>
    <s v=""/>
    <s v=""/>
    <s v=""/>
    <s v="Ejecutada"/>
    <s v="MANTTO PLANTA"/>
    <s v="SUPERVISOR"/>
    <m/>
    <m/>
    <x v="0"/>
    <x v="3"/>
    <n v="9"/>
    <n v="9"/>
    <n v="1"/>
    <n v="27"/>
  </r>
  <r>
    <m/>
    <x v="1"/>
    <m/>
    <s v="DIA"/>
    <m/>
    <s v="LINEA DE TUBERÍA DE DESCARGA DEL HIDROCICLON."/>
    <s v="Se realizó el pegado de línea de descarga de hidrociclón, tubería de 6 plg. HDPE."/>
    <n v="2"/>
    <n v="9"/>
    <x v="1"/>
    <x v="1"/>
    <d v="2024-03-24T00:00:00"/>
    <n v="0"/>
    <s v="BACKLOG"/>
    <x v="3"/>
    <n v="2"/>
    <n v="9"/>
    <n v="18"/>
    <m/>
    <m/>
    <s v="verde"/>
    <m/>
    <s v="CUMPLIDO"/>
    <s v=""/>
    <s v="X"/>
    <s v=""/>
    <s v=""/>
    <s v=""/>
    <s v=""/>
    <s v=""/>
    <s v="Ejecutada"/>
    <s v="MANTTO PLANTA"/>
    <s v="SUPERVISOR"/>
    <m/>
    <m/>
    <x v="0"/>
    <x v="3"/>
    <n v="9"/>
    <n v="9"/>
    <n v="1"/>
    <n v="18"/>
  </r>
  <r>
    <m/>
    <x v="0"/>
    <m/>
    <s v="DIA"/>
    <m/>
    <s v="CANCHA DE CONCENTRADO DE Pb y Zn."/>
    <s v="Se culminó con la colocación de parrillas en cancha de concentrado de pb. y zinc."/>
    <n v="2"/>
    <n v="9"/>
    <x v="1"/>
    <x v="1"/>
    <d v="2024-03-24T00:00:00"/>
    <n v="0"/>
    <s v="PREVENTIVO"/>
    <x v="3"/>
    <n v="2"/>
    <n v="9"/>
    <n v="18"/>
    <m/>
    <m/>
    <s v="verde"/>
    <m/>
    <s v="CUMPLIDO"/>
    <s v=""/>
    <s v="X"/>
    <s v=""/>
    <s v=""/>
    <s v=""/>
    <s v=""/>
    <s v=""/>
    <s v="Ejecutada"/>
    <s v="MANTTO PLANTA"/>
    <s v="SUPERVISOR"/>
    <m/>
    <m/>
    <x v="0"/>
    <x v="3"/>
    <n v="9"/>
    <n v="9"/>
    <n v="1"/>
    <n v="18"/>
  </r>
  <r>
    <m/>
    <x v="0"/>
    <m/>
    <s v="DIA"/>
    <m/>
    <s v="MEDICION DE TUBERIAS"/>
    <s v="Medición de tubería de relave por ultrasonido. Cant. 20 tubos ,Línea 1( 267:268;269)_x000a_línea 2(292;293;294), línea 3(207;208-C;208;209;210;211;212;213;214;215), Línea 4(296;297;298;299)."/>
    <n v="2"/>
    <n v="9"/>
    <x v="1"/>
    <x v="1"/>
    <d v="2024-03-24T00:00:00"/>
    <n v="0"/>
    <s v="PREVENTIVO"/>
    <x v="3"/>
    <n v="2"/>
    <n v="9"/>
    <n v="18"/>
    <m/>
    <m/>
    <s v="verde"/>
    <m/>
    <s v="CUMPLIDO"/>
    <s v=""/>
    <s v="X"/>
    <s v=""/>
    <s v=""/>
    <s v=""/>
    <s v=""/>
    <s v=""/>
    <s v="Ejecutada"/>
    <s v="MANTTO PLANTA"/>
    <s v="SUPERVISOR"/>
    <m/>
    <m/>
    <x v="0"/>
    <x v="3"/>
    <n v="9"/>
    <n v="9"/>
    <n v="1"/>
    <n v="18"/>
  </r>
  <r>
    <m/>
    <x v="0"/>
    <m/>
    <s v="DIA"/>
    <m/>
    <s v="CELDAS DENVER DE FLOTACIÓN DR-500 PB #01"/>
    <s v="Lubricacion de caja de rodamientos"/>
    <n v="1"/>
    <n v="0.5"/>
    <x v="1"/>
    <x v="1"/>
    <d v="2024-03-24T00:00:00"/>
    <n v="0"/>
    <s v="PREVENTIVO"/>
    <x v="4"/>
    <n v="1"/>
    <n v="0.5"/>
    <n v="0.5"/>
    <m/>
    <m/>
    <s v="verde"/>
    <m/>
    <s v="CUMPLIDO"/>
    <s v=""/>
    <s v="X"/>
    <s v=""/>
    <s v=""/>
    <s v=""/>
    <s v=""/>
    <s v=""/>
    <s v="Ejecutada"/>
    <s v="MANTTO PLANTA"/>
    <s v="SUPERVISOR"/>
    <m/>
    <m/>
    <x v="0"/>
    <x v="4"/>
    <n v="0.5"/>
    <n v="0.5"/>
    <n v="1"/>
    <n v="0.5"/>
  </r>
  <r>
    <m/>
    <x v="0"/>
    <m/>
    <s v="DIA"/>
    <m/>
    <s v="Chancadora secundaria new CH430"/>
    <s v="Lubricacion de contraeje"/>
    <n v="1"/>
    <n v="1"/>
    <x v="1"/>
    <x v="1"/>
    <d v="2024-03-24T00:00:00"/>
    <n v="0"/>
    <s v="PREVENTIVO"/>
    <x v="4"/>
    <n v="1"/>
    <n v="1"/>
    <n v="1"/>
    <m/>
    <m/>
    <s v="verde"/>
    <m/>
    <s v="CUMPLIDO"/>
    <s v=""/>
    <s v="X"/>
    <s v=""/>
    <s v=""/>
    <s v=""/>
    <s v=""/>
    <s v=""/>
    <s v="Ejecutada"/>
    <s v="MANTTO PLANTA"/>
    <s v="SUPERVISOR"/>
    <m/>
    <m/>
    <x v="0"/>
    <x v="4"/>
    <n v="1"/>
    <n v="1"/>
    <n v="1"/>
    <n v="1"/>
  </r>
  <r>
    <m/>
    <x v="0"/>
    <m/>
    <s v="DIA"/>
    <m/>
    <s v="Chancadora secundaria new CH430"/>
    <s v="Lubricacion de motor electrico"/>
    <n v="1"/>
    <n v="1"/>
    <x v="1"/>
    <x v="1"/>
    <d v="2024-03-24T00:00:00"/>
    <n v="0"/>
    <s v="PREVENTIVO"/>
    <x v="4"/>
    <n v="1"/>
    <n v="1"/>
    <n v="1"/>
    <m/>
    <m/>
    <s v="verde"/>
    <m/>
    <s v="CUMPLIDO"/>
    <s v=""/>
    <s v="X"/>
    <s v=""/>
    <s v=""/>
    <s v=""/>
    <s v=""/>
    <s v=""/>
    <s v="Ejecutada"/>
    <s v="MANTTO PLANTA"/>
    <s v="SUPERVISOR"/>
    <m/>
    <m/>
    <x v="0"/>
    <x v="4"/>
    <n v="1"/>
    <n v="1"/>
    <n v="1"/>
    <n v="1"/>
  </r>
  <r>
    <m/>
    <x v="0"/>
    <m/>
    <s v="DIA"/>
    <m/>
    <s v="BOMBA DE AGUA HIDROSTAL RIO TORRES N°1"/>
    <s v="Lubricacion de motor electrico"/>
    <n v="1"/>
    <n v="1"/>
    <x v="1"/>
    <x v="1"/>
    <d v="2024-03-24T00:00:00"/>
    <n v="0"/>
    <s v="PREVENTIVO"/>
    <x v="4"/>
    <n v="1"/>
    <n v="1"/>
    <n v="1"/>
    <m/>
    <m/>
    <s v="verde"/>
    <m/>
    <s v="CUMPLIDO"/>
    <s v=""/>
    <s v="X"/>
    <s v=""/>
    <s v=""/>
    <s v=""/>
    <s v=""/>
    <s v=""/>
    <s v="Ejecutada"/>
    <s v="MANTTO PLANTA"/>
    <s v="SUPERVISOR"/>
    <m/>
    <m/>
    <x v="0"/>
    <x v="4"/>
    <n v="1"/>
    <n v="1"/>
    <n v="1"/>
    <n v="1"/>
  </r>
  <r>
    <m/>
    <x v="0"/>
    <m/>
    <s v="DIA"/>
    <m/>
    <s v="FAJA TRANSPORTADORA N° 01 DE 30”"/>
    <s v="Lubricacion de chumaceras lado polea de cola y cabeza"/>
    <n v="1"/>
    <n v="0.5"/>
    <x v="1"/>
    <x v="1"/>
    <d v="2024-03-24T00:00:00"/>
    <n v="0"/>
    <s v="PREVENTIVO"/>
    <x v="4"/>
    <n v="1"/>
    <n v="0.5"/>
    <n v="0.5"/>
    <m/>
    <m/>
    <s v="verde"/>
    <m/>
    <s v="CUMPLIDO"/>
    <s v=""/>
    <s v="X"/>
    <s v=""/>
    <s v=""/>
    <s v=""/>
    <s v=""/>
    <s v=""/>
    <s v="Ejecutada"/>
    <s v="MANTTO PLANTA"/>
    <s v="SUPERVISOR"/>
    <m/>
    <m/>
    <x v="0"/>
    <x v="4"/>
    <n v="0.5"/>
    <n v="0.5"/>
    <n v="1"/>
    <n v="0.5"/>
  </r>
  <r>
    <m/>
    <x v="0"/>
    <m/>
    <s v="DIA"/>
    <m/>
    <s v="FAJA TRANSPORTADORA N° 02 DE 30”"/>
    <s v="Lubricacion de chumaceras lado polea de cola y cabeza"/>
    <n v="1"/>
    <n v="0.5"/>
    <x v="1"/>
    <x v="1"/>
    <d v="2024-03-24T00:00:00"/>
    <n v="0"/>
    <s v="PREVENTIVO"/>
    <x v="4"/>
    <n v="1"/>
    <n v="0.5"/>
    <n v="0.5"/>
    <m/>
    <m/>
    <s v="verde"/>
    <m/>
    <s v="CUMPLIDO"/>
    <s v=""/>
    <s v="X"/>
    <s v=""/>
    <s v=""/>
    <s v=""/>
    <s v=""/>
    <s v=""/>
    <s v="Ejecutada"/>
    <s v="MANTTO PLANTA"/>
    <s v="SUPERVISOR"/>
    <m/>
    <m/>
    <x v="0"/>
    <x v="4"/>
    <n v="0.5"/>
    <n v="0.5"/>
    <n v="1"/>
    <n v="0.5"/>
  </r>
  <r>
    <m/>
    <x v="0"/>
    <m/>
    <s v="DIA"/>
    <m/>
    <s v="FAJA TRANSPORTADORA N° 3 DE 30”"/>
    <s v="Lubricacion de chumaceras lado polea de cola y cabeza"/>
    <n v="1"/>
    <n v="0.5"/>
    <x v="1"/>
    <x v="1"/>
    <d v="2024-03-24T00:00:00"/>
    <n v="0"/>
    <s v="PREVENTIVO"/>
    <x v="4"/>
    <n v="1"/>
    <n v="0.5"/>
    <n v="0.5"/>
    <m/>
    <m/>
    <s v="verde"/>
    <m/>
    <s v="CUMPLIDO"/>
    <s v=""/>
    <s v="X"/>
    <s v=""/>
    <s v=""/>
    <s v=""/>
    <s v=""/>
    <s v=""/>
    <s v="Ejecutada"/>
    <s v="MANTTO PLANTA"/>
    <s v="SUPERVISOR"/>
    <m/>
    <m/>
    <x v="0"/>
    <x v="4"/>
    <n v="0.5"/>
    <n v="0.5"/>
    <n v="1"/>
    <n v="0.5"/>
  </r>
  <r>
    <m/>
    <x v="0"/>
    <m/>
    <s v="DIA"/>
    <m/>
    <s v="CEDAZO # 02 - VIBRATORIO SIMPLICITY 7X14"/>
    <s v="Lubricacion de tambor"/>
    <n v="1"/>
    <n v="0.5"/>
    <x v="1"/>
    <x v="1"/>
    <d v="2024-03-24T00:00:00"/>
    <n v="0"/>
    <s v="PREVENTIVO"/>
    <x v="4"/>
    <n v="1"/>
    <n v="0.5"/>
    <n v="0.5"/>
    <m/>
    <m/>
    <s v="verde"/>
    <m/>
    <s v="CUMPLIDO"/>
    <s v=""/>
    <s v="X"/>
    <s v=""/>
    <s v=""/>
    <s v=""/>
    <s v=""/>
    <s v=""/>
    <s v="Ejecutada"/>
    <s v="MANTTO PLANTA"/>
    <s v="SUPERVISOR"/>
    <m/>
    <m/>
    <x v="0"/>
    <x v="4"/>
    <n v="0.5"/>
    <n v="0.5"/>
    <n v="1"/>
    <n v="0.5"/>
  </r>
  <r>
    <m/>
    <x v="0"/>
    <m/>
    <s v="DIA"/>
    <m/>
    <s v="BOMBA DE AGUA HIDROSTAL RIO TORRES N°1"/>
    <s v="Lubricacion de caja de rodamientos"/>
    <n v="1"/>
    <n v="1"/>
    <x v="1"/>
    <x v="1"/>
    <d v="2024-03-24T00:00:00"/>
    <n v="0"/>
    <s v="PREVENTIVO"/>
    <x v="4"/>
    <n v="1"/>
    <n v="1"/>
    <n v="1"/>
    <m/>
    <m/>
    <s v="verde"/>
    <m/>
    <s v="CUMPLIDO"/>
    <s v=""/>
    <s v="X"/>
    <s v=""/>
    <s v=""/>
    <s v=""/>
    <s v=""/>
    <s v=""/>
    <s v="Ejecutada"/>
    <s v="MANTTO PLANTA"/>
    <s v="SUPERVISOR"/>
    <m/>
    <m/>
    <x v="0"/>
    <x v="4"/>
    <n v="1"/>
    <n v="1"/>
    <n v="1"/>
    <n v="1"/>
  </r>
  <r>
    <m/>
    <x v="0"/>
    <m/>
    <s v="DIA"/>
    <m/>
    <s v="Extractor de polvo Zona Chancado Primario MTB10"/>
    <s v="Lubricacion de motor electrico"/>
    <n v="1"/>
    <n v="1"/>
    <x v="1"/>
    <x v="1"/>
    <d v="2024-03-24T00:00:00"/>
    <n v="0"/>
    <s v="PREVENTIVO"/>
    <x v="4"/>
    <n v="1"/>
    <n v="1"/>
    <n v="1"/>
    <m/>
    <m/>
    <s v="verde"/>
    <m/>
    <s v="CUMPLIDO"/>
    <s v=""/>
    <s v="X"/>
    <s v=""/>
    <s v=""/>
    <s v=""/>
    <s v=""/>
    <s v=""/>
    <s v="Ejecutada"/>
    <s v="MANTTO PLANTA"/>
    <s v="SUPERVISOR"/>
    <m/>
    <m/>
    <x v="0"/>
    <x v="4"/>
    <n v="1"/>
    <n v="1"/>
    <n v="1"/>
    <n v="1"/>
  </r>
  <r>
    <m/>
    <x v="0"/>
    <m/>
    <s v="DIA"/>
    <m/>
    <s v="Extractor de polvo Zona Chancado secundario"/>
    <s v="Lubricacion de motor electrico"/>
    <n v="1"/>
    <n v="1"/>
    <x v="1"/>
    <x v="1"/>
    <d v="2024-03-24T00:00:00"/>
    <n v="0"/>
    <s v="PREVENTIVO"/>
    <x v="4"/>
    <n v="1"/>
    <n v="1"/>
    <n v="1"/>
    <m/>
    <m/>
    <s v="verde"/>
    <m/>
    <s v="CUMPLIDO"/>
    <s v=""/>
    <s v="X"/>
    <s v=""/>
    <s v=""/>
    <s v=""/>
    <s v=""/>
    <s v=""/>
    <s v="Ejecutada"/>
    <s v="MANTTO PLANTA"/>
    <s v="SUPERVISOR"/>
    <m/>
    <m/>
    <x v="0"/>
    <x v="4"/>
    <n v="1"/>
    <n v="1"/>
    <n v="1"/>
    <n v="1"/>
  </r>
  <r>
    <m/>
    <x v="0"/>
    <m/>
    <s v="DIA"/>
    <m/>
    <s v="Celda Denver SP 18 nª12 de Cu Banco Nª3"/>
    <s v="Lubricacion de caja de rodamientos"/>
    <n v="1"/>
    <n v="0.5"/>
    <x v="1"/>
    <x v="1"/>
    <d v="2024-03-24T00:00:00"/>
    <n v="0"/>
    <s v="PREVENTIVO"/>
    <x v="4"/>
    <n v="1"/>
    <n v="0.5"/>
    <n v="0.5"/>
    <m/>
    <m/>
    <s v="verde"/>
    <m/>
    <s v="CUMPLIDO"/>
    <s v=""/>
    <s v="X"/>
    <s v=""/>
    <s v=""/>
    <s v=""/>
    <s v=""/>
    <s v=""/>
    <s v="Ejecutada"/>
    <s v="MANTTO PLANTA"/>
    <s v="SUPERVISOR"/>
    <m/>
    <m/>
    <x v="0"/>
    <x v="4"/>
    <n v="0.5"/>
    <n v="0.5"/>
    <n v="1"/>
    <n v="0.5"/>
  </r>
  <r>
    <m/>
    <x v="0"/>
    <m/>
    <s v="DIA"/>
    <m/>
    <s v="BOMBA VERTICAL 2.5 DE CLARIFICADOR #01"/>
    <s v="Mantenimiento, se inspeccionó los forros, encontrando en buenas condiciones "/>
    <n v="2"/>
    <n v="4"/>
    <x v="2"/>
    <x v="2"/>
    <d v="2024-03-25T00:00:00"/>
    <n v="0"/>
    <s v="PREVENTIVO"/>
    <x v="0"/>
    <n v="2"/>
    <n v="4"/>
    <n v="8"/>
    <m/>
    <m/>
    <s v="verde"/>
    <m/>
    <s v="CUMPLIDO"/>
    <s v=""/>
    <s v=""/>
    <s v="X"/>
    <s v=""/>
    <s v=""/>
    <s v=""/>
    <s v=""/>
    <s v="Ejecutada"/>
    <s v="MANTTO PLANTA"/>
    <s v="SUPERVISOR"/>
    <m/>
    <m/>
    <x v="0"/>
    <x v="0"/>
    <n v="4"/>
    <n v="4"/>
    <n v="1"/>
    <n v="8"/>
  </r>
  <r>
    <m/>
    <x v="0"/>
    <m/>
    <s v="DIA"/>
    <m/>
    <s v="BOMBA HIDROSTAL STAN BY "/>
    <s v="Se habilita base de motor y de  bomba "/>
    <n v="2"/>
    <n v="5"/>
    <x v="2"/>
    <x v="2"/>
    <d v="2024-03-25T00:00:00"/>
    <n v="0"/>
    <s v="PREVENTIVO"/>
    <x v="0"/>
    <n v="2"/>
    <n v="5"/>
    <n v="10"/>
    <m/>
    <m/>
    <s v="verde"/>
    <m/>
    <s v="CUMPLIDO"/>
    <s v=""/>
    <s v=""/>
    <s v="X"/>
    <s v=""/>
    <s v=""/>
    <s v=""/>
    <s v=""/>
    <s v="Ejecutada"/>
    <s v="MANTTO PLANTA"/>
    <s v="SUPERVISOR"/>
    <m/>
    <m/>
    <x v="0"/>
    <x v="0"/>
    <n v="5"/>
    <n v="5"/>
    <n v="1"/>
    <n v="10"/>
  </r>
  <r>
    <m/>
    <x v="1"/>
    <m/>
    <s v="DIA"/>
    <m/>
    <s v="BOMBAS MARS "/>
    <s v="Reparación de pisos lado bombas mars 04"/>
    <n v="2"/>
    <n v="9"/>
    <x v="2"/>
    <x v="2"/>
    <d v="2024-03-25T00:00:00"/>
    <n v="0"/>
    <s v="BACKLOG"/>
    <x v="0"/>
    <n v="2"/>
    <n v="9"/>
    <n v="18"/>
    <m/>
    <m/>
    <s v="verde"/>
    <m/>
    <s v="CUMPLIDO"/>
    <s v=""/>
    <s v=""/>
    <s v="X"/>
    <s v=""/>
    <s v=""/>
    <s v=""/>
    <s v=""/>
    <s v="Ejecutada"/>
    <s v="MANTTO PLANTA"/>
    <s v="SUPERVISOR"/>
    <m/>
    <m/>
    <x v="0"/>
    <x v="0"/>
    <n v="9"/>
    <n v="9"/>
    <n v="1"/>
    <n v="18"/>
  </r>
  <r>
    <m/>
    <x v="0"/>
    <m/>
    <s v="DIA"/>
    <m/>
    <s v="MOLINO #01"/>
    <s v="Se inspeccionó los rodamientos y reajuste de pernos de las chumaceras "/>
    <n v="2"/>
    <n v="4"/>
    <x v="2"/>
    <x v="2"/>
    <d v="2024-03-25T00:00:00"/>
    <n v="0"/>
    <s v="PREVENTIVO"/>
    <x v="0"/>
    <n v="2"/>
    <n v="4"/>
    <n v="8"/>
    <m/>
    <m/>
    <s v="verde"/>
    <m/>
    <s v="CUMPLIDO"/>
    <s v=""/>
    <s v=""/>
    <s v="X"/>
    <s v=""/>
    <s v=""/>
    <s v=""/>
    <s v=""/>
    <s v="Ejecutada"/>
    <s v="MANTTO PLANTA"/>
    <s v="SUPERVISOR"/>
    <m/>
    <m/>
    <x v="0"/>
    <x v="0"/>
    <n v="4"/>
    <n v="4"/>
    <n v="1"/>
    <n v="8"/>
  </r>
  <r>
    <m/>
    <x v="0"/>
    <m/>
    <s v="DIA"/>
    <m/>
    <s v="BOMBA 6X4 EG STAND BY"/>
    <s v="Se reparó pedestal para stand by. "/>
    <n v="2"/>
    <n v="5"/>
    <x v="2"/>
    <x v="2"/>
    <d v="2024-03-25T00:00:00"/>
    <n v="0"/>
    <s v="PREVENTIVO"/>
    <x v="0"/>
    <n v="2"/>
    <n v="5"/>
    <n v="10"/>
    <m/>
    <m/>
    <s v="verde"/>
    <m/>
    <s v="CUMPLIDO"/>
    <s v=""/>
    <s v=""/>
    <s v="X"/>
    <s v=""/>
    <s v=""/>
    <s v=""/>
    <s v=""/>
    <s v="Ejecutada"/>
    <s v="MANTTO PLANTA"/>
    <s v="SUPERVISOR"/>
    <m/>
    <m/>
    <x v="0"/>
    <x v="0"/>
    <n v="5"/>
    <n v="5"/>
    <n v="1"/>
    <n v="10"/>
  </r>
  <r>
    <m/>
    <x v="1"/>
    <m/>
    <s v="DIA"/>
    <m/>
    <s v="BOMBA VERTICAL #01 DE RETORNO CURRIER "/>
    <s v="Se cambió bomba completa y fabricación de guarda de protección."/>
    <n v="2"/>
    <n v="8"/>
    <x v="2"/>
    <x v="2"/>
    <d v="2024-03-25T00:00:00"/>
    <n v="0"/>
    <s v="BACKLOG"/>
    <x v="0"/>
    <n v="2"/>
    <n v="8"/>
    <n v="16"/>
    <m/>
    <m/>
    <s v="verde"/>
    <m/>
    <s v="CUMPLIDO"/>
    <s v=""/>
    <s v=""/>
    <s v="X"/>
    <s v=""/>
    <s v=""/>
    <s v=""/>
    <s v=""/>
    <s v="Ejecutada"/>
    <s v="MANTTO PLANTA"/>
    <s v="SUPERVISOR"/>
    <m/>
    <m/>
    <x v="0"/>
    <x v="0"/>
    <n v="8"/>
    <n v="8"/>
    <n v="1"/>
    <n v="16"/>
  </r>
  <r>
    <m/>
    <x v="1"/>
    <m/>
    <s v="DIA"/>
    <m/>
    <s v="FAJA #09 DE CHANCADO "/>
    <s v="Se reparó guarda lateral de polea cola."/>
    <n v="2"/>
    <n v="1"/>
    <x v="2"/>
    <x v="2"/>
    <d v="2024-03-25T00:00:00"/>
    <n v="0"/>
    <s v="BACKLOG"/>
    <x v="0"/>
    <n v="2"/>
    <n v="1"/>
    <n v="2"/>
    <m/>
    <m/>
    <s v="verde"/>
    <m/>
    <s v="CUMPLIDO"/>
    <s v=""/>
    <s v=""/>
    <s v="X"/>
    <s v=""/>
    <s v=""/>
    <s v=""/>
    <s v=""/>
    <s v="Ejecutada"/>
    <s v="MANTTO PLANTA"/>
    <s v="SUPERVISOR"/>
    <m/>
    <m/>
    <x v="0"/>
    <x v="0"/>
    <n v="1"/>
    <n v="1"/>
    <n v="1"/>
    <n v="2"/>
  </r>
  <r>
    <m/>
    <x v="0"/>
    <m/>
    <s v="DIA"/>
    <m/>
    <s v="SOPLADOR SPENSER "/>
    <s v="Se cambió acoplamiento y se alinea."/>
    <n v="2"/>
    <n v="9"/>
    <x v="2"/>
    <x v="2"/>
    <d v="2024-03-25T00:00:00"/>
    <n v="0"/>
    <s v="PREVENTIVO"/>
    <x v="0"/>
    <n v="2"/>
    <n v="9"/>
    <n v="18"/>
    <m/>
    <m/>
    <s v="verde"/>
    <m/>
    <s v="CUMPLIDO"/>
    <s v=""/>
    <s v=""/>
    <s v="X"/>
    <s v=""/>
    <s v=""/>
    <s v=""/>
    <s v=""/>
    <s v="Ejecutada"/>
    <s v="MANTTO PLANTA"/>
    <s v="SUPERVISOR"/>
    <m/>
    <m/>
    <x v="0"/>
    <x v="0"/>
    <n v="9"/>
    <n v="9"/>
    <n v="1"/>
    <n v="18"/>
  </r>
  <r>
    <m/>
    <x v="0"/>
    <m/>
    <s v="DIA"/>
    <m/>
    <s v="BOMBA VERTICAL #02 DE WNCO 84"/>
    <s v="Mantenimiento, se inspeccionó los forros, encontrando en buenas condiciones."/>
    <n v="2"/>
    <n v="4"/>
    <x v="2"/>
    <x v="2"/>
    <d v="2024-03-25T00:00:00"/>
    <n v="0"/>
    <s v="PREVENTIVO"/>
    <x v="0"/>
    <n v="2"/>
    <n v="4"/>
    <n v="8"/>
    <m/>
    <m/>
    <s v="verde"/>
    <m/>
    <s v="CUMPLIDO"/>
    <s v=""/>
    <s v=""/>
    <s v="X"/>
    <s v=""/>
    <s v=""/>
    <s v=""/>
    <s v=""/>
    <s v="Ejecutada"/>
    <s v="MANTTO PLANTA"/>
    <s v="SUPERVISOR"/>
    <m/>
    <m/>
    <x v="0"/>
    <x v="0"/>
    <n v="4"/>
    <n v="4"/>
    <n v="1"/>
    <n v="8"/>
  </r>
  <r>
    <m/>
    <x v="1"/>
    <m/>
    <s v="DIA"/>
    <m/>
    <s v="FILTRO PRENSA "/>
    <s v="Se instalo roda pies y pintado de las barandas "/>
    <n v="2"/>
    <n v="5"/>
    <x v="2"/>
    <x v="2"/>
    <d v="2024-03-25T00:00:00"/>
    <n v="0"/>
    <s v="BACKLOG"/>
    <x v="0"/>
    <n v="2"/>
    <n v="5"/>
    <n v="10"/>
    <m/>
    <m/>
    <s v="verde"/>
    <m/>
    <s v="CUMPLIDO"/>
    <s v=""/>
    <s v=""/>
    <s v="X"/>
    <s v=""/>
    <s v=""/>
    <s v=""/>
    <s v=""/>
    <s v="Ejecutada"/>
    <s v="MANTTO PLANTA"/>
    <s v="SUPERVISOR"/>
    <m/>
    <m/>
    <x v="0"/>
    <x v="0"/>
    <n v="5"/>
    <n v="5"/>
    <n v="1"/>
    <n v="10"/>
  </r>
  <r>
    <m/>
    <x v="0"/>
    <m/>
    <s v="DIA"/>
    <m/>
    <s v="PLANTA "/>
    <s v="Se traslado los materiales a punto de acopio cancha de chatarra"/>
    <n v="2"/>
    <n v="8"/>
    <x v="2"/>
    <x v="2"/>
    <d v="2024-03-25T00:00:00"/>
    <n v="0"/>
    <s v="PREVENTIVO"/>
    <x v="0"/>
    <n v="2"/>
    <n v="8"/>
    <n v="16"/>
    <m/>
    <m/>
    <s v="verde"/>
    <m/>
    <s v="CUMPLIDO"/>
    <s v=""/>
    <s v=""/>
    <s v="X"/>
    <s v=""/>
    <s v=""/>
    <s v=""/>
    <s v=""/>
    <s v="Ejecutada"/>
    <s v="MANTTO PLANTA"/>
    <s v="SUPERVISOR"/>
    <m/>
    <m/>
    <x v="0"/>
    <x v="0"/>
    <n v="8"/>
    <n v="8"/>
    <n v="1"/>
    <n v="16"/>
  </r>
  <r>
    <m/>
    <x v="0"/>
    <m/>
    <s v="DIA"/>
    <m/>
    <s v="MARS 01"/>
    <s v="Se cambio mica visor "/>
    <n v="2"/>
    <n v="1"/>
    <x v="2"/>
    <x v="2"/>
    <d v="2024-03-25T00:00:00"/>
    <n v="0"/>
    <s v="PREVENTIVO"/>
    <x v="0"/>
    <n v="2"/>
    <n v="1"/>
    <n v="2"/>
    <m/>
    <m/>
    <s v="verde"/>
    <m/>
    <s v="CUMPLIDO"/>
    <s v=""/>
    <s v=""/>
    <s v="X"/>
    <s v=""/>
    <s v=""/>
    <s v=""/>
    <s v=""/>
    <s v="Ejecutada"/>
    <s v="MANTTO PLANTA"/>
    <s v="SUPERVISOR"/>
    <m/>
    <m/>
    <x v="0"/>
    <x v="0"/>
    <n v="1"/>
    <n v="1"/>
    <n v="1"/>
    <n v="2"/>
  </r>
  <r>
    <m/>
    <x v="0"/>
    <m/>
    <s v="DIA"/>
    <m/>
    <s v="BLOQUEO DE EQUIPOS EN PLANTA"/>
    <s v="Se realiza el bloqueo y desbloqueo de los equipos de planta concentradora, ára chancado, molienda, flotación, bomba mars."/>
    <n v="1"/>
    <n v="9"/>
    <x v="2"/>
    <x v="2"/>
    <d v="2024-03-25T00:00:00"/>
    <n v="0"/>
    <s v="PREVENTIVO"/>
    <x v="1"/>
    <n v="1"/>
    <n v="9"/>
    <n v="9"/>
    <m/>
    <m/>
    <s v="verde"/>
    <m/>
    <s v="CUMPLIDO"/>
    <s v=""/>
    <s v=""/>
    <s v="X"/>
    <s v=""/>
    <s v=""/>
    <s v=""/>
    <s v=""/>
    <s v="Ejecutada"/>
    <s v="MANTTO PLANTA"/>
    <s v="SUPERVISOR"/>
    <m/>
    <m/>
    <x v="0"/>
    <x v="1"/>
    <n v="9"/>
    <n v="9"/>
    <n v="1"/>
    <n v="9"/>
  </r>
  <r>
    <m/>
    <x v="1"/>
    <m/>
    <s v="DIA"/>
    <m/>
    <s v="MOTOR DE ZAF"/>
    <s v="Se realiza el armado del motor de la ZAF y luego se traslada a flotación para su montaje se hace el montaje y conexionado de motor y se hace las pruebas correspondientes  y se hace presente al operador dejando en funcionamiento y con un amperaje de 1.8 Amperios."/>
    <n v="2"/>
    <n v="2"/>
    <x v="2"/>
    <x v="2"/>
    <d v="2024-03-25T00:00:00"/>
    <n v="0"/>
    <s v="BACKLOG"/>
    <x v="1"/>
    <n v="2"/>
    <n v="2"/>
    <n v="4"/>
    <m/>
    <m/>
    <s v="verde"/>
    <m/>
    <s v="CUMPLIDO"/>
    <s v=""/>
    <s v=""/>
    <s v="X"/>
    <s v=""/>
    <s v=""/>
    <s v=""/>
    <s v=""/>
    <s v="Ejecutada"/>
    <s v="MANTTO PLANTA"/>
    <s v="SUPERVISOR"/>
    <m/>
    <m/>
    <x v="0"/>
    <x v="1"/>
    <n v="2"/>
    <n v="2"/>
    <n v="1"/>
    <n v="4"/>
  </r>
  <r>
    <m/>
    <x v="1"/>
    <m/>
    <s v="DIA"/>
    <m/>
    <s v="MOTOR DE ZARANDA DE ALTA FRECUENCIA"/>
    <s v="Se realizó las pruebas del motor de 150 HP en el taller eléctrico  junto con el inspector se toma la medida del amperaje de 25.6 amperios quedando listo para su traslado."/>
    <n v="2"/>
    <n v="2"/>
    <x v="2"/>
    <x v="2"/>
    <d v="2024-03-25T00:00:00"/>
    <n v="0"/>
    <s v="BACKLOG"/>
    <x v="1"/>
    <n v="2"/>
    <n v="2"/>
    <n v="4"/>
    <m/>
    <m/>
    <s v="verde"/>
    <m/>
    <s v="CUMPLIDO"/>
    <s v=""/>
    <s v=""/>
    <s v="X"/>
    <s v=""/>
    <s v=""/>
    <s v=""/>
    <s v=""/>
    <s v="Ejecutada"/>
    <s v="MANTTO PLANTA"/>
    <s v="SUPERVISOR"/>
    <m/>
    <m/>
    <x v="0"/>
    <x v="1"/>
    <n v="2"/>
    <n v="2"/>
    <n v="1"/>
    <n v="4"/>
  </r>
  <r>
    <m/>
    <x v="0"/>
    <m/>
    <s v="DIA"/>
    <m/>
    <s v="TALLER ELÉCTRICO"/>
    <s v="Se realizó el orden de los motores en los estantes , el mantto. correctivo y el pintado quedando  en orden la mayoría de los motores."/>
    <n v="2"/>
    <n v="5"/>
    <x v="2"/>
    <x v="2"/>
    <d v="2024-03-25T00:00:00"/>
    <n v="0"/>
    <s v="PREVENTIVO"/>
    <x v="1"/>
    <n v="2"/>
    <n v="5"/>
    <n v="10"/>
    <m/>
    <m/>
    <s v="verde"/>
    <m/>
    <s v="CUMPLIDO"/>
    <s v=""/>
    <s v=""/>
    <s v="X"/>
    <s v=""/>
    <s v=""/>
    <s v=""/>
    <s v=""/>
    <s v="Ejecutada"/>
    <s v="MANTTO PLANTA"/>
    <s v="SUPERVISOR"/>
    <m/>
    <m/>
    <x v="0"/>
    <x v="1"/>
    <n v="5"/>
    <n v="5"/>
    <n v="1"/>
    <n v="10"/>
  </r>
  <r>
    <m/>
    <x v="0"/>
    <m/>
    <s v="DIA"/>
    <m/>
    <s v="REACTOR N° 1,3 SALIDA EF 08"/>
    <s v="Limpieza y calibración de electrodos de ph de reactores N° 1, 3 y canal de salida EF-08, en planta de neutralización."/>
    <n v="1"/>
    <n v="2"/>
    <x v="2"/>
    <x v="2"/>
    <d v="2024-03-25T00:00:00"/>
    <n v="0"/>
    <s v="PREVENTIVO"/>
    <x v="2"/>
    <n v="1"/>
    <n v="2"/>
    <n v="2"/>
    <m/>
    <m/>
    <s v="verde"/>
    <m/>
    <s v="CUMPLIDO"/>
    <s v=""/>
    <s v=""/>
    <s v="X"/>
    <s v=""/>
    <s v=""/>
    <s v=""/>
    <s v=""/>
    <s v="Ejecutada"/>
    <s v="MANTTO PLANTA"/>
    <s v="SUPERVISOR"/>
    <m/>
    <m/>
    <x v="0"/>
    <x v="2"/>
    <n v="2"/>
    <n v="2"/>
    <n v="1"/>
    <n v="2"/>
  </r>
  <r>
    <m/>
    <x v="0"/>
    <m/>
    <s v="DIA"/>
    <m/>
    <s v="BOMBA PERISTALTICA 131"/>
    <s v="Rellenado de glicerina por nivel bajo (rotura de manga) en bomba peristáltica 131, en zona de reactivos."/>
    <n v="1"/>
    <n v="2"/>
    <x v="2"/>
    <x v="2"/>
    <d v="2024-03-25T00:00:00"/>
    <n v="0"/>
    <s v="PREVENTIVO"/>
    <x v="2"/>
    <n v="1"/>
    <n v="2"/>
    <n v="2"/>
    <m/>
    <m/>
    <s v="verde"/>
    <m/>
    <s v="CUMPLIDO"/>
    <s v=""/>
    <s v=""/>
    <s v="X"/>
    <s v=""/>
    <s v=""/>
    <s v=""/>
    <s v=""/>
    <s v="Ejecutada"/>
    <s v="MANTTO PLANTA"/>
    <s v="SUPERVISOR"/>
    <m/>
    <m/>
    <x v="0"/>
    <x v="2"/>
    <n v="2"/>
    <n v="2"/>
    <n v="1"/>
    <n v="2"/>
  </r>
  <r>
    <m/>
    <x v="1"/>
    <m/>
    <s v="DIA"/>
    <m/>
    <s v="BOMBA DOSIFICADORA 112"/>
    <s v="Revisión de lazo de control automático de bomba dosificadora 112, sup. Jack reporta q no enciende, se soluciona y queda operativo."/>
    <n v="1"/>
    <n v="2"/>
    <x v="2"/>
    <x v="2"/>
    <d v="2024-03-25T00:00:00"/>
    <n v="0"/>
    <s v="BACKLOG"/>
    <x v="2"/>
    <n v="1"/>
    <n v="2"/>
    <n v="2"/>
    <m/>
    <m/>
    <s v="verde"/>
    <m/>
    <s v="CUMPLIDO"/>
    <s v=""/>
    <s v=""/>
    <s v="X"/>
    <s v=""/>
    <s v=""/>
    <s v=""/>
    <s v=""/>
    <s v="Ejecutada"/>
    <s v="MANTTO PLANTA"/>
    <s v="SUPERVISOR"/>
    <m/>
    <m/>
    <x v="0"/>
    <x v="2"/>
    <n v="2"/>
    <n v="2"/>
    <n v="1"/>
    <n v="2"/>
  </r>
  <r>
    <m/>
    <x v="0"/>
    <m/>
    <s v="DIA"/>
    <m/>
    <s v="FAJA N° 8."/>
    <s v="Revisión de tacómetro de faja 8. Se observa desgaste de eje y acople, se informa a planner para la programación y mantenimiento en parada de planta. En chancado secundario."/>
    <n v="1"/>
    <n v="3"/>
    <x v="2"/>
    <x v="2"/>
    <d v="2024-03-25T00:00:00"/>
    <n v="0"/>
    <s v="PREVENTIVO"/>
    <x v="2"/>
    <n v="1"/>
    <n v="3"/>
    <n v="3"/>
    <m/>
    <m/>
    <s v="verde"/>
    <m/>
    <s v="CUMPLIDO"/>
    <s v=""/>
    <s v=""/>
    <s v="X"/>
    <s v=""/>
    <s v=""/>
    <s v=""/>
    <s v=""/>
    <s v="Ejecutada"/>
    <s v="MANTTO PLANTA"/>
    <s v="SUPERVISOR"/>
    <m/>
    <m/>
    <x v="0"/>
    <x v="2"/>
    <n v="3"/>
    <n v="3"/>
    <n v="1"/>
    <n v="3"/>
  </r>
  <r>
    <m/>
    <x v="1"/>
    <m/>
    <s v="DIA"/>
    <m/>
    <s v="BOMBA MARS N° 1"/>
    <s v="Se esta realizando limpieza de oil chamber de bomba mars N° 1."/>
    <n v="1"/>
    <n v="9"/>
    <x v="2"/>
    <x v="2"/>
    <d v="2024-03-25T00:00:00"/>
    <n v="0"/>
    <s v="BACKLOG"/>
    <x v="3"/>
    <n v="1"/>
    <n v="9"/>
    <n v="9"/>
    <m/>
    <m/>
    <s v="verde"/>
    <m/>
    <s v="CUMPLIDO"/>
    <s v=""/>
    <s v=""/>
    <s v="X"/>
    <s v=""/>
    <s v=""/>
    <s v=""/>
    <s v=""/>
    <s v="Ejecutada"/>
    <s v="MANTTO PLANTA"/>
    <s v="SUPERVISOR"/>
    <m/>
    <m/>
    <x v="0"/>
    <x v="3"/>
    <n v="9"/>
    <n v="9"/>
    <n v="1"/>
    <n v="9"/>
  </r>
  <r>
    <m/>
    <x v="0"/>
    <m/>
    <s v="DIA"/>
    <m/>
    <s v="BOMBA MARS N° 4"/>
    <s v="Se cambia tuberia de relave N° 23 de la linea N° 2 - MARS N° 4."/>
    <n v="3"/>
    <n v="9"/>
    <x v="2"/>
    <x v="2"/>
    <d v="2024-03-25T00:00:00"/>
    <n v="0"/>
    <s v="PREVENTIVO"/>
    <x v="3"/>
    <n v="3"/>
    <n v="9"/>
    <n v="27"/>
    <m/>
    <m/>
    <s v="verde"/>
    <m/>
    <s v="CUMPLIDO"/>
    <s v=""/>
    <s v=""/>
    <s v="X"/>
    <s v=""/>
    <s v=""/>
    <s v=""/>
    <s v=""/>
    <s v="Ejecutada"/>
    <s v="MANTTO PLANTA"/>
    <s v="SUPERVISOR"/>
    <m/>
    <m/>
    <x v="0"/>
    <x v="3"/>
    <n v="9"/>
    <n v="9"/>
    <n v="1"/>
    <n v="27"/>
  </r>
  <r>
    <m/>
    <x v="1"/>
    <m/>
    <s v="DIA"/>
    <m/>
    <s v="LÍNEA DE DESCARGA DE HIDROCICLÓN RELAVE"/>
    <s v="Se realizó el soldeo de fisura en linea de descarga de Hidrociclón de relavera."/>
    <n v="2"/>
    <n v="3"/>
    <x v="2"/>
    <x v="2"/>
    <d v="2024-03-25T00:00:00"/>
    <n v="0"/>
    <s v="BACKLOG"/>
    <x v="3"/>
    <n v="2"/>
    <n v="3"/>
    <n v="6"/>
    <m/>
    <m/>
    <s v="verde"/>
    <m/>
    <s v="CUMPLIDO"/>
    <s v=""/>
    <s v=""/>
    <s v="X"/>
    <s v=""/>
    <s v=""/>
    <s v=""/>
    <s v=""/>
    <s v="Ejecutada"/>
    <s v="MANTTO PLANTA"/>
    <s v="SUPERVISOR"/>
    <m/>
    <m/>
    <x v="0"/>
    <x v="3"/>
    <n v="3"/>
    <n v="3"/>
    <n v="1"/>
    <n v="6"/>
  </r>
  <r>
    <m/>
    <x v="1"/>
    <m/>
    <s v="DIA"/>
    <m/>
    <s v="TANKE DE SULFATO DE COBRE"/>
    <s v="se realiza la fabricación de cajón y cambio de piso graiting en el tanke sulfato de cobre."/>
    <n v="2"/>
    <n v="3"/>
    <x v="2"/>
    <x v="2"/>
    <d v="2024-03-25T00:00:00"/>
    <n v="0"/>
    <s v="BACKLOG"/>
    <x v="3"/>
    <n v="2"/>
    <n v="3"/>
    <n v="6"/>
    <m/>
    <m/>
    <s v="verde"/>
    <m/>
    <s v="CUMPLIDO"/>
    <s v=""/>
    <s v=""/>
    <s v="X"/>
    <s v=""/>
    <s v=""/>
    <s v=""/>
    <s v=""/>
    <s v="Ejecutada"/>
    <s v="MANTTO PLANTA"/>
    <s v="SUPERVISOR"/>
    <m/>
    <m/>
    <x v="0"/>
    <x v="3"/>
    <n v="3"/>
    <n v="3"/>
    <n v="1"/>
    <n v="6"/>
  </r>
  <r>
    <m/>
    <x v="1"/>
    <m/>
    <s v="DIA"/>
    <m/>
    <s v="LINEA DE LUB DE CAL"/>
    <s v="Fabricación de codo para cambio por problemas de fisura."/>
    <n v="2"/>
    <n v="3"/>
    <x v="2"/>
    <x v="2"/>
    <d v="2024-03-25T00:00:00"/>
    <n v="0"/>
    <s v="BACKLOG"/>
    <x v="3"/>
    <n v="2"/>
    <n v="3"/>
    <n v="6"/>
    <m/>
    <m/>
    <s v="verde"/>
    <m/>
    <s v="CUMPLIDO"/>
    <s v=""/>
    <s v=""/>
    <s v="X"/>
    <s v=""/>
    <s v=""/>
    <s v=""/>
    <s v=""/>
    <s v="Ejecutada"/>
    <s v="MANTTO PLANTA"/>
    <s v="SUPERVISOR"/>
    <m/>
    <m/>
    <x v="0"/>
    <x v="3"/>
    <n v="3"/>
    <n v="3"/>
    <n v="1"/>
    <n v="6"/>
  </r>
  <r>
    <m/>
    <x v="0"/>
    <m/>
    <s v="DIA"/>
    <m/>
    <s v="MEDICIÓN DE TUBERIAS"/>
    <s v="Medición de tubería de relave por ultrasonido. Cant. 21 tubos ,Línea 1(270;271;172;273;274)_x000a_Línea 2(295;296;297;298;299;300), Línea 3(C-215;C-216;216;217;218, Línea 4(300;301;302;303;304)"/>
    <n v="2"/>
    <n v="9"/>
    <x v="2"/>
    <x v="2"/>
    <d v="2024-03-25T00:00:00"/>
    <n v="0"/>
    <s v="PREVENTIVO"/>
    <x v="3"/>
    <n v="2"/>
    <n v="9"/>
    <n v="18"/>
    <m/>
    <m/>
    <s v="verde"/>
    <m/>
    <s v="CUMPLIDO"/>
    <s v=""/>
    <s v=""/>
    <s v="X"/>
    <s v=""/>
    <s v=""/>
    <s v=""/>
    <s v=""/>
    <s v="Ejecutada"/>
    <s v="MANTTO PLANTA"/>
    <s v="SUPERVISOR"/>
    <m/>
    <m/>
    <x v="0"/>
    <x v="3"/>
    <n v="9"/>
    <n v="9"/>
    <n v="1"/>
    <n v="18"/>
  </r>
  <r>
    <m/>
    <x v="0"/>
    <m/>
    <s v="DIA"/>
    <m/>
    <s v="CELDA WEMCO  500 Nª7 DE ZINC"/>
    <s v="Lubricacion de caja de rodamientos"/>
    <n v="1"/>
    <n v="0.5"/>
    <x v="2"/>
    <x v="2"/>
    <d v="2024-03-25T00:00:00"/>
    <n v="0"/>
    <s v="PREVENTIVO"/>
    <x v="4"/>
    <n v="1"/>
    <n v="0.5"/>
    <n v="0.5"/>
    <m/>
    <m/>
    <s v="verde"/>
    <m/>
    <s v="CUMPLIDO"/>
    <s v=""/>
    <s v=""/>
    <s v="X"/>
    <s v=""/>
    <s v=""/>
    <s v=""/>
    <s v=""/>
    <s v="Ejecutada"/>
    <s v="MANTTO PLANTA"/>
    <s v="SUPERVISOR"/>
    <m/>
    <m/>
    <x v="0"/>
    <x v="4"/>
    <n v="0.5"/>
    <n v="0.5"/>
    <n v="1"/>
    <n v="0.5"/>
  </r>
  <r>
    <m/>
    <x v="0"/>
    <m/>
    <s v="DIA"/>
    <m/>
    <s v="CELDA WEMCO  500 Nª8 DE ZINC"/>
    <s v="Lubricacion de caja de rodamientos"/>
    <n v="1"/>
    <n v="0.5"/>
    <x v="2"/>
    <x v="2"/>
    <d v="2024-03-25T00:00:00"/>
    <n v="0"/>
    <s v="PREVENTIVO"/>
    <x v="4"/>
    <n v="1"/>
    <n v="0.5"/>
    <n v="0.5"/>
    <m/>
    <m/>
    <s v="verde"/>
    <m/>
    <s v="CUMPLIDO"/>
    <s v=""/>
    <s v=""/>
    <s v="X"/>
    <s v=""/>
    <s v=""/>
    <s v=""/>
    <s v=""/>
    <s v="Ejecutada"/>
    <s v="MANTTO PLANTA"/>
    <s v="SUPERVISOR"/>
    <m/>
    <m/>
    <x v="0"/>
    <x v="4"/>
    <n v="0.5"/>
    <n v="0.5"/>
    <n v="1"/>
    <n v="0.5"/>
  </r>
  <r>
    <m/>
    <x v="0"/>
    <m/>
    <s v="DIA"/>
    <m/>
    <s v="CELDA WEMCO  500 Nª11 DE ZINC"/>
    <s v="Lubricacion de caja de rodamientos"/>
    <n v="1"/>
    <n v="0.5"/>
    <x v="2"/>
    <x v="2"/>
    <d v="2024-03-25T00:00:00"/>
    <n v="0"/>
    <s v="PREVENTIVO"/>
    <x v="4"/>
    <n v="1"/>
    <n v="0.5"/>
    <n v="0.5"/>
    <m/>
    <m/>
    <s v="verde"/>
    <m/>
    <s v="CUMPLIDO"/>
    <s v=""/>
    <s v=""/>
    <s v="X"/>
    <s v=""/>
    <s v=""/>
    <s v=""/>
    <s v=""/>
    <s v="Ejecutada"/>
    <s v="MANTTO PLANTA"/>
    <s v="SUPERVISOR"/>
    <m/>
    <m/>
    <x v="0"/>
    <x v="4"/>
    <n v="0.5"/>
    <n v="0.5"/>
    <n v="1"/>
    <n v="0.5"/>
  </r>
  <r>
    <m/>
    <x v="0"/>
    <m/>
    <s v="DIA"/>
    <m/>
    <s v="CELDA WEMCO  500 Nª01 DE PLOMO"/>
    <s v="Lubricacion de caja de rodamientos"/>
    <n v="1"/>
    <n v="0.5"/>
    <x v="2"/>
    <x v="2"/>
    <d v="2024-03-25T00:00:00"/>
    <n v="0"/>
    <s v="PREVENTIVO"/>
    <x v="4"/>
    <n v="1"/>
    <n v="0.5"/>
    <n v="0.5"/>
    <m/>
    <m/>
    <s v="verde"/>
    <m/>
    <s v="CUMPLIDO"/>
    <s v=""/>
    <s v=""/>
    <s v="X"/>
    <s v=""/>
    <s v=""/>
    <s v=""/>
    <s v=""/>
    <s v="Ejecutada"/>
    <s v="MANTTO PLANTA"/>
    <s v="SUPERVISOR"/>
    <m/>
    <m/>
    <x v="0"/>
    <x v="4"/>
    <n v="0.5"/>
    <n v="0.5"/>
    <n v="1"/>
    <n v="0.5"/>
  </r>
  <r>
    <m/>
    <x v="0"/>
    <m/>
    <s v="DIA"/>
    <m/>
    <s v="CELDA WEMCO  500 Nª01 DE PLOMO"/>
    <s v="Lubricacion de motor electrico"/>
    <n v="1"/>
    <n v="0.5"/>
    <x v="2"/>
    <x v="2"/>
    <d v="2024-03-25T00:00:00"/>
    <n v="0"/>
    <s v="PREVENTIVO"/>
    <x v="4"/>
    <n v="1"/>
    <n v="0.5"/>
    <n v="0.5"/>
    <m/>
    <m/>
    <s v="verde"/>
    <m/>
    <s v="CUMPLIDO"/>
    <s v=""/>
    <s v=""/>
    <s v="X"/>
    <s v=""/>
    <s v=""/>
    <s v=""/>
    <s v=""/>
    <s v="Ejecutada"/>
    <s v="MANTTO PLANTA"/>
    <s v="SUPERVISOR"/>
    <m/>
    <m/>
    <x v="0"/>
    <x v="4"/>
    <n v="0.5"/>
    <n v="0.5"/>
    <n v="1"/>
    <n v="0.5"/>
  </r>
  <r>
    <m/>
    <x v="0"/>
    <m/>
    <s v="DIA"/>
    <m/>
    <s v="CELDA WEMCO  500 Nª02 DE PLOMO"/>
    <s v="Lubricacion de caja de rodamientos"/>
    <n v="1"/>
    <n v="0.5"/>
    <x v="2"/>
    <x v="2"/>
    <d v="2024-03-25T00:00:00"/>
    <n v="0"/>
    <s v="PREVENTIVO"/>
    <x v="4"/>
    <n v="1"/>
    <n v="0.5"/>
    <n v="0.5"/>
    <m/>
    <m/>
    <s v="verde"/>
    <m/>
    <s v="CUMPLIDO"/>
    <s v=""/>
    <s v=""/>
    <s v="X"/>
    <s v=""/>
    <s v=""/>
    <s v=""/>
    <s v=""/>
    <s v="Ejecutada"/>
    <s v="MANTTO PLANTA"/>
    <s v="SUPERVISOR"/>
    <m/>
    <m/>
    <x v="0"/>
    <x v="4"/>
    <n v="0.5"/>
    <n v="0.5"/>
    <n v="1"/>
    <n v="0.5"/>
  </r>
  <r>
    <m/>
    <x v="0"/>
    <m/>
    <s v="DIA"/>
    <m/>
    <s v="CELDA WEMCO  500 Nª02 DE PLOMO"/>
    <s v="Lubricacion de motor electrico"/>
    <n v="1"/>
    <n v="0.5"/>
    <x v="2"/>
    <x v="2"/>
    <d v="2024-03-25T00:00:00"/>
    <n v="0"/>
    <s v="PREVENTIVO"/>
    <x v="4"/>
    <n v="1"/>
    <n v="0.5"/>
    <n v="0.5"/>
    <m/>
    <m/>
    <s v="verde"/>
    <m/>
    <s v="CUMPLIDO"/>
    <s v=""/>
    <s v=""/>
    <s v="X"/>
    <s v=""/>
    <s v=""/>
    <s v=""/>
    <s v=""/>
    <s v="Ejecutada"/>
    <s v="MANTTO PLANTA"/>
    <s v="SUPERVISOR"/>
    <m/>
    <m/>
    <x v="0"/>
    <x v="4"/>
    <n v="0.5"/>
    <n v="0.5"/>
    <n v="1"/>
    <n v="0.5"/>
  </r>
  <r>
    <m/>
    <x v="0"/>
    <m/>
    <s v="DIA"/>
    <m/>
    <s v="CELDA WEMCO  500 Nª03 DE PLOMO"/>
    <s v="Lubricacion de caja de rodamientos"/>
    <n v="1"/>
    <n v="0.5"/>
    <x v="2"/>
    <x v="2"/>
    <d v="2024-03-25T00:00:00"/>
    <n v="0"/>
    <s v="PREVENTIVO"/>
    <x v="4"/>
    <n v="1"/>
    <n v="0.5"/>
    <n v="0.5"/>
    <m/>
    <m/>
    <s v="verde"/>
    <m/>
    <s v="CUMPLIDO"/>
    <s v=""/>
    <s v=""/>
    <s v="X"/>
    <s v=""/>
    <s v=""/>
    <s v=""/>
    <s v=""/>
    <s v="Ejecutada"/>
    <s v="MANTTO PLANTA"/>
    <s v="SUPERVISOR"/>
    <m/>
    <m/>
    <x v="0"/>
    <x v="4"/>
    <n v="0.5"/>
    <n v="0.5"/>
    <n v="1"/>
    <n v="0.5"/>
  </r>
  <r>
    <m/>
    <x v="0"/>
    <m/>
    <s v="DIA"/>
    <m/>
    <s v="CELDA WEMCO  500 Nª03 DE PLOMO"/>
    <s v="Lubricacion de motor electrico"/>
    <n v="1"/>
    <n v="0.5"/>
    <x v="2"/>
    <x v="2"/>
    <d v="2024-03-25T00:00:00"/>
    <n v="0"/>
    <s v="PREVENTIVO"/>
    <x v="4"/>
    <n v="1"/>
    <n v="0.5"/>
    <n v="0.5"/>
    <m/>
    <m/>
    <s v="verde"/>
    <m/>
    <s v="CUMPLIDO"/>
    <s v=""/>
    <s v=""/>
    <s v="X"/>
    <s v=""/>
    <s v=""/>
    <s v=""/>
    <s v=""/>
    <s v="Ejecutada"/>
    <s v="MANTTO PLANTA"/>
    <s v="SUPERVISOR"/>
    <m/>
    <m/>
    <x v="0"/>
    <x v="4"/>
    <n v="0.5"/>
    <n v="0.5"/>
    <n v="1"/>
    <n v="0.5"/>
  </r>
  <r>
    <m/>
    <x v="0"/>
    <m/>
    <s v="DIA"/>
    <m/>
    <s v="ACONDICIONADOR DE ZINC"/>
    <s v="Lubricacion de motor electrico"/>
    <n v="1"/>
    <n v="1"/>
    <x v="2"/>
    <x v="2"/>
    <d v="2024-03-25T00:00:00"/>
    <n v="0"/>
    <s v="PREVENTIVO"/>
    <x v="4"/>
    <n v="1"/>
    <n v="1"/>
    <n v="1"/>
    <m/>
    <m/>
    <s v="verde"/>
    <m/>
    <s v="CUMPLIDO"/>
    <s v=""/>
    <s v=""/>
    <s v="X"/>
    <s v=""/>
    <s v=""/>
    <s v=""/>
    <s v=""/>
    <s v="Ejecutada"/>
    <s v="MANTTO PLANTA"/>
    <s v="SUPERVISOR"/>
    <m/>
    <m/>
    <x v="0"/>
    <x v="4"/>
    <n v="1"/>
    <n v="1"/>
    <n v="1"/>
    <n v="1"/>
  </r>
  <r>
    <m/>
    <x v="0"/>
    <m/>
    <s v="DIA"/>
    <m/>
    <s v="ACONDICIONADOR DE ZINC"/>
    <s v="Lubricacion de caja de rodamientos"/>
    <n v="1"/>
    <n v="0.5"/>
    <x v="2"/>
    <x v="2"/>
    <d v="2024-03-25T00:00:00"/>
    <n v="0"/>
    <s v="PREVENTIVO"/>
    <x v="4"/>
    <n v="1"/>
    <n v="0.5"/>
    <n v="0.5"/>
    <m/>
    <m/>
    <s v="verde"/>
    <m/>
    <s v="CUMPLIDO"/>
    <s v=""/>
    <s v=""/>
    <s v="X"/>
    <s v=""/>
    <s v=""/>
    <s v=""/>
    <s v=""/>
    <s v="Ejecutada"/>
    <s v="MANTTO PLANTA"/>
    <s v="SUPERVISOR"/>
    <m/>
    <m/>
    <x v="0"/>
    <x v="4"/>
    <n v="0.5"/>
    <n v="0.5"/>
    <n v="1"/>
    <n v="0.5"/>
  </r>
  <r>
    <m/>
    <x v="0"/>
    <m/>
    <s v="DIA"/>
    <m/>
    <s v="CHANCADORA TERCIARIA "/>
    <s v="Lubricacion de contraeje"/>
    <n v="1"/>
    <n v="1"/>
    <x v="2"/>
    <x v="2"/>
    <d v="2024-03-25T00:00:00"/>
    <n v="0"/>
    <s v="PREVENTIVO"/>
    <x v="4"/>
    <n v="1"/>
    <n v="1"/>
    <n v="1"/>
    <m/>
    <m/>
    <s v="verde"/>
    <m/>
    <s v="CUMPLIDO"/>
    <s v=""/>
    <s v=""/>
    <s v="X"/>
    <s v=""/>
    <s v=""/>
    <s v=""/>
    <s v=""/>
    <s v="Ejecutada"/>
    <s v="MANTTO PLANTA"/>
    <s v="SUPERVISOR"/>
    <m/>
    <m/>
    <x v="0"/>
    <x v="4"/>
    <n v="1"/>
    <n v="1"/>
    <n v="1"/>
    <n v="1"/>
  </r>
  <r>
    <m/>
    <x v="0"/>
    <m/>
    <s v="DIA"/>
    <m/>
    <s v="EXTRACTOR DE POLVO CHANCADO TERCIARIO"/>
    <s v="Lubricacion de valvula rotativas"/>
    <n v="1"/>
    <n v="1"/>
    <x v="2"/>
    <x v="2"/>
    <d v="2024-03-25T00:00:00"/>
    <n v="0"/>
    <s v="PREVENTIVO"/>
    <x v="4"/>
    <n v="1"/>
    <n v="1"/>
    <n v="1"/>
    <m/>
    <m/>
    <s v="verde"/>
    <m/>
    <s v="CUMPLIDO"/>
    <s v=""/>
    <s v=""/>
    <s v="X"/>
    <s v=""/>
    <s v=""/>
    <s v=""/>
    <s v=""/>
    <s v="Ejecutada"/>
    <s v="MANTTO PLANTA"/>
    <s v="SUPERVISOR"/>
    <m/>
    <m/>
    <x v="0"/>
    <x v="4"/>
    <n v="1"/>
    <n v="1"/>
    <n v="1"/>
    <n v="1"/>
  </r>
  <r>
    <m/>
    <x v="0"/>
    <m/>
    <s v="DIA"/>
    <m/>
    <s v="EXTRACTOR DE POLVO CHANCADO SECUNDARIO"/>
    <s v="Lubricacion de valvula rotativas"/>
    <n v="1"/>
    <n v="1"/>
    <x v="2"/>
    <x v="2"/>
    <d v="2024-03-25T00:00:00"/>
    <n v="0"/>
    <s v="PREVENTIVO"/>
    <x v="4"/>
    <n v="1"/>
    <n v="1"/>
    <n v="1"/>
    <m/>
    <m/>
    <s v="verde"/>
    <m/>
    <s v="CUMPLIDO"/>
    <s v=""/>
    <s v=""/>
    <s v="X"/>
    <s v=""/>
    <s v=""/>
    <s v=""/>
    <s v=""/>
    <s v="Ejecutada"/>
    <s v="MANTTO PLANTA"/>
    <s v="SUPERVISOR"/>
    <m/>
    <m/>
    <x v="0"/>
    <x v="4"/>
    <n v="1"/>
    <n v="1"/>
    <n v="1"/>
    <n v="1"/>
  </r>
  <r>
    <m/>
    <x v="0"/>
    <m/>
    <s v="DIA"/>
    <m/>
    <s v="BOMBA VERTICAL 2.5 DE CLARIFICADOR #01"/>
    <s v="Mantenimiento, se inspeccionó los forros, encontrando en buenas condiciones "/>
    <n v="2"/>
    <n v="4"/>
    <x v="3"/>
    <x v="3"/>
    <d v="2024-03-26T00:00:00"/>
    <n v="0"/>
    <s v="PREVENTIVO"/>
    <x v="0"/>
    <n v="2"/>
    <n v="4"/>
    <n v="8"/>
    <m/>
    <m/>
    <s v="verde"/>
    <m/>
    <s v="CUMPLIDO"/>
    <s v=""/>
    <s v=""/>
    <s v=""/>
    <s v="X"/>
    <s v=""/>
    <s v=""/>
    <s v=""/>
    <s v="Ejecutada"/>
    <s v="MANTTO PLANTA"/>
    <s v="SUPERVISOR"/>
    <m/>
    <m/>
    <x v="0"/>
    <x v="0"/>
    <n v="4"/>
    <n v="4"/>
    <n v="1"/>
    <n v="8"/>
  </r>
  <r>
    <m/>
    <x v="0"/>
    <m/>
    <s v="DIA"/>
    <m/>
    <s v="BOMBA HIDROSTAL STAN BY "/>
    <s v="Se habilita base de motor y de  bomba "/>
    <n v="2"/>
    <n v="5"/>
    <x v="3"/>
    <x v="3"/>
    <d v="2024-03-26T00:00:00"/>
    <n v="0"/>
    <s v="PREVENTIVO"/>
    <x v="0"/>
    <n v="2"/>
    <n v="5"/>
    <n v="10"/>
    <m/>
    <m/>
    <s v="verde"/>
    <m/>
    <s v="CUMPLIDO"/>
    <s v=""/>
    <s v=""/>
    <s v=""/>
    <s v="X"/>
    <s v=""/>
    <s v=""/>
    <s v=""/>
    <s v="Ejecutada"/>
    <s v="MANTTO PLANTA"/>
    <s v="SUPERVISOR"/>
    <m/>
    <m/>
    <x v="0"/>
    <x v="0"/>
    <n v="5"/>
    <n v="5"/>
    <n v="1"/>
    <n v="10"/>
  </r>
  <r>
    <m/>
    <x v="1"/>
    <m/>
    <s v="DIA"/>
    <m/>
    <s v="BOMBAS MARS "/>
    <s v="Reparación de pisos lado bombas mars 04"/>
    <n v="2"/>
    <n v="9"/>
    <x v="3"/>
    <x v="3"/>
    <d v="2024-03-26T00:00:00"/>
    <n v="0"/>
    <s v="BACKLOG"/>
    <x v="0"/>
    <n v="2"/>
    <n v="9"/>
    <n v="18"/>
    <m/>
    <m/>
    <s v="verde"/>
    <m/>
    <s v="CUMPLIDO"/>
    <s v=""/>
    <s v=""/>
    <s v=""/>
    <s v="X"/>
    <s v=""/>
    <s v=""/>
    <s v=""/>
    <s v="Ejecutada"/>
    <s v="MANTTO PLANTA"/>
    <s v="SUPERVISOR"/>
    <m/>
    <m/>
    <x v="0"/>
    <x v="0"/>
    <n v="9"/>
    <n v="9"/>
    <n v="1"/>
    <n v="18"/>
  </r>
  <r>
    <m/>
    <x v="0"/>
    <m/>
    <s v="DIA"/>
    <m/>
    <s v="MOLINO #01"/>
    <s v="Se inspeccionó los rodamientos y reajuste de pernos de las chumaceras "/>
    <n v="2"/>
    <n v="4"/>
    <x v="3"/>
    <x v="3"/>
    <d v="2024-03-26T00:00:00"/>
    <n v="0"/>
    <s v="PREVENTIVO"/>
    <x v="0"/>
    <n v="2"/>
    <n v="4"/>
    <n v="8"/>
    <m/>
    <m/>
    <s v="verde"/>
    <m/>
    <s v="CUMPLIDO"/>
    <s v=""/>
    <s v=""/>
    <s v=""/>
    <s v="X"/>
    <s v=""/>
    <s v=""/>
    <s v=""/>
    <s v="Ejecutada"/>
    <s v="MANTTO PLANTA"/>
    <s v="SUPERVISOR"/>
    <m/>
    <m/>
    <x v="0"/>
    <x v="0"/>
    <n v="4"/>
    <n v="4"/>
    <n v="1"/>
    <n v="8"/>
  </r>
  <r>
    <m/>
    <x v="0"/>
    <m/>
    <s v="DIA"/>
    <m/>
    <s v="BOMBA 6X4 EG STAND BY"/>
    <s v="Se reparó pedestal para stand by. "/>
    <n v="2"/>
    <n v="5"/>
    <x v="3"/>
    <x v="3"/>
    <d v="2024-03-26T00:00:00"/>
    <n v="0"/>
    <s v="PREVENTIVO"/>
    <x v="0"/>
    <n v="2"/>
    <n v="5"/>
    <n v="10"/>
    <m/>
    <m/>
    <s v="verde"/>
    <m/>
    <s v="CUMPLIDO"/>
    <s v=""/>
    <s v=""/>
    <s v=""/>
    <s v="X"/>
    <s v=""/>
    <s v=""/>
    <s v=""/>
    <s v="Ejecutada"/>
    <s v="MANTTO PLANTA"/>
    <s v="SUPERVISOR"/>
    <m/>
    <m/>
    <x v="0"/>
    <x v="0"/>
    <n v="5"/>
    <n v="5"/>
    <n v="1"/>
    <n v="10"/>
  </r>
  <r>
    <m/>
    <x v="1"/>
    <m/>
    <s v="DIA"/>
    <m/>
    <s v="BOMBA VERTICAL #01 DE RETORNO CURRIER "/>
    <s v="Se cambió bomba completa y fabricación de guarda de protección."/>
    <n v="2"/>
    <n v="8"/>
    <x v="3"/>
    <x v="3"/>
    <d v="2024-03-26T00:00:00"/>
    <n v="0"/>
    <s v="BACKLOG"/>
    <x v="0"/>
    <n v="2"/>
    <n v="8"/>
    <n v="16"/>
    <m/>
    <m/>
    <s v="verde"/>
    <m/>
    <s v="CUMPLIDO"/>
    <s v=""/>
    <s v=""/>
    <s v=""/>
    <s v="X"/>
    <s v=""/>
    <s v=""/>
    <s v=""/>
    <s v="Ejecutada"/>
    <s v="MANTTO PLANTA"/>
    <s v="SUPERVISOR"/>
    <m/>
    <m/>
    <x v="0"/>
    <x v="0"/>
    <n v="8"/>
    <n v="8"/>
    <n v="1"/>
    <n v="16"/>
  </r>
  <r>
    <m/>
    <x v="1"/>
    <m/>
    <s v="DIA"/>
    <m/>
    <s v="FAJA #09 DE CHANCADO "/>
    <s v="Se reparó guarda lateral de polea cola."/>
    <n v="2"/>
    <n v="1"/>
    <x v="3"/>
    <x v="3"/>
    <d v="2024-03-26T00:00:00"/>
    <n v="0"/>
    <s v="BACKLOG"/>
    <x v="0"/>
    <n v="2"/>
    <n v="1"/>
    <n v="2"/>
    <m/>
    <m/>
    <s v="verde"/>
    <m/>
    <s v="CUMPLIDO"/>
    <s v=""/>
    <s v=""/>
    <s v=""/>
    <s v="X"/>
    <s v=""/>
    <s v=""/>
    <s v=""/>
    <s v="Ejecutada"/>
    <s v="MANTTO PLANTA"/>
    <s v="SUPERVISOR"/>
    <m/>
    <m/>
    <x v="0"/>
    <x v="0"/>
    <n v="1"/>
    <n v="1"/>
    <n v="1"/>
    <n v="2"/>
  </r>
  <r>
    <m/>
    <x v="0"/>
    <m/>
    <s v="DIA"/>
    <m/>
    <s v="SOPLADOR SPENSER "/>
    <s v="Se cambió acoplamiento y se alinea."/>
    <n v="2"/>
    <n v="9"/>
    <x v="3"/>
    <x v="3"/>
    <d v="2024-03-26T00:00:00"/>
    <n v="0"/>
    <s v="PREVENTIVO"/>
    <x v="0"/>
    <n v="2"/>
    <n v="9"/>
    <n v="18"/>
    <m/>
    <m/>
    <s v="verde"/>
    <m/>
    <s v="CUMPLIDO"/>
    <s v=""/>
    <s v=""/>
    <s v=""/>
    <s v="X"/>
    <s v=""/>
    <s v=""/>
    <s v=""/>
    <s v="Ejecutada"/>
    <s v="MANTTO PLANTA"/>
    <s v="SUPERVISOR"/>
    <m/>
    <m/>
    <x v="0"/>
    <x v="0"/>
    <n v="9"/>
    <n v="9"/>
    <n v="1"/>
    <n v="18"/>
  </r>
  <r>
    <m/>
    <x v="0"/>
    <m/>
    <s v="DIA"/>
    <m/>
    <s v="BOMBA VERTICAL #02 DE WNCO 84"/>
    <s v="Mantenimiento, se inspeccionó los forros, encontrando en buenas condiciones."/>
    <n v="2"/>
    <n v="4"/>
    <x v="3"/>
    <x v="3"/>
    <d v="2024-03-26T00:00:00"/>
    <n v="0"/>
    <s v="PREVENTIVO"/>
    <x v="0"/>
    <n v="2"/>
    <n v="4"/>
    <n v="8"/>
    <m/>
    <m/>
    <s v="verde"/>
    <m/>
    <s v="CUMPLIDO"/>
    <s v=""/>
    <s v=""/>
    <s v=""/>
    <s v="X"/>
    <s v=""/>
    <s v=""/>
    <s v=""/>
    <s v="Ejecutada"/>
    <s v="MANTTO PLANTA"/>
    <s v="SUPERVISOR"/>
    <m/>
    <m/>
    <x v="0"/>
    <x v="0"/>
    <n v="4"/>
    <n v="4"/>
    <n v="1"/>
    <n v="8"/>
  </r>
  <r>
    <m/>
    <x v="1"/>
    <m/>
    <s v="DIA"/>
    <m/>
    <s v="FILTRO PRENSA "/>
    <s v="Se instalo roda pies y pintado de las barandas "/>
    <n v="2"/>
    <n v="5"/>
    <x v="3"/>
    <x v="3"/>
    <d v="2024-03-26T00:00:00"/>
    <n v="0"/>
    <s v="BACKLOG"/>
    <x v="0"/>
    <n v="2"/>
    <n v="5"/>
    <n v="10"/>
    <m/>
    <m/>
    <s v="verde"/>
    <m/>
    <s v="CUMPLIDO"/>
    <s v=""/>
    <s v=""/>
    <s v=""/>
    <s v="X"/>
    <s v=""/>
    <s v=""/>
    <s v=""/>
    <s v="Ejecutada"/>
    <s v="MANTTO PLANTA"/>
    <s v="SUPERVISOR"/>
    <m/>
    <m/>
    <x v="0"/>
    <x v="0"/>
    <n v="5"/>
    <n v="5"/>
    <n v="1"/>
    <n v="10"/>
  </r>
  <r>
    <m/>
    <x v="0"/>
    <m/>
    <s v="DIA"/>
    <m/>
    <s v="PLANTA "/>
    <s v="Se traslado los materiales a punto de acopio cancha de chatarra"/>
    <n v="2"/>
    <n v="8"/>
    <x v="3"/>
    <x v="3"/>
    <d v="2024-03-26T00:00:00"/>
    <n v="0"/>
    <s v="PREVENTIVO"/>
    <x v="0"/>
    <n v="2"/>
    <n v="8"/>
    <n v="16"/>
    <m/>
    <m/>
    <s v="verde"/>
    <m/>
    <s v="CUMPLIDO"/>
    <s v=""/>
    <s v=""/>
    <s v=""/>
    <s v="X"/>
    <s v=""/>
    <s v=""/>
    <s v=""/>
    <s v="Ejecutada"/>
    <s v="MANTTO PLANTA"/>
    <s v="SUPERVISOR"/>
    <m/>
    <m/>
    <x v="0"/>
    <x v="0"/>
    <n v="8"/>
    <n v="8"/>
    <n v="1"/>
    <n v="16"/>
  </r>
  <r>
    <m/>
    <x v="0"/>
    <m/>
    <s v="DIA"/>
    <m/>
    <s v="MARS 01"/>
    <s v="Se cambio mica visor "/>
    <n v="2"/>
    <n v="1"/>
    <x v="3"/>
    <x v="3"/>
    <d v="2024-03-26T00:00:00"/>
    <n v="0"/>
    <s v="PREVENTIVO"/>
    <x v="0"/>
    <n v="2"/>
    <n v="1"/>
    <n v="2"/>
    <m/>
    <m/>
    <s v="verde"/>
    <m/>
    <s v="CUMPLIDO"/>
    <s v=""/>
    <s v=""/>
    <s v=""/>
    <s v="X"/>
    <s v=""/>
    <s v=""/>
    <s v=""/>
    <s v="Ejecutada"/>
    <s v="MANTTO PLANTA"/>
    <s v="SUPERVISOR"/>
    <m/>
    <m/>
    <x v="0"/>
    <x v="0"/>
    <n v="1"/>
    <n v="1"/>
    <n v="1"/>
    <n v="2"/>
  </r>
  <r>
    <m/>
    <x v="0"/>
    <m/>
    <s v="DIA"/>
    <m/>
    <s v="BLOQUEO DE EQUIPOS EN PLANTA"/>
    <s v="Se realiza el bloqueo y desbloqueo de los equipos de planta concentradora, ára chancado, molienda, flotación, bomba mars."/>
    <n v="1"/>
    <n v="9"/>
    <x v="3"/>
    <x v="3"/>
    <d v="2024-03-26T00:00:00"/>
    <n v="0"/>
    <s v="PREVENTIVO"/>
    <x v="1"/>
    <n v="1"/>
    <n v="9"/>
    <n v="9"/>
    <m/>
    <m/>
    <s v="verde"/>
    <m/>
    <s v="CUMPLIDO"/>
    <s v=""/>
    <s v=""/>
    <s v=""/>
    <s v="X"/>
    <s v=""/>
    <s v=""/>
    <s v=""/>
    <s v="Ejecutada"/>
    <s v="MANTTO PLANTA"/>
    <s v="SUPERVISOR"/>
    <m/>
    <m/>
    <x v="0"/>
    <x v="1"/>
    <n v="9"/>
    <n v="9"/>
    <n v="1"/>
    <n v="9"/>
  </r>
  <r>
    <m/>
    <x v="1"/>
    <m/>
    <s v="DIA"/>
    <m/>
    <s v="MOTOR DE ZAF"/>
    <s v="Se realiza el armado del motor de la ZAF y luego se traslada a flotación para su montaje se hace el montaje y conexionado de motor y se hace las pruebas correspondientes  y se hace presente al operador dejando en funcionamiento y con un amperaje de 1.8 Amperios."/>
    <n v="2"/>
    <n v="2"/>
    <x v="3"/>
    <x v="3"/>
    <d v="2024-03-26T00:00:00"/>
    <n v="0"/>
    <s v="BACKLOG"/>
    <x v="1"/>
    <n v="2"/>
    <n v="2"/>
    <n v="4"/>
    <m/>
    <m/>
    <s v="verde"/>
    <m/>
    <s v="CUMPLIDO"/>
    <s v=""/>
    <s v=""/>
    <s v=""/>
    <s v="X"/>
    <s v=""/>
    <s v=""/>
    <s v=""/>
    <s v="Ejecutada"/>
    <s v="MANTTO PLANTA"/>
    <s v="SUPERVISOR"/>
    <m/>
    <m/>
    <x v="0"/>
    <x v="1"/>
    <n v="2"/>
    <n v="2"/>
    <n v="1"/>
    <n v="4"/>
  </r>
  <r>
    <m/>
    <x v="1"/>
    <m/>
    <s v="DIA"/>
    <m/>
    <s v="MOTOR DE ZARANDA DE ALTA FRECUENCIA"/>
    <s v="Se realizó las pruebas del motor de 150 HP en el taller eléctrico  junto con el inspector se toma la medida del amperaje de 25.6 amperios quedando listo para su traslado."/>
    <n v="2"/>
    <n v="2"/>
    <x v="3"/>
    <x v="3"/>
    <d v="2024-03-26T00:00:00"/>
    <n v="0"/>
    <s v="BACKLOG"/>
    <x v="1"/>
    <n v="2"/>
    <n v="2"/>
    <n v="4"/>
    <m/>
    <m/>
    <s v="verde"/>
    <m/>
    <s v="CUMPLIDO"/>
    <s v=""/>
    <s v=""/>
    <s v=""/>
    <s v="X"/>
    <s v=""/>
    <s v=""/>
    <s v=""/>
    <s v="Ejecutada"/>
    <s v="MANTTO PLANTA"/>
    <s v="SUPERVISOR"/>
    <m/>
    <m/>
    <x v="0"/>
    <x v="1"/>
    <n v="2"/>
    <n v="2"/>
    <n v="1"/>
    <n v="4"/>
  </r>
  <r>
    <m/>
    <x v="0"/>
    <m/>
    <s v="DIA"/>
    <m/>
    <s v="TALLER ELÉCTRICO"/>
    <s v="Se realizó el orden de los motores en los estantes , el mantto. correctivo y el pintado quedando  en orden la mayoría de los motores."/>
    <n v="2"/>
    <n v="5"/>
    <x v="3"/>
    <x v="3"/>
    <d v="2024-03-26T00:00:00"/>
    <n v="0"/>
    <s v="PREVENTIVO"/>
    <x v="1"/>
    <n v="2"/>
    <n v="5"/>
    <n v="10"/>
    <m/>
    <m/>
    <s v="verde"/>
    <m/>
    <s v="CUMPLIDO"/>
    <s v=""/>
    <s v=""/>
    <s v=""/>
    <s v="X"/>
    <s v=""/>
    <s v=""/>
    <s v=""/>
    <s v="Ejecutada"/>
    <s v="MANTTO PLANTA"/>
    <s v="SUPERVISOR"/>
    <m/>
    <m/>
    <x v="0"/>
    <x v="1"/>
    <n v="5"/>
    <n v="5"/>
    <n v="1"/>
    <n v="10"/>
  </r>
  <r>
    <m/>
    <x v="0"/>
    <m/>
    <s v="DIA"/>
    <m/>
    <s v="REACTOR N° 1,3 SALIDA EF 08"/>
    <s v="Limpieza y calibración de electrodos de ph de reactores N° 1, 3 y canal de salida EF-08, en planta de neutralización."/>
    <n v="1"/>
    <n v="2"/>
    <x v="3"/>
    <x v="3"/>
    <d v="2024-03-26T00:00:00"/>
    <n v="0"/>
    <s v="PREVENTIVO"/>
    <x v="2"/>
    <n v="1"/>
    <n v="2"/>
    <n v="2"/>
    <m/>
    <m/>
    <s v="verde"/>
    <m/>
    <s v="CUMPLIDO"/>
    <s v=""/>
    <s v=""/>
    <s v=""/>
    <s v="X"/>
    <s v=""/>
    <s v=""/>
    <s v=""/>
    <s v="Ejecutada"/>
    <s v="MANTTO PLANTA"/>
    <s v="SUPERVISOR"/>
    <m/>
    <m/>
    <x v="0"/>
    <x v="2"/>
    <n v="2"/>
    <n v="2"/>
    <n v="1"/>
    <n v="2"/>
  </r>
  <r>
    <m/>
    <x v="0"/>
    <m/>
    <s v="DIA"/>
    <m/>
    <s v="BOMBA PERISTALTICA 131"/>
    <s v="Rellenado de glicerina por nivel bajo (rotura de manga) en bomba peristáltica 131, en zona de reactivos."/>
    <n v="1"/>
    <n v="2"/>
    <x v="3"/>
    <x v="3"/>
    <d v="2024-03-26T00:00:00"/>
    <n v="0"/>
    <s v="PREVENTIVO"/>
    <x v="2"/>
    <n v="1"/>
    <n v="2"/>
    <n v="2"/>
    <m/>
    <m/>
    <s v="verde"/>
    <m/>
    <s v="CUMPLIDO"/>
    <s v=""/>
    <s v=""/>
    <s v=""/>
    <s v="X"/>
    <s v=""/>
    <s v=""/>
    <s v=""/>
    <s v="Ejecutada"/>
    <s v="MANTTO PLANTA"/>
    <s v="SUPERVISOR"/>
    <m/>
    <m/>
    <x v="0"/>
    <x v="2"/>
    <n v="2"/>
    <n v="2"/>
    <n v="1"/>
    <n v="2"/>
  </r>
  <r>
    <m/>
    <x v="1"/>
    <m/>
    <s v="DIA"/>
    <m/>
    <s v="BOMBA DOSIFICADORA 112"/>
    <s v="Revisión de lazo de control automático de bomba dosificadora 112, sup. Jack reporta q no enciende, se soluciona y queda operativo."/>
    <n v="1"/>
    <n v="2"/>
    <x v="3"/>
    <x v="3"/>
    <d v="2024-03-26T00:00:00"/>
    <n v="0"/>
    <s v="BACKLOG"/>
    <x v="2"/>
    <n v="1"/>
    <n v="2"/>
    <n v="2"/>
    <m/>
    <m/>
    <s v="verde"/>
    <m/>
    <s v="CUMPLIDO"/>
    <s v=""/>
    <s v=""/>
    <s v=""/>
    <s v="X"/>
    <s v=""/>
    <s v=""/>
    <s v=""/>
    <s v="Ejecutada"/>
    <s v="MANTTO PLANTA"/>
    <s v="SUPERVISOR"/>
    <m/>
    <m/>
    <x v="0"/>
    <x v="2"/>
    <n v="2"/>
    <n v="2"/>
    <n v="1"/>
    <n v="2"/>
  </r>
  <r>
    <m/>
    <x v="0"/>
    <m/>
    <s v="DIA"/>
    <m/>
    <s v="FAJA N° 8."/>
    <s v="Revisión de tacómetro de faja 8. Se observa desgaste de eje y acople, se informa a planner para la programación y mantenimiento en parada de planta. En chancado secundario."/>
    <n v="1"/>
    <n v="3"/>
    <x v="3"/>
    <x v="3"/>
    <d v="2024-03-26T00:00:00"/>
    <n v="0"/>
    <s v="PREVENTIVO"/>
    <x v="2"/>
    <n v="1"/>
    <n v="3"/>
    <n v="3"/>
    <m/>
    <m/>
    <s v="verde"/>
    <m/>
    <s v="CUMPLIDO"/>
    <s v=""/>
    <s v=""/>
    <s v=""/>
    <s v="X"/>
    <s v=""/>
    <s v=""/>
    <s v=""/>
    <s v="Ejecutada"/>
    <s v="MANTTO PLANTA"/>
    <s v="SUPERVISOR"/>
    <m/>
    <m/>
    <x v="0"/>
    <x v="2"/>
    <n v="3"/>
    <n v="3"/>
    <n v="1"/>
    <n v="3"/>
  </r>
  <r>
    <m/>
    <x v="1"/>
    <m/>
    <s v="DIA"/>
    <m/>
    <s v="BOMBA MARS N° 1"/>
    <s v="Se esta realizando limpieza de oil chamber de bomba mars N° 1."/>
    <n v="1"/>
    <n v="9"/>
    <x v="3"/>
    <x v="3"/>
    <d v="2024-03-26T00:00:00"/>
    <n v="0"/>
    <s v="BACKLOG"/>
    <x v="3"/>
    <n v="1"/>
    <n v="9"/>
    <n v="9"/>
    <m/>
    <m/>
    <s v="verde"/>
    <m/>
    <s v="CUMPLIDO"/>
    <s v=""/>
    <s v=""/>
    <s v=""/>
    <s v="X"/>
    <s v=""/>
    <s v=""/>
    <s v=""/>
    <s v="Ejecutada"/>
    <s v="MANTTO PLANTA"/>
    <s v="SUPERVISOR"/>
    <m/>
    <m/>
    <x v="0"/>
    <x v="3"/>
    <n v="9"/>
    <n v="9"/>
    <n v="1"/>
    <n v="9"/>
  </r>
  <r>
    <m/>
    <x v="0"/>
    <m/>
    <s v="DIA"/>
    <m/>
    <s v="BOMBA MARS N° 4"/>
    <s v="Se cambia tuberia de relave N° 23 de la linea N° 2 - MARS N° 4."/>
    <n v="3"/>
    <n v="9"/>
    <x v="3"/>
    <x v="3"/>
    <d v="2024-03-26T00:00:00"/>
    <n v="0"/>
    <s v="PREVENTIVO"/>
    <x v="3"/>
    <n v="3"/>
    <n v="9"/>
    <n v="27"/>
    <m/>
    <m/>
    <s v="verde"/>
    <m/>
    <s v="CUMPLIDO"/>
    <s v=""/>
    <s v=""/>
    <s v=""/>
    <s v="X"/>
    <s v=""/>
    <s v=""/>
    <s v=""/>
    <s v="Ejecutada"/>
    <s v="MANTTO PLANTA"/>
    <s v="SUPERVISOR"/>
    <m/>
    <m/>
    <x v="0"/>
    <x v="3"/>
    <n v="9"/>
    <n v="9"/>
    <n v="1"/>
    <n v="27"/>
  </r>
  <r>
    <m/>
    <x v="2"/>
    <m/>
    <s v="DIA"/>
    <m/>
    <s v="LÍNEA DE DESCARGA DE HIDROCICLÓN RELAVE"/>
    <s v="Se realizó el soldeo de fisura en linea de descarga de Hidrociclón de relavera."/>
    <n v="2"/>
    <n v="3"/>
    <x v="3"/>
    <x v="3"/>
    <d v="2024-03-26T00:00:00"/>
    <n v="0"/>
    <s v="CORRECTIVO"/>
    <x v="3"/>
    <n v="2"/>
    <n v="3"/>
    <n v="6"/>
    <m/>
    <m/>
    <s v="verde"/>
    <m/>
    <s v="ADICIONAL"/>
    <s v=""/>
    <s v=""/>
    <s v=""/>
    <s v="X"/>
    <s v=""/>
    <s v=""/>
    <s v=""/>
    <s v="ADICIONAL"/>
    <s v="MANTTO PLANTA"/>
    <s v="SUPERVISOR"/>
    <s v="Adicional"/>
    <m/>
    <x v="1"/>
    <x v="3"/>
    <n v="0"/>
    <n v="3"/>
    <s v=""/>
    <n v="6"/>
  </r>
  <r>
    <m/>
    <x v="1"/>
    <m/>
    <s v="DIA"/>
    <m/>
    <s v="TANKE DE SULFATO DE COBRE"/>
    <s v="se realiza la fabricación de cajón y cambio de piso graiting en el tanke sulfato de cobre."/>
    <n v="2"/>
    <n v="3"/>
    <x v="3"/>
    <x v="3"/>
    <d v="2024-03-26T00:00:00"/>
    <n v="0"/>
    <s v="BACKLOG"/>
    <x v="3"/>
    <n v="2"/>
    <n v="3"/>
    <n v="6"/>
    <m/>
    <m/>
    <s v="verde"/>
    <m/>
    <s v="CUMPLIDO"/>
    <s v=""/>
    <s v=""/>
    <s v=""/>
    <s v="X"/>
    <s v=""/>
    <s v=""/>
    <s v=""/>
    <s v="Ejecutada"/>
    <s v="MANTTO PLANTA"/>
    <s v="SUPERVISOR"/>
    <m/>
    <m/>
    <x v="0"/>
    <x v="3"/>
    <n v="3"/>
    <n v="3"/>
    <n v="1"/>
    <n v="6"/>
  </r>
  <r>
    <m/>
    <x v="1"/>
    <m/>
    <s v="DIA"/>
    <m/>
    <s v="LINEA DE LUB DE CAL"/>
    <s v="Fabricación de codo para cambio por problemas de fisura."/>
    <n v="2"/>
    <n v="3"/>
    <x v="3"/>
    <x v="3"/>
    <d v="2024-03-26T00:00:00"/>
    <n v="0"/>
    <s v="BACKLOG"/>
    <x v="3"/>
    <n v="2"/>
    <n v="3"/>
    <n v="6"/>
    <m/>
    <m/>
    <s v="verde"/>
    <m/>
    <s v="CUMPLIDO"/>
    <s v=""/>
    <s v=""/>
    <s v=""/>
    <s v="X"/>
    <s v=""/>
    <s v=""/>
    <s v=""/>
    <s v="Ejecutada"/>
    <s v="MANTTO PLANTA"/>
    <s v="SUPERVISOR"/>
    <m/>
    <m/>
    <x v="0"/>
    <x v="3"/>
    <n v="3"/>
    <n v="3"/>
    <n v="1"/>
    <n v="6"/>
  </r>
  <r>
    <m/>
    <x v="0"/>
    <m/>
    <s v="DIA"/>
    <m/>
    <s v="MEDICIÓN DE TUBERIAS"/>
    <s v="Medición de tubería de relave por ultrasonido. Cant. 21 tubos ,Línea 1(270;271;172;273;274)_x000a_Línea 2(295;296;297;298;299;300), Línea 3(C-215;C-216;216;217;218, Línea 4(300;301;302;303;304)"/>
    <n v="2"/>
    <n v="9"/>
    <x v="3"/>
    <x v="3"/>
    <d v="2024-03-26T00:00:00"/>
    <n v="0"/>
    <s v="PREVENTIVO"/>
    <x v="3"/>
    <n v="2"/>
    <n v="9"/>
    <n v="18"/>
    <m/>
    <m/>
    <s v="verde"/>
    <m/>
    <s v="CUMPLIDO"/>
    <s v=""/>
    <s v=""/>
    <s v=""/>
    <s v="X"/>
    <s v=""/>
    <s v=""/>
    <s v=""/>
    <s v="Ejecutada"/>
    <s v="MANTTO PLANTA"/>
    <s v="SUPERVISOR"/>
    <m/>
    <m/>
    <x v="0"/>
    <x v="3"/>
    <n v="9"/>
    <n v="9"/>
    <n v="1"/>
    <n v="18"/>
  </r>
  <r>
    <m/>
    <x v="0"/>
    <m/>
    <s v="DIA"/>
    <m/>
    <s v="CELDA FLOTA WEMCO EN SCAVENGER ZINC #09"/>
    <s v="Lubricacion de caja de rodamientos"/>
    <n v="1"/>
    <n v="0.5"/>
    <x v="3"/>
    <x v="3"/>
    <d v="2024-03-26T00:00:00"/>
    <n v="0"/>
    <s v="PREVENTIVO"/>
    <x v="4"/>
    <n v="1"/>
    <n v="0.5"/>
    <n v="0.5"/>
    <m/>
    <m/>
    <s v="verde"/>
    <m/>
    <s v="CUMPLIDO"/>
    <s v=""/>
    <s v=""/>
    <s v=""/>
    <s v="X"/>
    <s v=""/>
    <s v=""/>
    <s v=""/>
    <s v="Ejecutada"/>
    <s v="MANTTO PLANTA"/>
    <s v="SUPERVISOR"/>
    <m/>
    <m/>
    <x v="0"/>
    <x v="4"/>
    <n v="0.5"/>
    <n v="0.5"/>
    <n v="1"/>
    <n v="0.5"/>
  </r>
  <r>
    <m/>
    <x v="0"/>
    <m/>
    <s v="DIA"/>
    <m/>
    <s v="CELDA FLOTA WEMCO EN SCAVENGER ZINC #10"/>
    <s v="Lubricacion de caja de rodamientos"/>
    <n v="1"/>
    <n v="0.5"/>
    <x v="3"/>
    <x v="3"/>
    <d v="2024-03-26T00:00:00"/>
    <n v="0"/>
    <s v="PREVENTIVO"/>
    <x v="4"/>
    <n v="1"/>
    <n v="0.5"/>
    <n v="0.5"/>
    <m/>
    <m/>
    <s v="verde"/>
    <m/>
    <s v="CUMPLIDO"/>
    <s v=""/>
    <s v=""/>
    <s v=""/>
    <s v="X"/>
    <s v=""/>
    <s v=""/>
    <s v=""/>
    <s v="Ejecutada"/>
    <s v="MANTTO PLANTA"/>
    <s v="SUPERVISOR"/>
    <m/>
    <m/>
    <x v="0"/>
    <x v="4"/>
    <n v="0.5"/>
    <n v="0.5"/>
    <n v="1"/>
    <n v="0.5"/>
  </r>
  <r>
    <m/>
    <x v="0"/>
    <m/>
    <s v="DIA"/>
    <m/>
    <s v="CHANCADORA PRIMARIA OTSUKA FS4840"/>
    <s v="Lubricacion de motor electrico"/>
    <n v="1"/>
    <n v="0.5"/>
    <x v="3"/>
    <x v="3"/>
    <d v="2024-03-26T00:00:00"/>
    <n v="0"/>
    <s v="PREVENTIVO"/>
    <x v="4"/>
    <n v="1"/>
    <n v="0.5"/>
    <n v="0.5"/>
    <m/>
    <m/>
    <s v="verde"/>
    <m/>
    <s v="CUMPLIDO"/>
    <s v=""/>
    <s v=""/>
    <s v=""/>
    <s v="X"/>
    <s v=""/>
    <s v=""/>
    <s v=""/>
    <s v="Ejecutada"/>
    <s v="MANTTO PLANTA"/>
    <s v="SUPERVISOR"/>
    <m/>
    <m/>
    <x v="0"/>
    <x v="4"/>
    <n v="0.5"/>
    <n v="0.5"/>
    <n v="1"/>
    <n v="0.5"/>
  </r>
  <r>
    <m/>
    <x v="0"/>
    <m/>
    <s v="DIA"/>
    <m/>
    <s v="MOLINO CILINDRICO FULLER 9.6 X 14"/>
    <s v="Lubricacion de motor electrico"/>
    <n v="1"/>
    <n v="0.5"/>
    <x v="3"/>
    <x v="3"/>
    <d v="2024-03-26T00:00:00"/>
    <n v="0"/>
    <s v="PREVENTIVO"/>
    <x v="4"/>
    <n v="1"/>
    <n v="0.5"/>
    <n v="0.5"/>
    <m/>
    <m/>
    <s v="verde"/>
    <m/>
    <s v="CUMPLIDO"/>
    <s v=""/>
    <s v=""/>
    <s v=""/>
    <s v="X"/>
    <s v=""/>
    <s v=""/>
    <s v=""/>
    <s v="Ejecutada"/>
    <s v="MANTTO PLANTA"/>
    <s v="SUPERVISOR"/>
    <m/>
    <m/>
    <x v="0"/>
    <x v="4"/>
    <n v="0.5"/>
    <n v="0.5"/>
    <n v="1"/>
    <n v="0.5"/>
  </r>
  <r>
    <m/>
    <x v="0"/>
    <m/>
    <s v="DIA"/>
    <m/>
    <s v="CHANCADORA PRIMARIA OTSUKA FS4840"/>
    <s v="Lubricacion de chumacera eje excentrico"/>
    <n v="1"/>
    <n v="1"/>
    <x v="3"/>
    <x v="3"/>
    <d v="2024-03-26T00:00:00"/>
    <n v="0"/>
    <s v="PREVENTIVO"/>
    <x v="4"/>
    <n v="1"/>
    <n v="1"/>
    <n v="1"/>
    <m/>
    <m/>
    <s v="verde"/>
    <m/>
    <s v="CUMPLIDO"/>
    <s v=""/>
    <s v=""/>
    <s v=""/>
    <s v="X"/>
    <s v=""/>
    <s v=""/>
    <s v=""/>
    <s v="Ejecutada"/>
    <s v="MANTTO PLANTA"/>
    <s v="SUPERVISOR"/>
    <m/>
    <m/>
    <x v="0"/>
    <x v="4"/>
    <n v="1"/>
    <n v="1"/>
    <n v="1"/>
    <n v="1"/>
  </r>
  <r>
    <m/>
    <x v="0"/>
    <m/>
    <s v="DIA"/>
    <m/>
    <s v="CADENA ALIMENTADORA ( APRON FEEDER) QA1548"/>
    <s v="Lubricacion de rodillos externos"/>
    <n v="1"/>
    <n v="0.5"/>
    <x v="3"/>
    <x v="3"/>
    <d v="2024-03-26T00:00:00"/>
    <n v="0"/>
    <s v="PREVENTIVO"/>
    <x v="4"/>
    <n v="1"/>
    <n v="0.5"/>
    <n v="0.5"/>
    <m/>
    <m/>
    <s v="verde"/>
    <m/>
    <s v="CUMPLIDO"/>
    <s v=""/>
    <s v=""/>
    <s v=""/>
    <s v="X"/>
    <s v=""/>
    <s v=""/>
    <s v=""/>
    <s v="Ejecutada"/>
    <s v="MANTTO PLANTA"/>
    <s v="SUPERVISOR"/>
    <m/>
    <m/>
    <x v="0"/>
    <x v="4"/>
    <n v="0.5"/>
    <n v="0.5"/>
    <n v="1"/>
    <n v="0.5"/>
  </r>
  <r>
    <m/>
    <x v="0"/>
    <m/>
    <s v="DIA"/>
    <m/>
    <s v="Filtro prensa"/>
    <s v="Lubricacion de rodillos y pines"/>
    <n v="1"/>
    <n v="1"/>
    <x v="3"/>
    <x v="3"/>
    <d v="2024-03-26T00:00:00"/>
    <n v="0"/>
    <s v="PREVENTIVO"/>
    <x v="4"/>
    <n v="1"/>
    <n v="1"/>
    <n v="1"/>
    <m/>
    <m/>
    <s v="verde"/>
    <m/>
    <s v="CUMPLIDO"/>
    <s v=""/>
    <s v=""/>
    <s v=""/>
    <s v="X"/>
    <s v=""/>
    <s v=""/>
    <s v=""/>
    <s v="Ejecutada"/>
    <s v="MANTTO PLANTA"/>
    <s v="SUPERVISOR"/>
    <m/>
    <m/>
    <x v="0"/>
    <x v="4"/>
    <n v="1"/>
    <n v="1"/>
    <n v="1"/>
    <n v="1"/>
  </r>
  <r>
    <m/>
    <x v="0"/>
    <m/>
    <s v="DIA"/>
    <m/>
    <s v="ESPESADOR DE CAL SANKY 40'"/>
    <s v="Lubricacion de sistema de transmision"/>
    <n v="1"/>
    <n v="1"/>
    <x v="3"/>
    <x v="3"/>
    <d v="2024-03-26T00:00:00"/>
    <n v="0"/>
    <s v="PREVENTIVO"/>
    <x v="4"/>
    <n v="1"/>
    <n v="1"/>
    <n v="1"/>
    <m/>
    <m/>
    <s v="verde"/>
    <m/>
    <s v="CUMPLIDO"/>
    <s v=""/>
    <s v=""/>
    <s v=""/>
    <s v="X"/>
    <s v=""/>
    <s v=""/>
    <s v=""/>
    <s v="Ejecutada"/>
    <s v="MANTTO PLANTA"/>
    <s v="SUPERVISOR"/>
    <m/>
    <m/>
    <x v="0"/>
    <x v="4"/>
    <n v="1"/>
    <n v="1"/>
    <n v="1"/>
    <n v="1"/>
  </r>
  <r>
    <m/>
    <x v="0"/>
    <m/>
    <s v="DIA"/>
    <m/>
    <s v="Filtro prensa"/>
    <s v="Lubricacion de compuerta"/>
    <n v="1"/>
    <n v="0.5"/>
    <x v="3"/>
    <x v="3"/>
    <d v="2024-03-26T00:00:00"/>
    <n v="0"/>
    <s v="PREVENTIVO"/>
    <x v="4"/>
    <n v="1"/>
    <n v="0.5"/>
    <n v="0.5"/>
    <m/>
    <m/>
    <s v="verde"/>
    <m/>
    <s v="CUMPLIDO"/>
    <s v=""/>
    <s v=""/>
    <s v=""/>
    <s v="X"/>
    <s v=""/>
    <s v=""/>
    <s v=""/>
    <s v="Ejecutada"/>
    <s v="MANTTO PLANTA"/>
    <s v="SUPERVISOR"/>
    <m/>
    <m/>
    <x v="0"/>
    <x v="4"/>
    <n v="0.5"/>
    <n v="0.5"/>
    <n v="1"/>
    <n v="0.5"/>
  </r>
  <r>
    <m/>
    <x v="0"/>
    <m/>
    <s v="DIA"/>
    <m/>
    <s v="Filtro prensa"/>
    <s v="Lubricacion de cabezales de cilindros"/>
    <n v="1"/>
    <n v="1"/>
    <x v="3"/>
    <x v="3"/>
    <d v="2024-03-26T00:00:00"/>
    <n v="0"/>
    <s v="PREVENTIVO"/>
    <x v="4"/>
    <n v="1"/>
    <n v="1"/>
    <n v="1"/>
    <m/>
    <m/>
    <s v="verde"/>
    <m/>
    <s v="CUMPLIDO"/>
    <s v=""/>
    <s v=""/>
    <s v=""/>
    <s v="X"/>
    <s v=""/>
    <s v=""/>
    <s v=""/>
    <s v="Ejecutada"/>
    <s v="MANTTO PLANTA"/>
    <s v="SUPERVISOR"/>
    <m/>
    <m/>
    <x v="0"/>
    <x v="4"/>
    <n v="1"/>
    <n v="1"/>
    <n v="1"/>
    <n v="1"/>
  </r>
  <r>
    <m/>
    <x v="0"/>
    <m/>
    <s v="DIA"/>
    <m/>
    <s v="Bomba centrifuga VOG, alimentacion al filtro prensa(Debajo de filtro CC-30)"/>
    <s v="Lubricacion de caja de rodamientos"/>
    <n v="1"/>
    <n v="0.5"/>
    <x v="3"/>
    <x v="3"/>
    <d v="2024-03-26T00:00:00"/>
    <n v="0"/>
    <s v="PREVENTIVO"/>
    <x v="4"/>
    <n v="1"/>
    <n v="0.5"/>
    <n v="0.5"/>
    <m/>
    <m/>
    <s v="verde"/>
    <m/>
    <s v="CUMPLIDO"/>
    <s v=""/>
    <s v=""/>
    <s v=""/>
    <s v="X"/>
    <s v=""/>
    <s v=""/>
    <s v=""/>
    <s v="Ejecutada"/>
    <s v="MANTTO PLANTA"/>
    <s v="SUPERVISOR"/>
    <m/>
    <m/>
    <x v="0"/>
    <x v="4"/>
    <n v="0.5"/>
    <n v="0.5"/>
    <n v="1"/>
    <n v="0.5"/>
  </r>
  <r>
    <m/>
    <x v="0"/>
    <m/>
    <s v="DIA"/>
    <m/>
    <s v="Bomba Vertical de 2.5 Espiasa  n°1  espumas wemco 84"/>
    <s v="Lubricacion de motor electrico"/>
    <n v="1"/>
    <n v="0.5"/>
    <x v="3"/>
    <x v="3"/>
    <d v="2024-03-26T00:00:00"/>
    <n v="0"/>
    <s v="PREVENTIVO"/>
    <x v="4"/>
    <n v="1"/>
    <n v="0.5"/>
    <n v="0.5"/>
    <m/>
    <m/>
    <s v="verde"/>
    <m/>
    <s v="CUMPLIDO"/>
    <s v=""/>
    <s v=""/>
    <s v=""/>
    <s v="X"/>
    <s v=""/>
    <s v=""/>
    <s v=""/>
    <s v="Ejecutada"/>
    <s v="MANTTO PLANTA"/>
    <s v="SUPERVISOR"/>
    <m/>
    <m/>
    <x v="0"/>
    <x v="4"/>
    <n v="0.5"/>
    <n v="0.5"/>
    <n v="1"/>
    <n v="0.5"/>
  </r>
  <r>
    <m/>
    <x v="0"/>
    <m/>
    <s v="DIA"/>
    <m/>
    <s v="Bomba Vertical de 2.5 Espiasa  n°1  espumas wemco 84"/>
    <s v="Lubricacion de caja de rodamientos"/>
    <n v="1"/>
    <n v="0.5"/>
    <x v="3"/>
    <x v="3"/>
    <d v="2024-03-26T00:00:00"/>
    <n v="0"/>
    <s v="PREVENTIVO"/>
    <x v="4"/>
    <n v="1"/>
    <n v="0.5"/>
    <n v="0.5"/>
    <m/>
    <m/>
    <s v="verde"/>
    <m/>
    <s v="CUMPLIDO"/>
    <s v=""/>
    <s v=""/>
    <s v=""/>
    <s v="X"/>
    <s v=""/>
    <s v=""/>
    <s v=""/>
    <s v="Ejecutada"/>
    <s v="MANTTO PLANTA"/>
    <s v="SUPERVISOR"/>
    <m/>
    <m/>
    <x v="0"/>
    <x v="4"/>
    <n v="0.5"/>
    <n v="0.5"/>
    <n v="1"/>
    <n v="0.5"/>
  </r>
  <r>
    <m/>
    <x v="0"/>
    <m/>
    <s v="DIA"/>
    <m/>
    <s v="CADENA ALIMENTADORA ( APRON FEEDER) QA1548"/>
    <s v="Lubricacion de rodillos internos"/>
    <n v="1"/>
    <n v="0.5"/>
    <x v="3"/>
    <x v="3"/>
    <d v="2024-03-26T00:00:00"/>
    <n v="0"/>
    <s v="PREVENTIVO"/>
    <x v="4"/>
    <n v="1"/>
    <n v="0.5"/>
    <n v="0.5"/>
    <m/>
    <m/>
    <s v="verde"/>
    <m/>
    <s v="CUMPLIDO"/>
    <s v=""/>
    <s v=""/>
    <s v=""/>
    <s v="X"/>
    <s v=""/>
    <s v=""/>
    <s v=""/>
    <s v="Ejecutada"/>
    <s v="MANTTO PLANTA"/>
    <s v="SUPERVISOR"/>
    <m/>
    <m/>
    <x v="0"/>
    <x v="4"/>
    <n v="0.5"/>
    <n v="0.5"/>
    <n v="1"/>
    <n v="0.5"/>
  </r>
  <r>
    <m/>
    <x v="0"/>
    <m/>
    <s v="DIA"/>
    <m/>
    <s v="BOMBA HORIZONTAL Nº 2 DEL MOLINO CONICO 1"/>
    <s v="CAMBIO DE IMPULSOR Y FORROS DE LA CAJA"/>
    <n v="2"/>
    <n v="5"/>
    <x v="4"/>
    <x v="4"/>
    <d v="2024-03-27T00:00:00"/>
    <n v="0"/>
    <s v="PREVENTIVO"/>
    <x v="0"/>
    <n v="2"/>
    <n v="5"/>
    <n v="10"/>
    <m/>
    <m/>
    <s v="verde"/>
    <m/>
    <s v="CUMPLIDO"/>
    <s v=""/>
    <s v=""/>
    <s v=""/>
    <s v=""/>
    <s v="X"/>
    <s v=""/>
    <s v=""/>
    <s v="Ejecutada"/>
    <s v="MANTTO PLANTA"/>
    <s v="SUPERVISOR"/>
    <m/>
    <m/>
    <x v="0"/>
    <x v="0"/>
    <n v="5"/>
    <n v="5"/>
    <n v="1"/>
    <n v="10"/>
  </r>
  <r>
    <m/>
    <x v="0"/>
    <m/>
    <s v="DIA"/>
    <m/>
    <s v="BOMBA VERTICAL DE 1,5 Nº 9 ALIMENTACION DE CONCENTRADO DE PB"/>
    <s v="CAMBIO DE IMPULSOR Y FORROS DE CAJA"/>
    <n v="2"/>
    <n v="5"/>
    <x v="4"/>
    <x v="4"/>
    <d v="2024-03-27T00:00:00"/>
    <n v="0"/>
    <s v="PREVENTIVO"/>
    <x v="0"/>
    <n v="2"/>
    <n v="5"/>
    <n v="10"/>
    <m/>
    <m/>
    <s v="verde"/>
    <m/>
    <s v="CUMPLIDO"/>
    <s v=""/>
    <s v=""/>
    <s v=""/>
    <s v=""/>
    <s v="X"/>
    <s v=""/>
    <s v=""/>
    <s v="Ejecutada"/>
    <s v="MANTTO PLANTA"/>
    <s v="SUPERVISOR"/>
    <m/>
    <m/>
    <x v="0"/>
    <x v="0"/>
    <n v="5"/>
    <n v="5"/>
    <n v="1"/>
    <n v="10"/>
  </r>
  <r>
    <m/>
    <x v="0"/>
    <m/>
    <s v="DIA"/>
    <m/>
    <s v="BOMBA VOGT Nº 1"/>
    <s v="CAMBIO DE BOCINA. FORROS DE LA CAJA E IMPULSOR EN BUEN ESTADO"/>
    <n v="2"/>
    <n v="7"/>
    <x v="4"/>
    <x v="4"/>
    <d v="2024-03-27T00:00:00"/>
    <n v="0"/>
    <s v="PREVENTIVO"/>
    <x v="0"/>
    <n v="2"/>
    <n v="7"/>
    <n v="14"/>
    <m/>
    <m/>
    <s v="verde"/>
    <m/>
    <s v="CUMPLIDO"/>
    <s v=""/>
    <s v=""/>
    <s v=""/>
    <s v=""/>
    <s v="X"/>
    <s v=""/>
    <s v=""/>
    <s v="Ejecutada"/>
    <s v="MANTTO PLANTA"/>
    <s v="SUPERVISOR"/>
    <m/>
    <m/>
    <x v="0"/>
    <x v="0"/>
    <n v="7"/>
    <n v="7"/>
    <n v="1"/>
    <n v="14"/>
  </r>
  <r>
    <m/>
    <x v="0"/>
    <m/>
    <s v="DIA"/>
    <m/>
    <s v="BOMBA MARS 1"/>
    <s v="INSPECCION DE LA CAJA DE VALVULAS"/>
    <n v="2"/>
    <n v="5"/>
    <x v="4"/>
    <x v="4"/>
    <d v="2024-03-27T00:00:00"/>
    <n v="0"/>
    <s v="PREVENTIVO"/>
    <x v="0"/>
    <n v="2"/>
    <n v="5"/>
    <n v="10"/>
    <m/>
    <m/>
    <s v="verde"/>
    <m/>
    <s v="CUMPLIDO"/>
    <s v=""/>
    <s v=""/>
    <s v=""/>
    <s v=""/>
    <s v="X"/>
    <s v=""/>
    <s v=""/>
    <s v="Ejecutada"/>
    <s v="MANTTO PLANTA"/>
    <s v="SUPERVISOR"/>
    <m/>
    <m/>
    <x v="0"/>
    <x v="0"/>
    <n v="5"/>
    <n v="5"/>
    <n v="1"/>
    <n v="10"/>
  </r>
  <r>
    <m/>
    <x v="0"/>
    <m/>
    <s v="DIA"/>
    <m/>
    <s v="FAJA 5C"/>
    <s v="PREPARACION DE BANDA TRANSPORTADORA AVANCE 40%"/>
    <n v="2"/>
    <n v="4"/>
    <x v="4"/>
    <x v="4"/>
    <d v="2024-03-27T00:00:00"/>
    <n v="0"/>
    <s v="PREVENTIVO"/>
    <x v="0"/>
    <n v="2"/>
    <n v="4"/>
    <n v="8"/>
    <m/>
    <m/>
    <s v="verde"/>
    <m/>
    <s v="CUMPLIDO"/>
    <s v=""/>
    <s v=""/>
    <s v=""/>
    <s v=""/>
    <s v="X"/>
    <s v=""/>
    <s v=""/>
    <s v="Ejecutada"/>
    <s v="MANTTO PLANTA"/>
    <s v="SUPERVISOR"/>
    <m/>
    <m/>
    <x v="0"/>
    <x v="0"/>
    <n v="4"/>
    <n v="4"/>
    <n v="1"/>
    <n v="8"/>
  </r>
  <r>
    <m/>
    <x v="0"/>
    <m/>
    <s v="DIA"/>
    <m/>
    <s v="CHANCADORA TERCIARIA"/>
    <s v="REUBICACION DEL FILTRO DE AIRE"/>
    <n v="2"/>
    <n v="4"/>
    <x v="4"/>
    <x v="4"/>
    <d v="2024-03-27T00:00:00"/>
    <n v="0"/>
    <s v="PREVENTIVO"/>
    <x v="0"/>
    <n v="2"/>
    <n v="4"/>
    <n v="8"/>
    <m/>
    <m/>
    <s v="verde"/>
    <m/>
    <s v="CUMPLIDO"/>
    <s v=""/>
    <s v=""/>
    <s v=""/>
    <s v=""/>
    <s v="X"/>
    <s v=""/>
    <s v=""/>
    <s v="Ejecutada"/>
    <s v="MANTTO PLANTA"/>
    <s v="SUPERVISOR"/>
    <m/>
    <m/>
    <x v="0"/>
    <x v="0"/>
    <n v="4"/>
    <n v="4"/>
    <n v="1"/>
    <n v="8"/>
  </r>
  <r>
    <m/>
    <x v="0"/>
    <m/>
    <s v="DIA"/>
    <m/>
    <s v="SOPLADOR SPENCER"/>
    <s v="REVISION DE VIBRACIONES DEL SOPLADOR"/>
    <n v="2"/>
    <n v="3"/>
    <x v="4"/>
    <x v="4"/>
    <d v="2024-03-27T00:00:00"/>
    <n v="0"/>
    <s v="PREVENTIVO"/>
    <x v="0"/>
    <n v="2"/>
    <n v="3"/>
    <n v="6"/>
    <m/>
    <m/>
    <s v="verde"/>
    <m/>
    <s v="CUMPLIDO"/>
    <s v=""/>
    <s v=""/>
    <s v=""/>
    <s v=""/>
    <s v="X"/>
    <s v=""/>
    <s v=""/>
    <s v="Ejecutada"/>
    <s v="MANTTO PLANTA"/>
    <s v="SUPERVISOR"/>
    <m/>
    <m/>
    <x v="0"/>
    <x v="0"/>
    <n v="3"/>
    <n v="3"/>
    <n v="1"/>
    <n v="6"/>
  </r>
  <r>
    <m/>
    <x v="0"/>
    <m/>
    <s v="DIA"/>
    <m/>
    <s v="EXTRACTOR DE POLVOS LABORATORIO METALURGICO"/>
    <s v="INSPECCION, LIMPIEZA DE LOS DUCTOS Y PREPARACION DE TAPA"/>
    <n v="2"/>
    <n v="9"/>
    <x v="4"/>
    <x v="4"/>
    <d v="2024-03-27T00:00:00"/>
    <n v="0"/>
    <s v="PREVENTIVO"/>
    <x v="0"/>
    <n v="2"/>
    <n v="9"/>
    <n v="18"/>
    <m/>
    <m/>
    <s v="verde"/>
    <m/>
    <s v="CUMPLIDO"/>
    <s v=""/>
    <s v=""/>
    <s v=""/>
    <s v=""/>
    <s v="X"/>
    <s v=""/>
    <s v=""/>
    <s v="Ejecutada"/>
    <s v="MANTTO PLANTA"/>
    <s v="SUPERVISOR"/>
    <m/>
    <m/>
    <x v="0"/>
    <x v="0"/>
    <n v="9"/>
    <n v="9"/>
    <n v="1"/>
    <n v="18"/>
  </r>
  <r>
    <m/>
    <x v="0"/>
    <m/>
    <s v="DIA"/>
    <m/>
    <s v="PLANTA CONCENTRADORA"/>
    <s v="AJUSTE DE SELLOS DE LAS BOMBAS"/>
    <n v="2"/>
    <n v="1"/>
    <x v="4"/>
    <x v="4"/>
    <d v="2024-03-27T00:00:00"/>
    <n v="0"/>
    <s v="PREVENTIVO"/>
    <x v="0"/>
    <n v="2"/>
    <n v="1"/>
    <n v="2"/>
    <m/>
    <m/>
    <s v="verde"/>
    <m/>
    <s v="CUMPLIDO"/>
    <s v=""/>
    <s v=""/>
    <s v=""/>
    <s v=""/>
    <s v="X"/>
    <s v=""/>
    <s v=""/>
    <s v="Ejecutada"/>
    <s v="MANTTO PLANTA"/>
    <s v="SUPERVISOR"/>
    <m/>
    <m/>
    <x v="0"/>
    <x v="0"/>
    <n v="1"/>
    <n v="1"/>
    <n v="1"/>
    <n v="2"/>
  </r>
  <r>
    <m/>
    <x v="1"/>
    <m/>
    <s v="DIA"/>
    <m/>
    <s v="BOMBA Nº 1 DE SK 240"/>
    <s v="INSPECCION DEL SISTEMA DE TRANSMISION"/>
    <n v="2"/>
    <n v="2"/>
    <x v="4"/>
    <x v="4"/>
    <d v="2024-03-27T00:00:00"/>
    <n v="0"/>
    <s v="BACKLOG"/>
    <x v="0"/>
    <n v="2"/>
    <n v="2"/>
    <n v="4"/>
    <m/>
    <m/>
    <s v="verde"/>
    <m/>
    <s v="CUMPLIDO"/>
    <s v=""/>
    <s v=""/>
    <s v=""/>
    <s v=""/>
    <s v="X"/>
    <s v=""/>
    <s v=""/>
    <s v="Ejecutada"/>
    <s v="MANTTO PLANTA"/>
    <s v="SUPERVISOR"/>
    <m/>
    <m/>
    <x v="0"/>
    <x v="0"/>
    <n v="2"/>
    <n v="2"/>
    <n v="1"/>
    <n v="4"/>
  </r>
  <r>
    <m/>
    <x v="0"/>
    <m/>
    <s v="DIA"/>
    <m/>
    <s v="BOMBA VERTICAL 2,5 STAND BY"/>
    <s v="ARMADO DE LA BOTELLA PORTARODAMIENTOS"/>
    <n v="2"/>
    <n v="9"/>
    <x v="4"/>
    <x v="4"/>
    <d v="2024-03-27T00:00:00"/>
    <n v="0"/>
    <s v="PREVENTIVO"/>
    <x v="0"/>
    <n v="2"/>
    <n v="9"/>
    <n v="18"/>
    <m/>
    <m/>
    <s v="verde"/>
    <m/>
    <s v="CUMPLIDO"/>
    <s v=""/>
    <s v=""/>
    <s v=""/>
    <s v=""/>
    <s v="X"/>
    <s v=""/>
    <s v=""/>
    <s v="Ejecutada"/>
    <s v="MANTTO PLANTA"/>
    <s v="SUPERVISOR"/>
    <m/>
    <m/>
    <x v="0"/>
    <x v="0"/>
    <n v="9"/>
    <n v="9"/>
    <n v="1"/>
    <n v="18"/>
  </r>
  <r>
    <m/>
    <x v="0"/>
    <m/>
    <s v="DIA"/>
    <m/>
    <s v="PLANTA CONCENTRADORA"/>
    <s v="Bloqueo de equipos para intervención de mantto. Atención de llamados. "/>
    <n v="1"/>
    <n v="9"/>
    <x v="4"/>
    <x v="4"/>
    <d v="2024-03-27T00:00:00"/>
    <n v="0"/>
    <s v="PREVENTIVO"/>
    <x v="1"/>
    <n v="1"/>
    <n v="9"/>
    <n v="9"/>
    <m/>
    <m/>
    <s v="verde"/>
    <m/>
    <s v="CUMPLIDO"/>
    <s v=""/>
    <s v=""/>
    <s v=""/>
    <s v=""/>
    <s v="X"/>
    <s v=""/>
    <s v=""/>
    <s v="Ejecutada"/>
    <s v="MANTTO PLANTA"/>
    <s v="SUPERVISOR"/>
    <m/>
    <m/>
    <x v="0"/>
    <x v="1"/>
    <n v="9"/>
    <n v="9"/>
    <n v="1"/>
    <n v="9"/>
  </r>
  <r>
    <m/>
    <x v="0"/>
    <m/>
    <s v="DIA"/>
    <m/>
    <s v="CHANCADORA TERCIARIA"/>
    <s v="MODIFICACION DE LINEA DE ALIMENTACION DEL SOPLADOR DEL FILTRO DE AIRE"/>
    <n v="1"/>
    <n v="3"/>
    <x v="4"/>
    <x v="4"/>
    <d v="2024-03-27T00:00:00"/>
    <n v="0"/>
    <s v="PREVENTIVO"/>
    <x v="1"/>
    <n v="1"/>
    <n v="3"/>
    <n v="3"/>
    <m/>
    <m/>
    <s v="verde"/>
    <m/>
    <s v="CUMPLIDO"/>
    <s v=""/>
    <s v=""/>
    <s v=""/>
    <s v=""/>
    <s v="X"/>
    <s v=""/>
    <s v=""/>
    <s v="Ejecutada"/>
    <s v="MANTTO PLANTA"/>
    <s v="SUPERVISOR"/>
    <m/>
    <m/>
    <x v="0"/>
    <x v="1"/>
    <n v="3"/>
    <n v="3"/>
    <n v="1"/>
    <n v="3"/>
  </r>
  <r>
    <m/>
    <x v="0"/>
    <m/>
    <s v="DIA"/>
    <m/>
    <s v="BOMBA NOVA"/>
    <s v="Se realizo  el ingreso  a bombas  nova , se realizo  la toma de datos  de la bomba 3  por motivo  que se va cambiar de bomba, colocará  una bomba Hidrostal._x000a_ _x000a_Se  mejoró  el cableado de la  sirena  de chancado, ya que  se encontró un empalme em la interperie , Asia  que el empalme se moje  y choque con la estructura  y queme los fuSibles."/>
    <n v="1"/>
    <n v="6"/>
    <x v="4"/>
    <x v="4"/>
    <d v="2024-03-27T00:00:00"/>
    <n v="0"/>
    <s v="PREVENTIVO"/>
    <x v="1"/>
    <n v="1"/>
    <n v="6"/>
    <n v="6"/>
    <m/>
    <m/>
    <s v="verde"/>
    <m/>
    <s v="CUMPLIDO"/>
    <s v=""/>
    <s v=""/>
    <s v=""/>
    <s v=""/>
    <s v="X"/>
    <s v=""/>
    <s v=""/>
    <s v="Ejecutada"/>
    <s v="MANTTO PLANTA"/>
    <s v="SUPERVISOR"/>
    <m/>
    <m/>
    <x v="0"/>
    <x v="1"/>
    <n v="6"/>
    <n v="6"/>
    <n v="1"/>
    <n v="6"/>
  </r>
  <r>
    <m/>
    <x v="1"/>
    <m/>
    <s v="DIA"/>
    <m/>
    <s v="BOMBA PERISTALTICA Nº 136 DE XANTATO"/>
    <s v="CAMBIO DE MANGA Y GLICERINA"/>
    <n v="2"/>
    <n v="3"/>
    <x v="4"/>
    <x v="4"/>
    <d v="2024-03-27T00:00:00"/>
    <n v="0"/>
    <s v="BACKLOG"/>
    <x v="2"/>
    <n v="2"/>
    <n v="3"/>
    <n v="6"/>
    <m/>
    <m/>
    <s v="verde"/>
    <m/>
    <s v="CUMPLIDO"/>
    <s v=""/>
    <s v=""/>
    <s v=""/>
    <s v=""/>
    <s v="X"/>
    <s v=""/>
    <s v=""/>
    <s v="Ejecutada"/>
    <s v="MANTTO PLANTA"/>
    <s v="SUPERVISOR"/>
    <m/>
    <m/>
    <x v="0"/>
    <x v="2"/>
    <n v="3"/>
    <n v="3"/>
    <n v="1"/>
    <n v="6"/>
  </r>
  <r>
    <m/>
    <x v="1"/>
    <m/>
    <s v="DIA"/>
    <m/>
    <s v="BOMBA Nº 1 DEL  MOLINO 8X11"/>
    <s v="REVISION Y PRUEBA DEL LAZO DE CONTROL"/>
    <n v="2"/>
    <n v="2"/>
    <x v="4"/>
    <x v="4"/>
    <d v="2024-03-27T00:00:00"/>
    <n v="0"/>
    <s v="BACKLOG"/>
    <x v="2"/>
    <n v="2"/>
    <n v="2"/>
    <n v="4"/>
    <m/>
    <m/>
    <s v="verde"/>
    <m/>
    <s v="CUMPLIDO"/>
    <s v=""/>
    <s v=""/>
    <s v=""/>
    <s v=""/>
    <s v="X"/>
    <s v=""/>
    <s v=""/>
    <s v="Ejecutada"/>
    <s v="MANTTO PLANTA"/>
    <s v="SUPERVISOR"/>
    <m/>
    <m/>
    <x v="0"/>
    <x v="2"/>
    <n v="2"/>
    <n v="2"/>
    <n v="1"/>
    <n v="4"/>
  </r>
  <r>
    <m/>
    <x v="1"/>
    <m/>
    <s v="DIA"/>
    <m/>
    <s v="BOMBA Nº 2 DE CELDA SK240"/>
    <s v="REVISION Y PRUEBA DE LAZO DE CONTROL DE NIVEL DE LA BOMBA"/>
    <n v="2"/>
    <n v="3"/>
    <x v="4"/>
    <x v="4"/>
    <d v="2024-03-27T00:00:00"/>
    <n v="0"/>
    <s v="BACKLOG"/>
    <x v="2"/>
    <n v="2"/>
    <n v="3"/>
    <n v="6"/>
    <m/>
    <m/>
    <s v="verde"/>
    <m/>
    <s v="CUMPLIDO"/>
    <s v=""/>
    <s v=""/>
    <s v=""/>
    <s v=""/>
    <s v="X"/>
    <s v=""/>
    <s v=""/>
    <s v="Ejecutada"/>
    <s v="MANTTO PLANTA"/>
    <s v="SUPERVISOR"/>
    <m/>
    <m/>
    <x v="0"/>
    <x v="2"/>
    <n v="3"/>
    <n v="3"/>
    <n v="1"/>
    <n v="6"/>
  </r>
  <r>
    <m/>
    <x v="1"/>
    <m/>
    <s v="DIA"/>
    <m/>
    <s v="BOMBA Nº 1 DE CELDA SK240"/>
    <s v="REVISION DEL VARIADOR DE LA BOMBA"/>
    <n v="2"/>
    <n v="1"/>
    <x v="4"/>
    <x v="4"/>
    <d v="2024-03-27T00:00:00"/>
    <n v="0"/>
    <s v="BACKLOG"/>
    <x v="2"/>
    <n v="2"/>
    <n v="1"/>
    <n v="2"/>
    <m/>
    <m/>
    <s v="verde"/>
    <m/>
    <s v="CUMPLIDO"/>
    <s v=""/>
    <s v=""/>
    <s v=""/>
    <s v=""/>
    <s v="X"/>
    <s v=""/>
    <s v=""/>
    <s v="Ejecutada"/>
    <s v="MANTTO PLANTA"/>
    <s v="SUPERVISOR"/>
    <m/>
    <m/>
    <x v="0"/>
    <x v="2"/>
    <n v="1"/>
    <n v="1"/>
    <n v="1"/>
    <n v="2"/>
  </r>
  <r>
    <m/>
    <x v="0"/>
    <m/>
    <s v="DIA"/>
    <m/>
    <s v="BOMBA MARS N° 1"/>
    <s v="Soldeo de oil chamber de bomba mars N° 1."/>
    <n v="2"/>
    <n v="5"/>
    <x v="4"/>
    <x v="4"/>
    <d v="2024-03-27T00:00:00"/>
    <n v="0"/>
    <s v="PREVENTIVO"/>
    <x v="3"/>
    <n v="2"/>
    <n v="5"/>
    <n v="10"/>
    <m/>
    <m/>
    <s v="verde"/>
    <m/>
    <s v="CUMPLIDO"/>
    <s v=""/>
    <s v=""/>
    <s v=""/>
    <s v=""/>
    <s v="X"/>
    <s v=""/>
    <s v=""/>
    <s v="Ejecutada"/>
    <s v="MANTTO PLANTA"/>
    <s v="SUPERVISOR"/>
    <m/>
    <m/>
    <x v="0"/>
    <x v="3"/>
    <n v="5"/>
    <n v="5"/>
    <n v="1"/>
    <n v="10"/>
  </r>
  <r>
    <m/>
    <x v="0"/>
    <m/>
    <s v="DIA"/>
    <m/>
    <s v="CHANCADO TERCIARIO"/>
    <s v="Fabricación de estructura para kit antiderrame"/>
    <n v="2"/>
    <n v="4"/>
    <x v="4"/>
    <x v="4"/>
    <d v="2024-03-27T00:00:00"/>
    <n v="0"/>
    <s v="PREVENTIVO"/>
    <x v="3"/>
    <n v="2"/>
    <n v="4"/>
    <n v="8"/>
    <m/>
    <m/>
    <s v="verde"/>
    <m/>
    <s v="CUMPLIDO"/>
    <s v=""/>
    <s v=""/>
    <s v=""/>
    <s v=""/>
    <s v="X"/>
    <s v=""/>
    <s v=""/>
    <s v="Ejecutada"/>
    <s v="MANTTO PLANTA"/>
    <s v="SUPERVISOR"/>
    <m/>
    <m/>
    <x v="0"/>
    <x v="3"/>
    <n v="4"/>
    <n v="4"/>
    <n v="1"/>
    <n v="8"/>
  </r>
  <r>
    <m/>
    <x v="1"/>
    <m/>
    <s v="DIA"/>
    <m/>
    <s v="MOLINO DE CAL"/>
    <s v="Cambio de plancha de cajón de recepción de flujo de carga"/>
    <n v="2"/>
    <n v="4"/>
    <x v="4"/>
    <x v="4"/>
    <d v="2024-03-27T00:00:00"/>
    <n v="0"/>
    <s v="BACKLOG"/>
    <x v="3"/>
    <n v="2"/>
    <n v="4"/>
    <n v="8"/>
    <m/>
    <m/>
    <s v="verde"/>
    <m/>
    <s v="CUMPLIDO"/>
    <s v=""/>
    <s v=""/>
    <s v=""/>
    <s v=""/>
    <s v="X"/>
    <s v=""/>
    <s v=""/>
    <s v="Ejecutada"/>
    <s v="MANTTO PLANTA"/>
    <s v="SUPERVISOR"/>
    <m/>
    <m/>
    <x v="0"/>
    <x v="3"/>
    <n v="4"/>
    <n v="4"/>
    <n v="1"/>
    <n v="8"/>
  </r>
  <r>
    <m/>
    <x v="1"/>
    <m/>
    <s v="DIA"/>
    <m/>
    <s v="REACTIVOS"/>
    <s v="Apertura ventana lado tanque preparación de xantato"/>
    <n v="2"/>
    <n v="2"/>
    <x v="4"/>
    <x v="4"/>
    <d v="2024-03-27T00:00:00"/>
    <n v="0"/>
    <s v="BACKLOG"/>
    <x v="3"/>
    <n v="2"/>
    <n v="2"/>
    <n v="4"/>
    <m/>
    <m/>
    <s v="verde"/>
    <m/>
    <s v="CUMPLIDO"/>
    <s v=""/>
    <s v=""/>
    <s v=""/>
    <s v=""/>
    <s v="X"/>
    <s v=""/>
    <s v=""/>
    <s v="Ejecutada"/>
    <s v="MANTTO PLANTA"/>
    <s v="SUPERVISOR"/>
    <m/>
    <m/>
    <x v="0"/>
    <x v="3"/>
    <n v="2"/>
    <n v="2"/>
    <n v="1"/>
    <n v="4"/>
  </r>
  <r>
    <m/>
    <x v="1"/>
    <m/>
    <s v="DIA"/>
    <m/>
    <s v="FLOTACION DE ZINC"/>
    <s v="Reparación de codo hdpe de 2&quot; en cajón de recepción de espumas celda 1500"/>
    <n v="2"/>
    <n v="3"/>
    <x v="4"/>
    <x v="4"/>
    <d v="2024-03-27T00:00:00"/>
    <n v="0"/>
    <s v="BACKLOG"/>
    <x v="3"/>
    <n v="2"/>
    <n v="3"/>
    <n v="6"/>
    <m/>
    <m/>
    <s v="verde"/>
    <m/>
    <s v="CUMPLIDO"/>
    <s v=""/>
    <s v=""/>
    <s v=""/>
    <s v=""/>
    <s v="X"/>
    <s v=""/>
    <s v=""/>
    <s v="Ejecutada"/>
    <s v="MANTTO PLANTA"/>
    <s v="SUPERVISOR"/>
    <m/>
    <m/>
    <x v="0"/>
    <x v="3"/>
    <n v="3"/>
    <n v="3"/>
    <n v="1"/>
    <n v="6"/>
  </r>
  <r>
    <m/>
    <x v="0"/>
    <m/>
    <s v="DIA"/>
    <m/>
    <s v="CANCHA CONCENTRADO DE ZINC"/>
    <s v="Instalación de parrilla en canaleta de drenaje"/>
    <n v="3"/>
    <n v="5"/>
    <x v="4"/>
    <x v="4"/>
    <d v="2024-03-27T00:00:00"/>
    <n v="0"/>
    <s v="PREVENTIVO"/>
    <x v="3"/>
    <n v="3"/>
    <n v="5"/>
    <n v="15"/>
    <m/>
    <m/>
    <s v="verde"/>
    <m/>
    <s v="CUMPLIDO"/>
    <s v=""/>
    <s v=""/>
    <s v=""/>
    <s v=""/>
    <s v="X"/>
    <s v=""/>
    <s v=""/>
    <s v="Ejecutada"/>
    <s v="MANTTO PLANTA"/>
    <s v="SUPERVISOR"/>
    <m/>
    <m/>
    <x v="0"/>
    <x v="3"/>
    <n v="5"/>
    <n v="5"/>
    <n v="1"/>
    <n v="15"/>
  </r>
  <r>
    <m/>
    <x v="1"/>
    <m/>
    <s v="DIA"/>
    <m/>
    <s v="BOMBA MARS Nª1"/>
    <s v="Reparación de soporte de la línea de descarga"/>
    <n v="3"/>
    <n v="2"/>
    <x v="4"/>
    <x v="4"/>
    <d v="2024-03-27T00:00:00"/>
    <n v="0"/>
    <s v="BACKLOG"/>
    <x v="3"/>
    <n v="3"/>
    <n v="2"/>
    <n v="6"/>
    <m/>
    <m/>
    <s v="verde"/>
    <m/>
    <s v="CUMPLIDO"/>
    <s v=""/>
    <s v=""/>
    <s v=""/>
    <s v=""/>
    <s v="X"/>
    <s v=""/>
    <s v=""/>
    <s v="Ejecutada"/>
    <s v="MANTTO PLANTA"/>
    <s v="SUPERVISOR"/>
    <m/>
    <m/>
    <x v="0"/>
    <x v="3"/>
    <n v="2"/>
    <n v="2"/>
    <n v="1"/>
    <n v="6"/>
  </r>
  <r>
    <m/>
    <x v="1"/>
    <m/>
    <s v="DIA"/>
    <m/>
    <s v="CELDA SK 240"/>
    <s v="Modificación de base de la válvula neumática"/>
    <n v="3"/>
    <n v="2"/>
    <x v="4"/>
    <x v="4"/>
    <d v="2024-03-27T00:00:00"/>
    <n v="0"/>
    <s v="BACKLOG"/>
    <x v="3"/>
    <n v="3"/>
    <n v="2"/>
    <n v="6"/>
    <m/>
    <m/>
    <s v="verde"/>
    <m/>
    <s v="CUMPLIDO"/>
    <s v=""/>
    <s v=""/>
    <s v=""/>
    <s v=""/>
    <s v="X"/>
    <s v=""/>
    <s v=""/>
    <s v="Ejecutada"/>
    <s v="MANTTO PLANTA"/>
    <s v="SUPERVISOR"/>
    <m/>
    <m/>
    <x v="0"/>
    <x v="3"/>
    <n v="2"/>
    <n v="2"/>
    <n v="1"/>
    <n v="6"/>
  </r>
  <r>
    <m/>
    <x v="0"/>
    <m/>
    <s v="DIA"/>
    <m/>
    <s v="CELDA WEMCO 84"/>
    <s v="Instalación de parrillas al costado de los posicionadores de las celdas"/>
    <n v="2"/>
    <n v="9"/>
    <x v="4"/>
    <x v="4"/>
    <d v="2024-03-27T00:00:00"/>
    <n v="0"/>
    <s v="PREVENTIVO"/>
    <x v="3"/>
    <n v="2"/>
    <n v="9"/>
    <n v="18"/>
    <m/>
    <m/>
    <s v="verde"/>
    <m/>
    <s v="CUMPLIDO"/>
    <s v=""/>
    <s v=""/>
    <s v=""/>
    <s v=""/>
    <s v="X"/>
    <s v=""/>
    <s v=""/>
    <s v="Ejecutada"/>
    <s v="MANTTO PLANTA"/>
    <s v="SUPERVISOR"/>
    <m/>
    <m/>
    <x v="0"/>
    <x v="3"/>
    <n v="9"/>
    <n v="9"/>
    <n v="1"/>
    <n v="18"/>
  </r>
  <r>
    <m/>
    <x v="0"/>
    <m/>
    <s v="DIA"/>
    <m/>
    <s v="MEDICIÓN DE TUBERIAS"/>
    <s v="Medición de tubería de relave por ultrasonido. Cant. 12 tubos, Línea 1(279, 280)_x000a_Línea 2(304;205;206), Línea 3(224, C-225 C-226 C-227), Línea 4(309;310;311)"/>
    <n v="2"/>
    <n v="9"/>
    <x v="4"/>
    <x v="4"/>
    <d v="2024-03-27T00:00:00"/>
    <n v="0"/>
    <s v="PREVENTIVO"/>
    <x v="3"/>
    <n v="2"/>
    <n v="9"/>
    <n v="18"/>
    <m/>
    <m/>
    <s v="verde"/>
    <m/>
    <s v="CUMPLIDO"/>
    <s v=""/>
    <s v=""/>
    <s v=""/>
    <s v=""/>
    <s v="X"/>
    <s v=""/>
    <s v=""/>
    <s v="Ejecutada"/>
    <s v="MANTTO PLANTA"/>
    <s v="SUPERVISOR"/>
    <m/>
    <m/>
    <x v="0"/>
    <x v="3"/>
    <n v="9"/>
    <n v="9"/>
    <n v="1"/>
    <n v="18"/>
  </r>
  <r>
    <m/>
    <x v="0"/>
    <m/>
    <s v="DIA"/>
    <m/>
    <s v="CEDAZO # 01 - VIBRATORIO DE ALTA FRECUENCIA YOKAYAMI"/>
    <s v="Lubricacion de motor electrico"/>
    <n v="1"/>
    <n v="1"/>
    <x v="4"/>
    <x v="4"/>
    <d v="2024-03-27T00:00:00"/>
    <n v="0"/>
    <s v="PREVENTIVO"/>
    <x v="4"/>
    <n v="1"/>
    <n v="1"/>
    <n v="1"/>
    <m/>
    <m/>
    <s v="verde"/>
    <m/>
    <s v="CUMPLIDO"/>
    <s v=""/>
    <s v=""/>
    <s v=""/>
    <s v=""/>
    <s v="X"/>
    <s v=""/>
    <s v=""/>
    <s v="Ejecutada"/>
    <s v="MANTTO PLANTA"/>
    <s v="SUPERVISOR"/>
    <m/>
    <m/>
    <x v="0"/>
    <x v="4"/>
    <n v="1"/>
    <n v="1"/>
    <n v="1"/>
    <n v="1"/>
  </r>
  <r>
    <m/>
    <x v="0"/>
    <m/>
    <s v="DIA"/>
    <m/>
    <s v="Bomba Centrifuga  #2 celda SK-240 8 x 6 FAH Warman"/>
    <s v="Lubricacion de motor electrico"/>
    <n v="1"/>
    <n v="0.5"/>
    <x v="4"/>
    <x v="4"/>
    <d v="2024-03-27T00:00:00"/>
    <n v="0"/>
    <s v="PREVENTIVO"/>
    <x v="4"/>
    <n v="1"/>
    <n v="0.5"/>
    <n v="0.5"/>
    <m/>
    <m/>
    <s v="verde"/>
    <m/>
    <s v="CUMPLIDO"/>
    <s v=""/>
    <s v=""/>
    <s v=""/>
    <s v=""/>
    <s v="X"/>
    <s v=""/>
    <s v=""/>
    <s v="Ejecutada"/>
    <s v="MANTTO PLANTA"/>
    <s v="SUPERVISOR"/>
    <m/>
    <m/>
    <x v="0"/>
    <x v="4"/>
    <n v="0.5"/>
    <n v="0.5"/>
    <n v="1"/>
    <n v="0.5"/>
  </r>
  <r>
    <m/>
    <x v="0"/>
    <m/>
    <s v="DIA"/>
    <m/>
    <s v="Bomba Centrifuga  #2 celda SK-240 8 x 6 FAH Warman"/>
    <s v="Lubricacion de caja de rodamientos"/>
    <n v="1"/>
    <n v="1"/>
    <x v="4"/>
    <x v="4"/>
    <d v="2024-03-27T00:00:00"/>
    <n v="0"/>
    <s v="PREVENTIVO"/>
    <x v="4"/>
    <n v="1"/>
    <n v="1"/>
    <n v="1"/>
    <m/>
    <m/>
    <s v="verde"/>
    <m/>
    <s v="CUMPLIDO"/>
    <s v=""/>
    <s v=""/>
    <s v=""/>
    <s v=""/>
    <s v="X"/>
    <s v=""/>
    <s v=""/>
    <s v="Ejecutada"/>
    <s v="MANTTO PLANTA"/>
    <s v="SUPERVISOR"/>
    <m/>
    <m/>
    <x v="0"/>
    <x v="4"/>
    <n v="1"/>
    <n v="1"/>
    <n v="1"/>
    <n v="1"/>
  </r>
  <r>
    <m/>
    <x v="0"/>
    <m/>
    <s v="DIA"/>
    <m/>
    <s v="Bomba Centrifuga  #1 celda SK-240 8 x 6 FAH Warman"/>
    <s v="Lubricacion de motor electrico"/>
    <n v="1"/>
    <n v="0.5"/>
    <x v="4"/>
    <x v="4"/>
    <d v="2024-03-27T00:00:00"/>
    <n v="0"/>
    <s v="PREVENTIVO"/>
    <x v="4"/>
    <n v="1"/>
    <n v="0.5"/>
    <n v="0.5"/>
    <m/>
    <m/>
    <s v="verde"/>
    <m/>
    <s v="CUMPLIDO"/>
    <s v=""/>
    <s v=""/>
    <s v=""/>
    <s v=""/>
    <s v="X"/>
    <s v=""/>
    <s v=""/>
    <s v="Ejecutada"/>
    <s v="MANTTO PLANTA"/>
    <s v="SUPERVISOR"/>
    <m/>
    <m/>
    <x v="0"/>
    <x v="4"/>
    <n v="0.5"/>
    <n v="0.5"/>
    <n v="1"/>
    <n v="0.5"/>
  </r>
  <r>
    <m/>
    <x v="0"/>
    <m/>
    <s v="DIA"/>
    <m/>
    <s v="Bomba Centrifuga  #1 celda SK-240 8 x 6 FAH Warman"/>
    <s v="Lubricacion de caja de rodamientos"/>
    <n v="1"/>
    <n v="1"/>
    <x v="4"/>
    <x v="4"/>
    <d v="2024-03-27T00:00:00"/>
    <n v="0"/>
    <s v="PREVENTIVO"/>
    <x v="4"/>
    <n v="1"/>
    <n v="1"/>
    <n v="1"/>
    <m/>
    <m/>
    <s v="verde"/>
    <m/>
    <s v="CUMPLIDO"/>
    <s v=""/>
    <s v=""/>
    <s v=""/>
    <s v=""/>
    <s v="X"/>
    <s v=""/>
    <s v=""/>
    <s v="Ejecutada"/>
    <s v="MANTTO PLANTA"/>
    <s v="SUPERVISOR"/>
    <m/>
    <m/>
    <x v="0"/>
    <x v="4"/>
    <n v="1"/>
    <n v="1"/>
    <n v="1"/>
    <n v="1"/>
  </r>
  <r>
    <m/>
    <x v="0"/>
    <m/>
    <s v="DIA"/>
    <m/>
    <s v="BOMBA CENTRIFUGA DE CU N°1 WEMCO 84"/>
    <s v="Lubricacion de motor electrico"/>
    <n v="1"/>
    <n v="1"/>
    <x v="4"/>
    <x v="4"/>
    <d v="2024-03-27T00:00:00"/>
    <n v="0"/>
    <s v="PREVENTIVO"/>
    <x v="4"/>
    <n v="1"/>
    <n v="1"/>
    <n v="1"/>
    <m/>
    <m/>
    <s v="verde"/>
    <m/>
    <s v="CUMPLIDO"/>
    <s v=""/>
    <s v=""/>
    <s v=""/>
    <s v=""/>
    <s v="X"/>
    <s v=""/>
    <s v=""/>
    <s v="Ejecutada"/>
    <s v="MANTTO PLANTA"/>
    <s v="SUPERVISOR"/>
    <m/>
    <m/>
    <x v="0"/>
    <x v="4"/>
    <n v="1"/>
    <n v="1"/>
    <n v="1"/>
    <n v="1"/>
  </r>
  <r>
    <m/>
    <x v="0"/>
    <m/>
    <s v="DIA"/>
    <m/>
    <s v="BOMBA CENTRIFUGA DE CU N°2  6X4 EG WEMCO 84"/>
    <s v="Lubricacion de caja de rodamientos"/>
    <n v="1"/>
    <n v="1"/>
    <x v="4"/>
    <x v="4"/>
    <d v="2024-03-27T00:00:00"/>
    <n v="0"/>
    <s v="PREVENTIVO"/>
    <x v="4"/>
    <n v="1"/>
    <n v="1"/>
    <n v="1"/>
    <m/>
    <m/>
    <s v="verde"/>
    <m/>
    <s v="CUMPLIDO"/>
    <s v=""/>
    <s v=""/>
    <s v=""/>
    <s v=""/>
    <s v="X"/>
    <s v=""/>
    <s v=""/>
    <s v="Ejecutada"/>
    <s v="MANTTO PLANTA"/>
    <s v="SUPERVISOR"/>
    <m/>
    <m/>
    <x v="0"/>
    <x v="4"/>
    <n v="1"/>
    <n v="1"/>
    <n v="1"/>
    <n v="1"/>
  </r>
  <r>
    <m/>
    <x v="0"/>
    <m/>
    <s v="DIA"/>
    <m/>
    <s v="BOMBA VERTICAL 2.5 ALTA EFICIENCIA  N°1 DE LA CELDA WEMCO 84"/>
    <s v="Lubricacion de motor electrico"/>
    <n v="1"/>
    <n v="0.5"/>
    <x v="4"/>
    <x v="4"/>
    <d v="2024-03-27T00:00:00"/>
    <n v="0"/>
    <s v="PREVENTIVO"/>
    <x v="4"/>
    <n v="1"/>
    <n v="0.5"/>
    <n v="0.5"/>
    <m/>
    <m/>
    <s v="verde"/>
    <m/>
    <s v="CUMPLIDO"/>
    <s v=""/>
    <s v=""/>
    <s v=""/>
    <s v=""/>
    <s v="X"/>
    <s v=""/>
    <s v=""/>
    <s v="Ejecutada"/>
    <s v="MANTTO PLANTA"/>
    <s v="SUPERVISOR"/>
    <m/>
    <m/>
    <x v="0"/>
    <x v="4"/>
    <n v="0.5"/>
    <n v="0.5"/>
    <n v="1"/>
    <n v="0.5"/>
  </r>
  <r>
    <m/>
    <x v="0"/>
    <m/>
    <s v="DIA"/>
    <m/>
    <s v="BOMBA VERTICAL 2.5 ALTA EFICIENCIA  N°1 DE LA CELDA WEMCO 84"/>
    <s v="Lubricacion de caja de rodamientos"/>
    <n v="1"/>
    <n v="0.5"/>
    <x v="4"/>
    <x v="4"/>
    <d v="2024-03-27T00:00:00"/>
    <n v="0"/>
    <s v="PREVENTIVO"/>
    <x v="4"/>
    <n v="1"/>
    <n v="0.5"/>
    <n v="0.5"/>
    <m/>
    <m/>
    <s v="verde"/>
    <m/>
    <s v="CUMPLIDO"/>
    <s v=""/>
    <s v=""/>
    <s v=""/>
    <s v=""/>
    <s v="X"/>
    <s v=""/>
    <s v=""/>
    <s v="Ejecutada"/>
    <s v="MANTTO PLANTA"/>
    <s v="SUPERVISOR"/>
    <m/>
    <m/>
    <x v="0"/>
    <x v="4"/>
    <n v="0.5"/>
    <n v="0.5"/>
    <n v="1"/>
    <n v="0.5"/>
  </r>
  <r>
    <m/>
    <x v="0"/>
    <m/>
    <s v="DIA"/>
    <m/>
    <s v="BOMBA VERTICAL 2.5 ALTA EFICIENCIA  N°2 DE LA CELDA WEMCO 84"/>
    <s v="Lubricacion de motor electrico"/>
    <n v="1"/>
    <n v="0.5"/>
    <x v="4"/>
    <x v="4"/>
    <d v="2024-03-27T00:00:00"/>
    <n v="0"/>
    <s v="PREVENTIVO"/>
    <x v="4"/>
    <n v="1"/>
    <n v="0.5"/>
    <n v="0.5"/>
    <m/>
    <m/>
    <s v="verde"/>
    <m/>
    <s v="CUMPLIDO"/>
    <s v=""/>
    <s v=""/>
    <s v=""/>
    <s v=""/>
    <s v="X"/>
    <s v=""/>
    <s v=""/>
    <s v="Ejecutada"/>
    <s v="MANTTO PLANTA"/>
    <s v="SUPERVISOR"/>
    <m/>
    <m/>
    <x v="0"/>
    <x v="4"/>
    <n v="0.5"/>
    <n v="0.5"/>
    <n v="1"/>
    <n v="0.5"/>
  </r>
  <r>
    <m/>
    <x v="0"/>
    <m/>
    <s v="DIA"/>
    <m/>
    <s v="BOMBA VERTICAL 2.5 ALTA EFICIENCIA  N°2 DE LA CELDA WEMCO 84"/>
    <s v="Lubricacion de caja de rodamientos"/>
    <n v="1"/>
    <n v="0.5"/>
    <x v="4"/>
    <x v="4"/>
    <d v="2024-03-27T00:00:00"/>
    <n v="0"/>
    <s v="PREVENTIVO"/>
    <x v="4"/>
    <n v="1"/>
    <n v="0.5"/>
    <n v="0.5"/>
    <m/>
    <m/>
    <s v="verde"/>
    <m/>
    <s v="CUMPLIDO"/>
    <s v=""/>
    <s v=""/>
    <s v=""/>
    <s v=""/>
    <s v="X"/>
    <s v=""/>
    <s v=""/>
    <s v="Ejecutada"/>
    <s v="MANTTO PLANTA"/>
    <s v="SUPERVISOR"/>
    <m/>
    <m/>
    <x v="0"/>
    <x v="4"/>
    <n v="0.5"/>
    <n v="0.5"/>
    <n v="1"/>
    <n v="0.5"/>
  </r>
  <r>
    <m/>
    <x v="0"/>
    <m/>
    <s v="DIA"/>
    <m/>
    <s v="Celda Comesa SUB A-24 Limpieza de Cu #03"/>
    <s v="Lubricacion de caja de rodamientos"/>
    <n v="1"/>
    <n v="1"/>
    <x v="4"/>
    <x v="4"/>
    <d v="2024-03-27T00:00:00"/>
    <n v="0"/>
    <s v="PREVENTIVO"/>
    <x v="4"/>
    <n v="1"/>
    <n v="1"/>
    <n v="1"/>
    <m/>
    <m/>
    <s v="verde"/>
    <m/>
    <s v="CUMPLIDO"/>
    <s v=""/>
    <s v=""/>
    <s v=""/>
    <s v=""/>
    <s v="X"/>
    <s v=""/>
    <s v=""/>
    <s v="Ejecutada"/>
    <s v="MANTTO PLANTA"/>
    <s v="SUPERVISOR"/>
    <m/>
    <m/>
    <x v="0"/>
    <x v="4"/>
    <n v="1"/>
    <n v="1"/>
    <n v="1"/>
    <n v="1"/>
  </r>
  <r>
    <m/>
    <x v="0"/>
    <m/>
    <s v="DIA"/>
    <m/>
    <s v="MOLINO CONICO Nº 2"/>
    <s v="PREPARACION PARA LA INSTALACION DEL SPOUT FEEDER MODIFICADO. AVANCE 20%"/>
    <n v="2"/>
    <n v="9"/>
    <x v="5"/>
    <x v="5"/>
    <d v="2024-03-28T00:00:00"/>
    <n v="0"/>
    <s v="PREVENTIVO"/>
    <x v="0"/>
    <n v="2"/>
    <n v="9"/>
    <n v="18"/>
    <m/>
    <m/>
    <s v="verde"/>
    <m/>
    <s v="CUMPLIDO"/>
    <s v=""/>
    <s v=""/>
    <s v=""/>
    <s v=""/>
    <s v=""/>
    <s v="X"/>
    <s v=""/>
    <s v="Ejecutada"/>
    <s v="MANTTO PLANTA"/>
    <s v="SUPERVISOR"/>
    <m/>
    <m/>
    <x v="0"/>
    <x v="0"/>
    <n v="9"/>
    <n v="9"/>
    <n v="1"/>
    <n v="18"/>
  </r>
  <r>
    <m/>
    <x v="1"/>
    <m/>
    <s v="DIA"/>
    <m/>
    <s v="CHANCADORA SECUNDARIA"/>
    <s v="INSTALACION DE PLANCHA CAIDA EN EL FRAME"/>
    <n v="2"/>
    <n v="2"/>
    <x v="5"/>
    <x v="5"/>
    <d v="2024-03-28T00:00:00"/>
    <n v="0"/>
    <s v="BACKLOG"/>
    <x v="0"/>
    <n v="2"/>
    <n v="2"/>
    <n v="4"/>
    <m/>
    <m/>
    <s v="verde"/>
    <m/>
    <s v="CUMPLIDO"/>
    <s v=""/>
    <s v=""/>
    <s v=""/>
    <s v=""/>
    <s v=""/>
    <s v="X"/>
    <s v=""/>
    <s v="Ejecutada"/>
    <s v="MANTTO PLANTA"/>
    <s v="SUPERVISOR"/>
    <m/>
    <m/>
    <x v="0"/>
    <x v="0"/>
    <n v="2"/>
    <n v="2"/>
    <n v="1"/>
    <n v="4"/>
  </r>
  <r>
    <m/>
    <x v="0"/>
    <m/>
    <s v="DIA"/>
    <m/>
    <s v="APRON FEEDER"/>
    <s v="REAJUSTE DE PERNOS DE SUJECION DEL SISTEMA DE ARRASTRE DE LAS PLACAS"/>
    <n v="2"/>
    <n v="2"/>
    <x v="5"/>
    <x v="5"/>
    <d v="2024-03-28T00:00:00"/>
    <n v="0"/>
    <s v="PREVENTIVO"/>
    <x v="0"/>
    <n v="2"/>
    <n v="2"/>
    <n v="4"/>
    <m/>
    <m/>
    <s v="verde"/>
    <m/>
    <s v="CUMPLIDO"/>
    <s v=""/>
    <s v=""/>
    <s v=""/>
    <s v=""/>
    <s v=""/>
    <s v="X"/>
    <s v=""/>
    <s v="Ejecutada"/>
    <s v="MANTTO PLANTA"/>
    <s v="SUPERVISOR"/>
    <m/>
    <m/>
    <x v="0"/>
    <x v="0"/>
    <n v="2"/>
    <n v="2"/>
    <n v="1"/>
    <n v="4"/>
  </r>
  <r>
    <m/>
    <x v="0"/>
    <m/>
    <s v="DIA"/>
    <m/>
    <s v="BOMBA MARS 1"/>
    <s v="MANTENIMIENTO DEL SISTEMA DE BOMBEO"/>
    <n v="2"/>
    <n v="7"/>
    <x v="5"/>
    <x v="5"/>
    <d v="2024-03-28T00:00:00"/>
    <n v="0"/>
    <s v="PREVENTIVO"/>
    <x v="0"/>
    <n v="2"/>
    <n v="7"/>
    <n v="14"/>
    <m/>
    <m/>
    <s v="verde"/>
    <m/>
    <s v="CUMPLIDO"/>
    <s v=""/>
    <s v=""/>
    <s v=""/>
    <s v=""/>
    <s v=""/>
    <s v="X"/>
    <s v=""/>
    <s v="Ejecutada"/>
    <s v="MANTTO PLANTA"/>
    <s v="SUPERVISOR"/>
    <m/>
    <m/>
    <x v="0"/>
    <x v="0"/>
    <n v="7"/>
    <n v="7"/>
    <n v="1"/>
    <n v="14"/>
  </r>
  <r>
    <m/>
    <x v="0"/>
    <m/>
    <s v="DIA"/>
    <m/>
    <s v="FAJA 5C"/>
    <s v="CULMINACION DE LA PREPARACION DE LA BANDA TRANSPORTADORA"/>
    <n v="2"/>
    <n v="7"/>
    <x v="5"/>
    <x v="5"/>
    <d v="2024-03-28T00:00:00"/>
    <n v="0"/>
    <s v="PREVENTIVO"/>
    <x v="0"/>
    <n v="2"/>
    <n v="7"/>
    <n v="14"/>
    <m/>
    <m/>
    <s v="verde"/>
    <m/>
    <s v="CUMPLIDO"/>
    <s v=""/>
    <s v=""/>
    <s v=""/>
    <s v=""/>
    <s v=""/>
    <s v="X"/>
    <s v=""/>
    <s v="Ejecutada"/>
    <s v="MANTTO PLANTA"/>
    <s v="SUPERVISOR"/>
    <m/>
    <m/>
    <x v="0"/>
    <x v="0"/>
    <n v="7"/>
    <n v="7"/>
    <n v="1"/>
    <n v="14"/>
  </r>
  <r>
    <m/>
    <x v="2"/>
    <m/>
    <s v="DIA"/>
    <m/>
    <s v="BOMBA DE LODOS Nº 4"/>
    <s v="CAMBIO DE SELLOS Y BOCINA"/>
    <n v="2"/>
    <n v="7"/>
    <x v="5"/>
    <x v="5"/>
    <d v="2024-03-28T00:00:00"/>
    <n v="0"/>
    <s v="CORRECTIVO"/>
    <x v="0"/>
    <n v="2"/>
    <n v="7"/>
    <n v="14"/>
    <m/>
    <m/>
    <s v="verde"/>
    <m/>
    <s v="ADICIONAL"/>
    <s v=""/>
    <s v=""/>
    <s v=""/>
    <s v=""/>
    <s v=""/>
    <s v="X"/>
    <s v=""/>
    <s v="ADICIONAL"/>
    <s v="MANTTO PLANTA"/>
    <s v="SUPERVISOR"/>
    <s v="No incluída en Backlog"/>
    <m/>
    <x v="1"/>
    <x v="0"/>
    <n v="0"/>
    <n v="7"/>
    <s v=""/>
    <n v="14"/>
  </r>
  <r>
    <m/>
    <x v="0"/>
    <m/>
    <s v="DIA"/>
    <m/>
    <s v="BOMBA VERTICAL 2,5 DEL CLARIFICADOR Nº 1"/>
    <s v="INSPECCION DE LA BOMBA. LOS COMPONENTES SE ENCUENTRAN EN BUEN ESTADO"/>
    <n v="2"/>
    <n v="2"/>
    <x v="5"/>
    <x v="5"/>
    <d v="2024-03-28T00:00:00"/>
    <n v="0"/>
    <s v="PREVENTIVO"/>
    <x v="0"/>
    <n v="2"/>
    <n v="2"/>
    <n v="4"/>
    <m/>
    <m/>
    <s v="verde"/>
    <m/>
    <s v="CUMPLIDO"/>
    <s v=""/>
    <s v=""/>
    <s v=""/>
    <s v=""/>
    <s v=""/>
    <s v="X"/>
    <s v=""/>
    <s v="Ejecutada"/>
    <s v="MANTTO PLANTA"/>
    <s v="SUPERVISOR"/>
    <m/>
    <m/>
    <x v="0"/>
    <x v="0"/>
    <n v="2"/>
    <n v="2"/>
    <n v="1"/>
    <n v="4"/>
  </r>
  <r>
    <m/>
    <x v="0"/>
    <m/>
    <s v="DIA"/>
    <m/>
    <s v="BOMBA HIDROSTAL STAND BY DE NOVA"/>
    <s v="PREPARACION DE BOMBA DE STAND BY"/>
    <n v="2"/>
    <n v="7"/>
    <x v="5"/>
    <x v="5"/>
    <d v="2024-03-28T00:00:00"/>
    <n v="0"/>
    <s v="PREVENTIVO"/>
    <x v="0"/>
    <n v="2"/>
    <n v="7"/>
    <n v="14"/>
    <m/>
    <m/>
    <s v="verde"/>
    <m/>
    <s v="CUMPLIDO"/>
    <s v=""/>
    <s v=""/>
    <s v=""/>
    <s v=""/>
    <s v=""/>
    <s v="X"/>
    <s v=""/>
    <s v="Ejecutada"/>
    <s v="MANTTO PLANTA"/>
    <s v="SUPERVISOR"/>
    <m/>
    <m/>
    <x v="0"/>
    <x v="0"/>
    <n v="7"/>
    <n v="7"/>
    <n v="1"/>
    <n v="14"/>
  </r>
  <r>
    <m/>
    <x v="0"/>
    <m/>
    <s v="DIA"/>
    <m/>
    <s v="BOMBAS MARS"/>
    <s v="INSPECCION, ORDEN Y LIMPIEZA DEL AREA"/>
    <n v="2"/>
    <n v="2"/>
    <x v="5"/>
    <x v="5"/>
    <d v="2024-03-28T00:00:00"/>
    <n v="0"/>
    <s v="PREVENTIVO"/>
    <x v="0"/>
    <n v="2"/>
    <n v="2"/>
    <n v="4"/>
    <m/>
    <m/>
    <s v="verde"/>
    <m/>
    <s v="CUMPLIDO"/>
    <s v=""/>
    <s v=""/>
    <s v=""/>
    <s v=""/>
    <s v=""/>
    <s v="X"/>
    <s v=""/>
    <s v="Ejecutada"/>
    <s v="MANTTO PLANTA"/>
    <s v="SUPERVISOR"/>
    <m/>
    <m/>
    <x v="0"/>
    <x v="0"/>
    <n v="2"/>
    <n v="2"/>
    <n v="1"/>
    <n v="4"/>
  </r>
  <r>
    <m/>
    <x v="0"/>
    <m/>
    <s v="DIA"/>
    <m/>
    <s v="BOMBA 6X4 EG"/>
    <s v="HABILITACION DE BOMBA DE STAND BY"/>
    <n v="2"/>
    <n v="5"/>
    <x v="5"/>
    <x v="5"/>
    <d v="2024-03-28T00:00:00"/>
    <n v="0"/>
    <s v="PREVENTIVO"/>
    <x v="0"/>
    <n v="2"/>
    <n v="5"/>
    <n v="10"/>
    <m/>
    <m/>
    <s v="verde"/>
    <m/>
    <s v="CUMPLIDO"/>
    <s v=""/>
    <s v=""/>
    <s v=""/>
    <s v=""/>
    <s v=""/>
    <s v="X"/>
    <s v=""/>
    <s v="Ejecutada"/>
    <s v="MANTTO PLANTA"/>
    <s v="SUPERVISOR"/>
    <m/>
    <m/>
    <x v="0"/>
    <x v="0"/>
    <n v="5"/>
    <n v="5"/>
    <n v="1"/>
    <n v="10"/>
  </r>
  <r>
    <m/>
    <x v="0"/>
    <m/>
    <s v="DIA"/>
    <m/>
    <s v="BOMBA 8X6 FAH"/>
    <s v="HABILITACION DE CAJA DE RODAMIENTOS. AVANCE 50%"/>
    <n v="2"/>
    <n v="4"/>
    <x v="5"/>
    <x v="5"/>
    <d v="2024-03-28T00:00:00"/>
    <n v="0"/>
    <s v="PREVENTIVO"/>
    <x v="0"/>
    <n v="2"/>
    <n v="4"/>
    <n v="8"/>
    <m/>
    <m/>
    <s v="verde"/>
    <m/>
    <s v="CUMPLIDO"/>
    <s v=""/>
    <s v=""/>
    <s v=""/>
    <s v=""/>
    <s v=""/>
    <s v="X"/>
    <s v=""/>
    <s v="Ejecutada"/>
    <s v="MANTTO PLANTA"/>
    <s v="SUPERVISOR"/>
    <m/>
    <m/>
    <x v="0"/>
    <x v="0"/>
    <n v="4"/>
    <n v="4"/>
    <n v="1"/>
    <n v="8"/>
  </r>
  <r>
    <m/>
    <x v="0"/>
    <m/>
    <s v="DIA"/>
    <m/>
    <s v="PLANTA CONCENTRADORA"/>
    <s v="Bloqueo de equipos para intervención de mantto. Atención de llamados. "/>
    <n v="1"/>
    <n v="9"/>
    <x v="5"/>
    <x v="5"/>
    <d v="2024-03-28T00:00:00"/>
    <n v="0"/>
    <s v="PREVENTIVO"/>
    <x v="1"/>
    <n v="1"/>
    <n v="9"/>
    <n v="9"/>
    <m/>
    <m/>
    <s v="verde"/>
    <m/>
    <s v="CUMPLIDO"/>
    <s v=""/>
    <s v=""/>
    <s v=""/>
    <s v=""/>
    <s v=""/>
    <s v="X"/>
    <s v=""/>
    <s v="Ejecutada"/>
    <s v="MANTTO PLANTA"/>
    <s v="SUPERVISOR"/>
    <m/>
    <m/>
    <x v="0"/>
    <x v="1"/>
    <n v="9"/>
    <n v="9"/>
    <n v="1"/>
    <n v="9"/>
  </r>
  <r>
    <m/>
    <x v="0"/>
    <m/>
    <s v="DIA"/>
    <m/>
    <s v="BOMBA NOVA N 3"/>
    <s v="SE ESTA REALIZANDO PREPARATIVOS DE MATERIALES ELECTRICOS PARA EL CAMBIO DE BOMBA A HIDROSTAL"/>
    <n v="2"/>
    <n v="6"/>
    <x v="5"/>
    <x v="5"/>
    <d v="2024-03-28T00:00:00"/>
    <n v="0"/>
    <s v="PREVENTIVO"/>
    <x v="1"/>
    <n v="2"/>
    <n v="6"/>
    <n v="12"/>
    <m/>
    <m/>
    <s v="verde"/>
    <m/>
    <s v="CUMPLIDO"/>
    <s v=""/>
    <s v=""/>
    <s v=""/>
    <s v=""/>
    <s v=""/>
    <s v="X"/>
    <s v=""/>
    <s v="Ejecutada"/>
    <s v="MANTTO PLANTA"/>
    <s v="SUPERVISOR"/>
    <m/>
    <m/>
    <x v="0"/>
    <x v="1"/>
    <n v="6"/>
    <n v="6"/>
    <n v="1"/>
    <n v="12"/>
  </r>
  <r>
    <m/>
    <x v="1"/>
    <m/>
    <s v="DIA"/>
    <m/>
    <s v="PLANTA CONCENTRADORA"/>
    <s v="Se levanto  la observaciones  de tableros  eléctricos, pintado  y colocación de señaletica._x000a_ Se realizó   la revision, rotulado  de los  notores de  stand by   del taller eléctrico._x000a_Se está alistando  motores  de cambio  para la parada._x000a_ Se  sigue con el llenado de datos  de  motores para regularizar la data  de motores de estambay._x000a_ Se verifico  las luminarias  de la cancha  de plomo, se colocará una fotoselula._x000a_ Se realizó el bloqueo y desbloqueo de los equipos de planta."/>
    <n v="1"/>
    <n v="3"/>
    <x v="5"/>
    <x v="5"/>
    <d v="2024-03-28T00:00:00"/>
    <n v="0"/>
    <s v="BACKLOG"/>
    <x v="1"/>
    <n v="1"/>
    <n v="3"/>
    <n v="3"/>
    <m/>
    <m/>
    <s v="verde"/>
    <m/>
    <s v="CUMPLIDO"/>
    <s v=""/>
    <s v=""/>
    <s v=""/>
    <s v=""/>
    <s v=""/>
    <s v="X"/>
    <s v=""/>
    <s v="Ejecutada"/>
    <s v="MANTTO PLANTA"/>
    <s v="SUPERVISOR"/>
    <m/>
    <m/>
    <x v="0"/>
    <x v="1"/>
    <n v="3"/>
    <n v="3"/>
    <n v="1"/>
    <n v="3"/>
  </r>
  <r>
    <m/>
    <x v="0"/>
    <m/>
    <s v="DIA"/>
    <m/>
    <s v="PLANTA DE NEUTRALIZACION"/>
    <s v="&quot;- Limpieza y calibración de electrodos de ph de Reactores 1, 3 y canal de salida EF-08, en planta de neutralización._x000a_"/>
    <n v="2"/>
    <n v="2"/>
    <x v="5"/>
    <x v="5"/>
    <d v="2024-03-28T00:00:00"/>
    <n v="0"/>
    <s v="PREVENTIVO"/>
    <x v="2"/>
    <n v="2"/>
    <n v="2"/>
    <n v="4"/>
    <m/>
    <m/>
    <s v="verde"/>
    <m/>
    <s v="CUMPLIDO"/>
    <s v=""/>
    <s v=""/>
    <s v=""/>
    <s v=""/>
    <s v=""/>
    <s v="X"/>
    <s v=""/>
    <s v="Ejecutada"/>
    <s v="MANTTO PLANTA"/>
    <s v="SUPERVISOR"/>
    <m/>
    <m/>
    <x v="0"/>
    <x v="2"/>
    <n v="2"/>
    <n v="2"/>
    <n v="1"/>
    <n v="4"/>
  </r>
  <r>
    <m/>
    <x v="1"/>
    <m/>
    <s v="DIA"/>
    <m/>
    <s v="BOMBA DOSIFICADORA 112"/>
    <s v="&quot;- Revisión de lazo de control de bomba dosificadora 112, se identifico cables flojos en borneras de cables de control remoto, se ajuste y prueba en modo automático, queda operativo. En zona de reactivos._x000a_"/>
    <n v="2"/>
    <n v="2"/>
    <x v="5"/>
    <x v="5"/>
    <d v="2024-03-28T00:00:00"/>
    <n v="0"/>
    <s v="BACKLOG"/>
    <x v="2"/>
    <n v="2"/>
    <n v="2"/>
    <n v="4"/>
    <m/>
    <m/>
    <s v="verde"/>
    <m/>
    <s v="CUMPLIDO"/>
    <s v=""/>
    <s v=""/>
    <s v=""/>
    <s v=""/>
    <s v=""/>
    <s v="X"/>
    <s v=""/>
    <s v="Ejecutada"/>
    <s v="MANTTO PLANTA"/>
    <s v="SUPERVISOR"/>
    <m/>
    <m/>
    <x v="0"/>
    <x v="2"/>
    <n v="2"/>
    <n v="2"/>
    <n v="1"/>
    <n v="4"/>
  </r>
  <r>
    <m/>
    <x v="1"/>
    <m/>
    <s v="DIA"/>
    <m/>
    <s v="CELDA SK240"/>
    <s v="&quot;- Se realiza prueba de sintonia y control de la válvula modulante para ingreso de agua acida a celda SK -240, queda pendiente afinar sintonía de acuerdo a comportamiento del proceso. En molienda._x000a_- Revisión de alarma 2011: &quot;Sistema hidráulico filtro finísimo sucio&quot; de bomba putzmeister, se resetea y queda operativo. En bombas Mars."/>
    <n v="2"/>
    <n v="5"/>
    <x v="5"/>
    <x v="5"/>
    <d v="2024-03-28T00:00:00"/>
    <n v="0"/>
    <s v="BACKLOG"/>
    <x v="2"/>
    <n v="2"/>
    <n v="5"/>
    <n v="10"/>
    <m/>
    <m/>
    <s v="verde"/>
    <m/>
    <s v="CUMPLIDO"/>
    <s v=""/>
    <s v=""/>
    <s v=""/>
    <s v=""/>
    <s v=""/>
    <s v="X"/>
    <s v=""/>
    <s v="Ejecutada"/>
    <s v="MANTTO PLANTA"/>
    <s v="SUPERVISOR"/>
    <m/>
    <m/>
    <x v="0"/>
    <x v="2"/>
    <n v="5"/>
    <n v="5"/>
    <n v="1"/>
    <n v="10"/>
  </r>
  <r>
    <m/>
    <x v="0"/>
    <m/>
    <s v="DIA"/>
    <m/>
    <s v="CHANCADO TERCIARIO"/>
    <s v="Fabricación de estructura para kit antiderrame"/>
    <n v="2"/>
    <n v="9"/>
    <x v="5"/>
    <x v="5"/>
    <d v="2024-03-28T00:00:00"/>
    <n v="0"/>
    <s v="PREVENTIVO"/>
    <x v="3"/>
    <n v="2"/>
    <n v="9"/>
    <n v="18"/>
    <m/>
    <m/>
    <s v="verde"/>
    <m/>
    <s v="CUMPLIDO"/>
    <s v=""/>
    <s v=""/>
    <s v=""/>
    <s v=""/>
    <s v=""/>
    <s v="X"/>
    <s v=""/>
    <s v="Ejecutada"/>
    <s v="MANTTO PLANTA"/>
    <s v="SUPERVISOR"/>
    <m/>
    <m/>
    <x v="0"/>
    <x v="3"/>
    <n v="9"/>
    <n v="9"/>
    <n v="1"/>
    <n v="18"/>
  </r>
  <r>
    <m/>
    <x v="0"/>
    <m/>
    <s v="DIA"/>
    <m/>
    <s v="FAJA Nª2 DE CHANCADO"/>
    <s v="Habilitación de estructura de base para instalación de motorreductor y polea motriz"/>
    <n v="2"/>
    <n v="4"/>
    <x v="5"/>
    <x v="5"/>
    <d v="2024-03-28T00:00:00"/>
    <n v="0"/>
    <s v="PREVENTIVO"/>
    <x v="3"/>
    <n v="2"/>
    <n v="4"/>
    <n v="8"/>
    <m/>
    <m/>
    <s v="verde"/>
    <m/>
    <s v="CUMPLIDO"/>
    <s v=""/>
    <s v=""/>
    <s v=""/>
    <s v=""/>
    <s v=""/>
    <s v="X"/>
    <s v=""/>
    <s v="Ejecutada"/>
    <s v="MANTTO PLANTA"/>
    <s v="SUPERVISOR"/>
    <m/>
    <m/>
    <x v="0"/>
    <x v="3"/>
    <n v="4"/>
    <n v="4"/>
    <n v="1"/>
    <n v="8"/>
  </r>
  <r>
    <m/>
    <x v="0"/>
    <m/>
    <s v="DIA"/>
    <m/>
    <s v="FAJA 5A"/>
    <s v="habilitación de estructura para reubicación de tablero del detector de metales"/>
    <n v="2"/>
    <n v="5"/>
    <x v="5"/>
    <x v="5"/>
    <d v="2024-03-28T00:00:00"/>
    <n v="0"/>
    <s v="PREVENTIVO"/>
    <x v="3"/>
    <n v="2"/>
    <n v="5"/>
    <n v="10"/>
    <m/>
    <m/>
    <s v="verde"/>
    <m/>
    <s v="CUMPLIDO"/>
    <s v=""/>
    <s v=""/>
    <s v=""/>
    <s v=""/>
    <s v=""/>
    <s v="X"/>
    <s v=""/>
    <s v="Ejecutada"/>
    <s v="MANTTO PLANTA"/>
    <s v="SUPERVISOR"/>
    <m/>
    <m/>
    <x v="0"/>
    <x v="3"/>
    <n v="5"/>
    <n v="5"/>
    <n v="1"/>
    <n v="10"/>
  </r>
  <r>
    <m/>
    <x v="1"/>
    <m/>
    <s v="DIA"/>
    <m/>
    <s v="CELDA WEMCO 1500 - MULTIPLEXOR"/>
    <s v="Cambio de tubería hdpe de 2&quot; qe sale del cajón de recepción de espumas hacia el multiplexor"/>
    <n v="3"/>
    <n v="9"/>
    <x v="5"/>
    <x v="5"/>
    <d v="2024-03-28T00:00:00"/>
    <n v="0"/>
    <s v="BACKLOG"/>
    <x v="3"/>
    <n v="3"/>
    <n v="9"/>
    <n v="27"/>
    <m/>
    <m/>
    <s v="verde"/>
    <m/>
    <s v="CUMPLIDO"/>
    <s v=""/>
    <s v=""/>
    <s v=""/>
    <s v=""/>
    <s v=""/>
    <s v="X"/>
    <s v=""/>
    <s v="Ejecutada"/>
    <s v="MANTTO PLANTA"/>
    <s v="SUPERVISOR"/>
    <m/>
    <m/>
    <x v="0"/>
    <x v="3"/>
    <n v="9"/>
    <n v="9"/>
    <n v="1"/>
    <n v="27"/>
  </r>
  <r>
    <m/>
    <x v="1"/>
    <m/>
    <s v="DIA"/>
    <m/>
    <s v="FLOTACION BULK"/>
    <s v="Instalación de sujetadores de la parrilla en la plataforma de las bombas verticales"/>
    <n v="2"/>
    <n v="5"/>
    <x v="5"/>
    <x v="5"/>
    <d v="2024-03-28T00:00:00"/>
    <n v="0"/>
    <s v="BACKLOG"/>
    <x v="3"/>
    <n v="2"/>
    <n v="5"/>
    <n v="10"/>
    <m/>
    <m/>
    <s v="verde"/>
    <m/>
    <s v="CUMPLIDO"/>
    <s v=""/>
    <s v=""/>
    <s v=""/>
    <s v=""/>
    <s v=""/>
    <s v="X"/>
    <s v=""/>
    <s v="Ejecutada"/>
    <s v="MANTTO PLANTA"/>
    <s v="SUPERVISOR"/>
    <m/>
    <m/>
    <x v="0"/>
    <x v="3"/>
    <n v="5"/>
    <n v="5"/>
    <n v="1"/>
    <n v="10"/>
  </r>
  <r>
    <m/>
    <x v="1"/>
    <m/>
    <s v="DIA"/>
    <m/>
    <s v="FAJA Nª2 DE PLOMO"/>
    <s v="Reinstalar parrilla en la canaleta de drenaje"/>
    <n v="2"/>
    <n v="4"/>
    <x v="5"/>
    <x v="5"/>
    <d v="2024-03-28T00:00:00"/>
    <n v="0"/>
    <s v="BACKLOG"/>
    <x v="3"/>
    <n v="2"/>
    <n v="4"/>
    <n v="8"/>
    <m/>
    <m/>
    <s v="verde"/>
    <m/>
    <s v="CUMPLIDO"/>
    <s v=""/>
    <s v=""/>
    <s v=""/>
    <s v=""/>
    <s v=""/>
    <s v="X"/>
    <s v=""/>
    <s v="Ejecutada"/>
    <s v="MANTTO PLANTA"/>
    <s v="SUPERVISOR"/>
    <m/>
    <m/>
    <x v="0"/>
    <x v="3"/>
    <n v="4"/>
    <n v="4"/>
    <n v="1"/>
    <n v="8"/>
  </r>
  <r>
    <m/>
    <x v="1"/>
    <m/>
    <s v="DIA"/>
    <m/>
    <s v="BOMBA MARS Nª5"/>
    <s v="Fabricación de tapa para buzón de línea de descarga de flujo de agua"/>
    <n v="2"/>
    <n v="4"/>
    <x v="5"/>
    <x v="5"/>
    <d v="2024-03-28T00:00:00"/>
    <n v="0"/>
    <s v="BACKLOG"/>
    <x v="3"/>
    <n v="2"/>
    <n v="4"/>
    <n v="8"/>
    <m/>
    <m/>
    <s v="verde"/>
    <m/>
    <s v="CUMPLIDO"/>
    <s v=""/>
    <s v=""/>
    <s v=""/>
    <s v=""/>
    <s v=""/>
    <s v="X"/>
    <s v=""/>
    <s v="Ejecutada"/>
    <s v="MANTTO PLANTA"/>
    <s v="SUPERVISOR"/>
    <m/>
    <m/>
    <x v="0"/>
    <x v="3"/>
    <n v="4"/>
    <n v="4"/>
    <n v="1"/>
    <n v="8"/>
  </r>
  <r>
    <m/>
    <x v="1"/>
    <m/>
    <s v="DIA"/>
    <m/>
    <s v="SALA DE COMPRESORAS"/>
    <s v="Habilitación de material para eliminar ingreso de aire al pulmón antiguo"/>
    <n v="2"/>
    <n v="5"/>
    <x v="5"/>
    <x v="5"/>
    <d v="2024-03-28T00:00:00"/>
    <n v="0"/>
    <s v="BACKLOG"/>
    <x v="3"/>
    <n v="2"/>
    <n v="5"/>
    <n v="10"/>
    <m/>
    <m/>
    <s v="verde"/>
    <m/>
    <s v="CUMPLIDO"/>
    <s v=""/>
    <s v=""/>
    <s v=""/>
    <s v=""/>
    <s v=""/>
    <s v="X"/>
    <s v=""/>
    <s v="Ejecutada"/>
    <s v="MANTTO PLANTA"/>
    <s v="SUPERVISOR"/>
    <m/>
    <m/>
    <x v="0"/>
    <x v="3"/>
    <n v="5"/>
    <n v="5"/>
    <n v="1"/>
    <n v="10"/>
  </r>
  <r>
    <m/>
    <x v="0"/>
    <m/>
    <s v="DIA"/>
    <m/>
    <s v="BOMBA MARS L-180 N° 1"/>
    <s v="Lubricacion de motor electrico"/>
    <n v="1"/>
    <n v="1"/>
    <x v="5"/>
    <x v="5"/>
    <d v="2024-03-28T00:00:00"/>
    <n v="0"/>
    <s v="PREVENTIVO"/>
    <x v="4"/>
    <n v="1"/>
    <n v="1"/>
    <n v="1"/>
    <m/>
    <m/>
    <s v="verde"/>
    <m/>
    <s v="CUMPLIDO"/>
    <s v=""/>
    <s v=""/>
    <s v=""/>
    <s v=""/>
    <s v=""/>
    <s v="X"/>
    <s v=""/>
    <s v="Ejecutada"/>
    <s v="MANTTO PLANTA"/>
    <s v="SUPERVISOR"/>
    <m/>
    <m/>
    <x v="0"/>
    <x v="4"/>
    <n v="1"/>
    <n v="1"/>
    <n v="1"/>
    <n v="1"/>
  </r>
  <r>
    <m/>
    <x v="0"/>
    <m/>
    <s v="DIA"/>
    <m/>
    <s v="BOMBA MARS L-180 N° 1"/>
    <s v="Lubricacion de rodamientos"/>
    <n v="1"/>
    <n v="1"/>
    <x v="5"/>
    <x v="5"/>
    <d v="2024-03-28T00:00:00"/>
    <n v="0"/>
    <s v="PREVENTIVO"/>
    <x v="4"/>
    <n v="1"/>
    <n v="1"/>
    <n v="1"/>
    <m/>
    <m/>
    <s v="verde"/>
    <m/>
    <s v="CUMPLIDO"/>
    <s v=""/>
    <s v=""/>
    <s v=""/>
    <s v=""/>
    <s v=""/>
    <s v="X"/>
    <s v=""/>
    <s v="Ejecutada"/>
    <s v="MANTTO PLANTA"/>
    <s v="SUPERVISOR"/>
    <m/>
    <m/>
    <x v="0"/>
    <x v="4"/>
    <n v="1"/>
    <n v="1"/>
    <n v="1"/>
    <n v="1"/>
  </r>
  <r>
    <m/>
    <x v="0"/>
    <m/>
    <s v="DIA"/>
    <m/>
    <s v="BOMBA MARS L-180 N° 2"/>
    <s v="Lubricacion de motor electrico"/>
    <n v="1"/>
    <n v="1"/>
    <x v="5"/>
    <x v="5"/>
    <d v="2024-03-28T00:00:00"/>
    <n v="0"/>
    <s v="PREVENTIVO"/>
    <x v="4"/>
    <n v="1"/>
    <n v="1"/>
    <n v="1"/>
    <m/>
    <m/>
    <s v="verde"/>
    <m/>
    <s v="CUMPLIDO"/>
    <s v=""/>
    <s v=""/>
    <s v=""/>
    <s v=""/>
    <s v=""/>
    <s v="X"/>
    <s v=""/>
    <s v="Ejecutada"/>
    <s v="MANTTO PLANTA"/>
    <s v="SUPERVISOR"/>
    <m/>
    <m/>
    <x v="0"/>
    <x v="4"/>
    <n v="1"/>
    <n v="1"/>
    <n v="1"/>
    <n v="1"/>
  </r>
  <r>
    <m/>
    <x v="0"/>
    <m/>
    <s v="DIA"/>
    <m/>
    <s v="BOMBA MARS L-180 N° 2"/>
    <s v="Lubricacion de rodamientos"/>
    <n v="1"/>
    <n v="1"/>
    <x v="5"/>
    <x v="5"/>
    <d v="2024-03-28T00:00:00"/>
    <n v="0"/>
    <s v="PREVENTIVO"/>
    <x v="4"/>
    <n v="1"/>
    <n v="1"/>
    <n v="1"/>
    <m/>
    <m/>
    <s v="verde"/>
    <m/>
    <s v="CUMPLIDO"/>
    <s v=""/>
    <s v=""/>
    <s v=""/>
    <s v=""/>
    <s v=""/>
    <s v="X"/>
    <s v=""/>
    <s v="Ejecutada"/>
    <s v="MANTTO PLANTA"/>
    <s v="SUPERVISOR"/>
    <m/>
    <m/>
    <x v="0"/>
    <x v="4"/>
    <n v="1"/>
    <n v="1"/>
    <n v="1"/>
    <n v="1"/>
  </r>
  <r>
    <m/>
    <x v="0"/>
    <m/>
    <s v="DIA"/>
    <m/>
    <s v="BOMBA MARS L-180 N° 4"/>
    <s v="Lubricacion de motor electrico"/>
    <n v="1"/>
    <n v="1"/>
    <x v="5"/>
    <x v="5"/>
    <d v="2024-03-28T00:00:00"/>
    <n v="0"/>
    <s v="PREVENTIVO"/>
    <x v="4"/>
    <n v="1"/>
    <n v="1"/>
    <n v="1"/>
    <m/>
    <m/>
    <s v="verde"/>
    <m/>
    <s v="CUMPLIDO"/>
    <s v=""/>
    <s v=""/>
    <s v=""/>
    <s v=""/>
    <s v=""/>
    <s v="X"/>
    <s v=""/>
    <s v="Ejecutada"/>
    <s v="MANTTO PLANTA"/>
    <s v="SUPERVISOR"/>
    <m/>
    <m/>
    <x v="0"/>
    <x v="4"/>
    <n v="1"/>
    <n v="1"/>
    <n v="1"/>
    <n v="1"/>
  </r>
  <r>
    <m/>
    <x v="0"/>
    <m/>
    <s v="DIA"/>
    <m/>
    <s v="Filtro Ceramico CC6-1 de Cu"/>
    <s v="Lubricacion de chumacera de rastrillo"/>
    <n v="1"/>
    <n v="1"/>
    <x v="5"/>
    <x v="5"/>
    <d v="2024-03-28T00:00:00"/>
    <n v="0"/>
    <s v="PREVENTIVO"/>
    <x v="4"/>
    <n v="1"/>
    <n v="1"/>
    <n v="1"/>
    <m/>
    <m/>
    <s v="verde"/>
    <m/>
    <s v="CUMPLIDO"/>
    <s v=""/>
    <s v=""/>
    <s v=""/>
    <s v=""/>
    <s v=""/>
    <s v="X"/>
    <s v=""/>
    <s v="Ejecutada"/>
    <s v="MANTTO PLANTA"/>
    <s v="SUPERVISOR"/>
    <m/>
    <m/>
    <x v="0"/>
    <x v="4"/>
    <n v="1"/>
    <n v="1"/>
    <n v="1"/>
    <n v="1"/>
  </r>
  <r>
    <m/>
    <x v="0"/>
    <m/>
    <s v="DIA"/>
    <m/>
    <s v="Filtro Ceramico CC6-1 de Cu"/>
    <s v="Lubricacion de ddistribuidor de agua"/>
    <n v="1"/>
    <n v="1"/>
    <x v="5"/>
    <x v="5"/>
    <d v="2024-03-28T00:00:00"/>
    <n v="0"/>
    <s v="PREVENTIVO"/>
    <x v="4"/>
    <n v="1"/>
    <n v="1"/>
    <n v="1"/>
    <m/>
    <m/>
    <s v="verde"/>
    <m/>
    <s v="CUMPLIDO"/>
    <s v=""/>
    <s v=""/>
    <s v=""/>
    <s v=""/>
    <s v=""/>
    <s v="X"/>
    <s v=""/>
    <s v="Ejecutada"/>
    <s v="MANTTO PLANTA"/>
    <s v="SUPERVISOR"/>
    <m/>
    <m/>
    <x v="0"/>
    <x v="4"/>
    <n v="1"/>
    <n v="1"/>
    <n v="1"/>
    <n v="1"/>
  </r>
  <r>
    <m/>
    <x v="0"/>
    <m/>
    <s v="DIA"/>
    <m/>
    <s v="'Tanque de preparación de Shapra"/>
    <s v="Lubricacion de chumaceras"/>
    <n v="1"/>
    <n v="1"/>
    <x v="5"/>
    <x v="5"/>
    <d v="2024-03-28T00:00:00"/>
    <n v="0"/>
    <s v="PREVENTIVO"/>
    <x v="4"/>
    <n v="1"/>
    <n v="1"/>
    <n v="1"/>
    <m/>
    <m/>
    <s v="verde"/>
    <m/>
    <s v="CUMPLIDO"/>
    <s v=""/>
    <s v=""/>
    <s v=""/>
    <s v=""/>
    <s v=""/>
    <s v="X"/>
    <s v=""/>
    <s v="Ejecutada"/>
    <s v="MANTTO PLANTA"/>
    <s v="SUPERVISOR"/>
    <m/>
    <m/>
    <x v="0"/>
    <x v="4"/>
    <n v="1"/>
    <n v="1"/>
    <n v="1"/>
    <n v="1"/>
  </r>
  <r>
    <m/>
    <x v="0"/>
    <m/>
    <s v="DIA"/>
    <m/>
    <s v="Tanque de preparación de Sulfato de sodio"/>
    <s v="Lubricacion de chumaceras"/>
    <n v="1"/>
    <n v="1"/>
    <x v="5"/>
    <x v="5"/>
    <d v="2024-03-28T00:00:00"/>
    <n v="0"/>
    <s v="PREVENTIVO"/>
    <x v="4"/>
    <n v="1"/>
    <n v="1"/>
    <n v="1"/>
    <m/>
    <m/>
    <s v="verde"/>
    <m/>
    <s v="CUMPLIDO"/>
    <s v=""/>
    <s v=""/>
    <s v=""/>
    <s v=""/>
    <s v=""/>
    <s v="X"/>
    <s v=""/>
    <s v="Ejecutada"/>
    <s v="MANTTO PLANTA"/>
    <s v="SUPERVISOR"/>
    <m/>
    <m/>
    <x v="0"/>
    <x v="4"/>
    <n v="1"/>
    <n v="1"/>
    <n v="1"/>
    <n v="1"/>
  </r>
  <r>
    <m/>
    <x v="0"/>
    <m/>
    <s v="DIA"/>
    <m/>
    <s v="MOLINO CONICO Nº 2"/>
    <s v="PREPARACION PARA LA INSTALACION DEL SPOUT FEEDER MODIFICADO. AVANCE 40%"/>
    <n v="2"/>
    <n v="9"/>
    <x v="6"/>
    <x v="6"/>
    <m/>
    <n v="0"/>
    <s v="PREVENTIVO"/>
    <x v="0"/>
    <n v="2"/>
    <n v="9"/>
    <n v="18"/>
    <m/>
    <m/>
    <s v="ROJO"/>
    <m/>
    <s v="PENDIENTE"/>
    <s v=""/>
    <s v=""/>
    <s v=""/>
    <s v=""/>
    <s v=""/>
    <s v=""/>
    <s v="X"/>
    <s v="No Ejecutada"/>
    <s v="MANTTO PLANTA"/>
    <s v="SUPERVISOR"/>
    <s v="Actividad en proceso"/>
    <s v="Falta de M.O. Interna"/>
    <x v="0"/>
    <x v="0"/>
    <n v="9"/>
    <n v="9"/>
    <n v="1"/>
    <n v="18"/>
  </r>
  <r>
    <m/>
    <x v="2"/>
    <m/>
    <s v="DIA"/>
    <m/>
    <s v="FAJA 1 DE CAL"/>
    <s v="CAMBIO DE RASPADOR"/>
    <n v="2"/>
    <n v="2"/>
    <x v="6"/>
    <x v="6"/>
    <d v="2024-03-29T00:00:00"/>
    <n v="0"/>
    <s v="CORRECTIVO"/>
    <x v="0"/>
    <n v="2"/>
    <n v="2"/>
    <n v="4"/>
    <m/>
    <m/>
    <s v="verde"/>
    <m/>
    <s v="ADICIONAL"/>
    <s v=""/>
    <s v=""/>
    <s v=""/>
    <s v=""/>
    <s v=""/>
    <s v=""/>
    <s v="X"/>
    <s v="ADICIONAL"/>
    <s v="MANTTO PLANTA"/>
    <s v="SUPERVISOR"/>
    <s v="No incluída en Backlog"/>
    <m/>
    <x v="1"/>
    <x v="0"/>
    <n v="0"/>
    <n v="2"/>
    <s v=""/>
    <n v="4"/>
  </r>
  <r>
    <m/>
    <x v="0"/>
    <m/>
    <s v="DIA"/>
    <m/>
    <s v="BOMBA HIDROSTAL STAND BY DE NOVA"/>
    <s v="PREPARACION DE BOMBA DE STAND BY"/>
    <n v="2"/>
    <n v="7"/>
    <x v="6"/>
    <x v="6"/>
    <d v="2024-03-29T00:00:00"/>
    <n v="0"/>
    <s v="PREVENTIVO"/>
    <x v="0"/>
    <n v="2"/>
    <n v="7"/>
    <n v="14"/>
    <m/>
    <m/>
    <s v="verde"/>
    <m/>
    <s v="CUMPLIDO"/>
    <s v=""/>
    <s v=""/>
    <s v=""/>
    <s v=""/>
    <s v=""/>
    <s v=""/>
    <s v="X"/>
    <s v="Ejecutada"/>
    <s v="MANTTO PLANTA"/>
    <s v="SUPERVISOR"/>
    <m/>
    <m/>
    <x v="0"/>
    <x v="0"/>
    <n v="7"/>
    <n v="7"/>
    <n v="1"/>
    <n v="14"/>
  </r>
  <r>
    <m/>
    <x v="1"/>
    <m/>
    <s v="DIA"/>
    <m/>
    <s v="BOMBA MARS 4"/>
    <s v="REPARACION DE LA TUBERIA DE ALIMENTACION"/>
    <n v="2"/>
    <n v="2"/>
    <x v="6"/>
    <x v="6"/>
    <d v="2024-03-29T00:00:00"/>
    <n v="0"/>
    <s v="BACKLOG"/>
    <x v="0"/>
    <n v="2"/>
    <n v="2"/>
    <n v="4"/>
    <m/>
    <m/>
    <s v="verde"/>
    <m/>
    <s v="CUMPLIDO"/>
    <s v=""/>
    <s v=""/>
    <s v=""/>
    <s v=""/>
    <s v=""/>
    <s v=""/>
    <s v="X"/>
    <s v="Ejecutada"/>
    <s v="MANTTO PLANTA"/>
    <s v="SUPERVISOR"/>
    <m/>
    <m/>
    <x v="0"/>
    <x v="0"/>
    <n v="2"/>
    <n v="2"/>
    <n v="1"/>
    <n v="4"/>
  </r>
  <r>
    <m/>
    <x v="1"/>
    <m/>
    <s v="DIA"/>
    <m/>
    <s v="BOMBA HORIZONTAL 104"/>
    <s v="CAMBIO DE IMPULSOR Y FORROS DE LA CAJA"/>
    <n v="2"/>
    <n v="2"/>
    <x v="6"/>
    <x v="6"/>
    <d v="2024-03-29T00:00:00"/>
    <n v="0"/>
    <s v="BACKLOG"/>
    <x v="0"/>
    <n v="2"/>
    <n v="2"/>
    <n v="4"/>
    <m/>
    <m/>
    <s v="verde"/>
    <m/>
    <s v="CUMPLIDO"/>
    <s v=""/>
    <s v=""/>
    <s v=""/>
    <s v=""/>
    <s v=""/>
    <s v=""/>
    <s v="X"/>
    <s v="Ejecutada"/>
    <s v="MANTTO PLANTA"/>
    <s v="SUPERVISOR"/>
    <m/>
    <m/>
    <x v="0"/>
    <x v="0"/>
    <n v="2"/>
    <n v="2"/>
    <n v="1"/>
    <n v="4"/>
  </r>
  <r>
    <m/>
    <x v="2"/>
    <m/>
    <s v="DIA"/>
    <m/>
    <s v="BOMBA HORIZONTAL 103"/>
    <s v="CAMBIO DE IMPULSOR Y FORROS DE LA CAJA"/>
    <n v="2"/>
    <n v="3"/>
    <x v="6"/>
    <x v="6"/>
    <d v="2024-03-29T00:00:00"/>
    <n v="0"/>
    <s v="CORRECTIVO"/>
    <x v="0"/>
    <n v="2"/>
    <n v="3"/>
    <n v="6"/>
    <m/>
    <m/>
    <s v="verde"/>
    <m/>
    <s v="ADICIONAL"/>
    <s v=""/>
    <s v=""/>
    <s v=""/>
    <s v=""/>
    <s v=""/>
    <s v=""/>
    <s v="X"/>
    <s v="ADICIONAL"/>
    <s v="MANTTO PLANTA"/>
    <s v="SUPERVISOR"/>
    <s v="Incluída en Backlog"/>
    <m/>
    <x v="1"/>
    <x v="0"/>
    <n v="0"/>
    <n v="3"/>
    <s v=""/>
    <n v="6"/>
  </r>
  <r>
    <m/>
    <x v="2"/>
    <m/>
    <s v="DIA"/>
    <m/>
    <s v="FILTRO PRENSA"/>
    <s v="CAMBIO DE MANGUERA DEL SISTEMA DE LUBRICACION, ACEITE Y FILTROS"/>
    <n v="2"/>
    <n v="4"/>
    <x v="6"/>
    <x v="6"/>
    <d v="2024-03-29T00:00:00"/>
    <n v="0"/>
    <s v="CORRECTIVO"/>
    <x v="0"/>
    <n v="2"/>
    <n v="4"/>
    <n v="8"/>
    <m/>
    <m/>
    <s v="verde"/>
    <m/>
    <s v="ADICIONAL"/>
    <s v=""/>
    <s v=""/>
    <s v=""/>
    <s v=""/>
    <s v=""/>
    <s v=""/>
    <s v="X"/>
    <s v="ADICIONAL"/>
    <s v="MANTTO PLANTA"/>
    <s v="SUPERVISOR"/>
    <s v="No incluída en Backlog"/>
    <m/>
    <x v="1"/>
    <x v="0"/>
    <n v="0"/>
    <n v="4"/>
    <s v=""/>
    <n v="8"/>
  </r>
  <r>
    <m/>
    <x v="0"/>
    <m/>
    <s v="DIA"/>
    <m/>
    <s v="FAJA 2"/>
    <s v="TRASLADO DE POLEA Y REDUCTOR"/>
    <n v="2"/>
    <n v="7"/>
    <x v="6"/>
    <x v="6"/>
    <d v="2024-03-29T00:00:00"/>
    <n v="0"/>
    <s v="PREVENTIVO"/>
    <x v="0"/>
    <n v="2"/>
    <n v="7"/>
    <n v="14"/>
    <m/>
    <m/>
    <s v="verde"/>
    <m/>
    <s v="CUMPLIDO"/>
    <s v=""/>
    <s v=""/>
    <s v=""/>
    <s v=""/>
    <s v=""/>
    <s v=""/>
    <s v="X"/>
    <s v="Ejecutada"/>
    <s v="MANTTO PLANTA"/>
    <s v="SUPERVISOR"/>
    <m/>
    <m/>
    <x v="0"/>
    <x v="0"/>
    <n v="7"/>
    <n v="7"/>
    <n v="1"/>
    <n v="14"/>
  </r>
  <r>
    <m/>
    <x v="0"/>
    <m/>
    <s v="DIA"/>
    <m/>
    <s v="PLANTA CONCENTRADORA"/>
    <s v="TRASLADO DE REPUESTOS "/>
    <n v="2"/>
    <n v="9"/>
    <x v="6"/>
    <x v="6"/>
    <d v="2024-03-29T00:00:00"/>
    <n v="0"/>
    <s v="PREVENTIVO"/>
    <x v="0"/>
    <n v="2"/>
    <n v="9"/>
    <n v="18"/>
    <m/>
    <m/>
    <s v="verde"/>
    <m/>
    <s v="CUMPLIDO"/>
    <s v=""/>
    <s v=""/>
    <s v=""/>
    <s v=""/>
    <s v=""/>
    <s v=""/>
    <s v="X"/>
    <s v="Ejecutada"/>
    <s v="MANTTO PLANTA"/>
    <s v="SUPERVISOR"/>
    <m/>
    <m/>
    <x v="0"/>
    <x v="0"/>
    <n v="9"/>
    <n v="9"/>
    <n v="1"/>
    <n v="18"/>
  </r>
  <r>
    <m/>
    <x v="0"/>
    <m/>
    <s v="DIA"/>
    <m/>
    <s v="PLANTA CONCENTRADORA"/>
    <s v="Bloqueo de equipos para intervención de mantto. Atención de llamados. "/>
    <n v="1"/>
    <n v="9"/>
    <x v="6"/>
    <x v="6"/>
    <d v="2024-03-29T00:00:00"/>
    <n v="0"/>
    <s v="PREVENTIVO"/>
    <x v="1"/>
    <n v="1"/>
    <n v="9"/>
    <n v="9"/>
    <m/>
    <m/>
    <s v="verde"/>
    <m/>
    <s v="CUMPLIDO"/>
    <s v=""/>
    <s v=""/>
    <s v=""/>
    <s v=""/>
    <s v=""/>
    <s v=""/>
    <s v="X"/>
    <s v="Ejecutada"/>
    <s v="MANTTO PLANTA"/>
    <s v="SUPERVISOR"/>
    <m/>
    <m/>
    <x v="0"/>
    <x v="1"/>
    <n v="9"/>
    <n v="9"/>
    <n v="1"/>
    <n v="9"/>
  </r>
  <r>
    <m/>
    <x v="0"/>
    <m/>
    <s v="DIA"/>
    <m/>
    <s v="PLANTA CONCENTRADORA"/>
    <s v=" Se realizo   inspección  de tablero , cableado para el cambio de motor a la wenco  #2 de plomo, se reviso  el tablero  si esta  adecuado para  ese cambio de motor de 50hp._x000a_ Se realizo   el levantamiento de observacion de la bomba vertical de plomo #9   ya que  la tubería conduit no está  fijada,  el cable dela caja de  borneras estaba espuesto , se realizo mejora , se dejó trabajando._x000a_ Se  realizó trabajos en relavera   se puse armellas en la caja principal de distribución, se cambió tomacorriente._x000a_  Se realizó  inspección de puente  grúa._x000a_ Se levantaron observaciones de tableros eléctricos."/>
    <n v="1"/>
    <n v="9"/>
    <x v="6"/>
    <x v="6"/>
    <d v="2024-03-29T00:00:00"/>
    <n v="0"/>
    <s v="PREVENTIVO"/>
    <x v="1"/>
    <n v="1"/>
    <n v="9"/>
    <n v="9"/>
    <m/>
    <m/>
    <s v="verde"/>
    <m/>
    <s v="CUMPLIDO"/>
    <s v=""/>
    <s v=""/>
    <s v=""/>
    <s v=""/>
    <s v=""/>
    <s v=""/>
    <s v="X"/>
    <s v="Ejecutada"/>
    <s v="MANTTO PLANTA"/>
    <s v="SUPERVISOR"/>
    <m/>
    <m/>
    <x v="0"/>
    <x v="1"/>
    <n v="9"/>
    <n v="9"/>
    <n v="1"/>
    <n v="9"/>
  </r>
  <r>
    <m/>
    <x v="0"/>
    <m/>
    <s v="DIA"/>
    <m/>
    <s v="ESPESADOR DE RELAVES"/>
    <s v="calibracion de electrodo de ph de espesador de relave _x000a_"/>
    <n v="2"/>
    <n v="3"/>
    <x v="6"/>
    <x v="6"/>
    <d v="2024-03-29T00:00:00"/>
    <n v="0"/>
    <s v="PREVENTIVO"/>
    <x v="2"/>
    <n v="2"/>
    <n v="3"/>
    <n v="6"/>
    <m/>
    <m/>
    <s v="verde"/>
    <m/>
    <s v="CUMPLIDO"/>
    <s v=""/>
    <s v=""/>
    <s v=""/>
    <s v=""/>
    <s v=""/>
    <s v=""/>
    <s v="X"/>
    <s v="Ejecutada"/>
    <s v="MANTTO PLANTA"/>
    <s v="SUPERVISOR"/>
    <m/>
    <m/>
    <x v="0"/>
    <x v="2"/>
    <n v="3"/>
    <n v="3"/>
    <n v="1"/>
    <n v="6"/>
  </r>
  <r>
    <m/>
    <x v="1"/>
    <m/>
    <s v="DIA"/>
    <m/>
    <s v="BOMBA MARS 4"/>
    <s v="inspeccion ,cambio de conector rápido curvo de cilindro de válvula neumática de alimento de carga a la bomba Mars 4_x000a_"/>
    <n v="2"/>
    <n v="2"/>
    <x v="6"/>
    <x v="6"/>
    <d v="2024-03-29T00:00:00"/>
    <n v="0"/>
    <s v="BACKLOG"/>
    <x v="2"/>
    <n v="2"/>
    <n v="2"/>
    <n v="4"/>
    <m/>
    <m/>
    <s v="verde"/>
    <m/>
    <s v="CUMPLIDO"/>
    <s v=""/>
    <s v=""/>
    <s v=""/>
    <s v=""/>
    <s v=""/>
    <s v=""/>
    <s v="X"/>
    <s v="Ejecutada"/>
    <s v="MANTTO PLANTA"/>
    <s v="SUPERVISOR"/>
    <m/>
    <m/>
    <x v="0"/>
    <x v="2"/>
    <n v="2"/>
    <n v="2"/>
    <n v="1"/>
    <n v="4"/>
  </r>
  <r>
    <m/>
    <x v="0"/>
    <m/>
    <s v="DIA"/>
    <m/>
    <s v="PLANTA CONCENTRADORA"/>
    <s v="inspeccion de  de fugas de aire en válvula proporcional de ingresos de agua al molino 8x11_x000a_-desconeccion de parada de emergencia para reubicación de la faja del molino №2_x000a_-reubicacion de boya de control de válvula de alimentación de carga a la bomba 104_x000a_-inspeccion bombas dosificadoras de reactivos y se agrego glicerina a la bomba №131_x000a_"/>
    <n v="2"/>
    <n v="4"/>
    <x v="6"/>
    <x v="6"/>
    <d v="2024-03-29T00:00:00"/>
    <n v="0"/>
    <s v="PREVENTIVO"/>
    <x v="2"/>
    <n v="2"/>
    <n v="4"/>
    <n v="8"/>
    <m/>
    <m/>
    <s v="verde"/>
    <m/>
    <s v="CUMPLIDO"/>
    <s v=""/>
    <s v=""/>
    <s v=""/>
    <s v=""/>
    <s v=""/>
    <s v=""/>
    <s v="X"/>
    <s v="Ejecutada"/>
    <s v="MANTTO PLANTA"/>
    <s v="SUPERVISOR"/>
    <m/>
    <m/>
    <x v="0"/>
    <x v="2"/>
    <n v="4"/>
    <n v="4"/>
    <n v="1"/>
    <n v="8"/>
  </r>
  <r>
    <m/>
    <x v="0"/>
    <m/>
    <s v="DIA"/>
    <m/>
    <s v="CHANCADO TERCIARIO"/>
    <s v="Fabricación de estructura para kit antiderrame"/>
    <n v="2"/>
    <n v="9"/>
    <x v="6"/>
    <x v="6"/>
    <d v="2024-03-29T00:00:00"/>
    <n v="0"/>
    <s v="PREVENTIVO"/>
    <x v="3"/>
    <n v="2"/>
    <n v="9"/>
    <n v="18"/>
    <m/>
    <m/>
    <s v="verde"/>
    <m/>
    <s v="CUMPLIDO"/>
    <s v=""/>
    <s v=""/>
    <s v=""/>
    <s v=""/>
    <s v=""/>
    <s v=""/>
    <s v="X"/>
    <s v="Ejecutada"/>
    <s v="MANTTO PLANTA"/>
    <s v="SUPERVISOR"/>
    <m/>
    <m/>
    <x v="0"/>
    <x v="3"/>
    <n v="9"/>
    <n v="9"/>
    <n v="1"/>
    <n v="18"/>
  </r>
  <r>
    <m/>
    <x v="1"/>
    <m/>
    <s v="DIA"/>
    <m/>
    <s v="PLANTA DE NEUTRALIZACION"/>
    <s v="Fijación de piso grating en la base de estructura del reactor nª2"/>
    <n v="2"/>
    <n v="4"/>
    <x v="6"/>
    <x v="6"/>
    <d v="2024-03-29T00:00:00"/>
    <n v="0"/>
    <s v="BACKLOG"/>
    <x v="3"/>
    <n v="2"/>
    <n v="4"/>
    <n v="8"/>
    <m/>
    <m/>
    <s v="verde"/>
    <m/>
    <s v="CUMPLIDO"/>
    <s v=""/>
    <s v=""/>
    <s v=""/>
    <s v=""/>
    <s v=""/>
    <s v=""/>
    <s v="X"/>
    <s v="Ejecutada"/>
    <s v="MANTTO PLANTA"/>
    <s v="SUPERVISOR"/>
    <m/>
    <m/>
    <x v="0"/>
    <x v="3"/>
    <n v="4"/>
    <n v="4"/>
    <n v="1"/>
    <n v="8"/>
  </r>
  <r>
    <m/>
    <x v="0"/>
    <m/>
    <s v="DIA"/>
    <m/>
    <s v="FAJA 5A"/>
    <s v="habilitación de estructura para reubicación de tablero del detector de metales"/>
    <n v="2"/>
    <n v="2"/>
    <x v="6"/>
    <x v="6"/>
    <d v="2024-03-29T00:00:00"/>
    <n v="0"/>
    <s v="PREVENTIVO"/>
    <x v="3"/>
    <n v="2"/>
    <n v="2"/>
    <n v="4"/>
    <m/>
    <m/>
    <s v="verde"/>
    <m/>
    <s v="CUMPLIDO"/>
    <s v=""/>
    <s v=""/>
    <s v=""/>
    <s v=""/>
    <s v=""/>
    <s v=""/>
    <s v="X"/>
    <s v="Ejecutada"/>
    <s v="MANTTO PLANTA"/>
    <s v="SUPERVISOR"/>
    <m/>
    <m/>
    <x v="0"/>
    <x v="3"/>
    <n v="2"/>
    <n v="2"/>
    <n v="1"/>
    <n v="4"/>
  </r>
  <r>
    <m/>
    <x v="0"/>
    <m/>
    <s v="DIA"/>
    <m/>
    <s v="BOMBA Nª1 FLOTACION BULK"/>
    <s v="Fabricación de codo de 4&quot; de fierro"/>
    <n v="2"/>
    <n v="3"/>
    <x v="6"/>
    <x v="6"/>
    <d v="2024-03-29T00:00:00"/>
    <n v="0"/>
    <s v="PREVENTIVO"/>
    <x v="3"/>
    <n v="2"/>
    <n v="3"/>
    <n v="6"/>
    <m/>
    <m/>
    <s v="verde"/>
    <m/>
    <s v="CUMPLIDO"/>
    <s v=""/>
    <s v=""/>
    <s v=""/>
    <s v=""/>
    <s v=""/>
    <s v=""/>
    <s v="X"/>
    <s v="Ejecutada"/>
    <s v="MANTTO PLANTA"/>
    <s v="SUPERVISOR"/>
    <m/>
    <m/>
    <x v="0"/>
    <x v="3"/>
    <n v="3"/>
    <n v="3"/>
    <n v="1"/>
    <n v="6"/>
  </r>
  <r>
    <m/>
    <x v="1"/>
    <m/>
    <s v="DIA"/>
    <m/>
    <s v="MOLINO Nª2"/>
    <s v="Reubicación de faja y modificación del chute de alimento a la faja"/>
    <n v="3"/>
    <n v="9"/>
    <x v="6"/>
    <x v="6"/>
    <m/>
    <n v="0"/>
    <s v="BACKLOG"/>
    <x v="3"/>
    <n v="3"/>
    <n v="9"/>
    <n v="27"/>
    <m/>
    <m/>
    <s v="ROJO"/>
    <m/>
    <s v="PENDIENTE"/>
    <s v=""/>
    <s v=""/>
    <s v=""/>
    <s v=""/>
    <s v=""/>
    <s v=""/>
    <s v="X"/>
    <s v="No Ejecutada"/>
    <s v="MANTTO PLANTA"/>
    <s v="SUPERVISOR"/>
    <s v="Actividad en proceso"/>
    <s v="Falta de M.O. Interna"/>
    <x v="0"/>
    <x v="3"/>
    <n v="9"/>
    <n v="9"/>
    <n v="1"/>
    <n v="27"/>
  </r>
  <r>
    <m/>
    <x v="1"/>
    <m/>
    <s v="DIA"/>
    <m/>
    <s v="ESPESADOR DE COBRE"/>
    <s v="Traslado y armado de andamio"/>
    <n v="3"/>
    <n v="7"/>
    <x v="6"/>
    <x v="6"/>
    <d v="2024-03-29T00:00:00"/>
    <n v="0"/>
    <s v="BACKLOG"/>
    <x v="3"/>
    <n v="3"/>
    <n v="7"/>
    <n v="21"/>
    <m/>
    <m/>
    <s v="verde"/>
    <m/>
    <s v="CUMPLIDO"/>
    <s v=""/>
    <s v=""/>
    <s v=""/>
    <s v=""/>
    <s v=""/>
    <s v=""/>
    <s v="X"/>
    <s v="Ejecutada"/>
    <s v="MANTTO PLANTA"/>
    <s v="SUPERVISOR"/>
    <m/>
    <m/>
    <x v="0"/>
    <x v="3"/>
    <n v="7"/>
    <n v="7"/>
    <n v="1"/>
    <n v="21"/>
  </r>
  <r>
    <m/>
    <x v="1"/>
    <m/>
    <s v="DIA"/>
    <m/>
    <s v="FILTRO CC6 Nª1"/>
    <s v="Habilitación de material para prolongación de chute de descarga"/>
    <n v="2"/>
    <n v="2"/>
    <x v="6"/>
    <x v="6"/>
    <d v="2024-03-29T00:00:00"/>
    <n v="0"/>
    <s v="BACKLOG"/>
    <x v="3"/>
    <n v="2"/>
    <n v="2"/>
    <n v="4"/>
    <m/>
    <m/>
    <s v="verde"/>
    <m/>
    <s v="CUMPLIDO"/>
    <s v=""/>
    <s v=""/>
    <s v=""/>
    <s v=""/>
    <s v=""/>
    <s v=""/>
    <s v="X"/>
    <s v="Ejecutada"/>
    <s v="MANTTO PLANTA"/>
    <s v="SUPERVISOR"/>
    <m/>
    <m/>
    <x v="0"/>
    <x v="3"/>
    <n v="2"/>
    <n v="2"/>
    <n v="1"/>
    <n v="4"/>
  </r>
  <r>
    <m/>
    <x v="0"/>
    <m/>
    <s v="DIA"/>
    <m/>
    <s v="BOMBA MARS Nª5"/>
    <s v="Instalación de tapa para buzón de línea de descarga de flujo de agua"/>
    <n v="2"/>
    <n v="2"/>
    <x v="6"/>
    <x v="6"/>
    <d v="2024-03-29T00:00:00"/>
    <n v="0"/>
    <s v="PREVENTIVO"/>
    <x v="3"/>
    <n v="2"/>
    <n v="2"/>
    <n v="4"/>
    <m/>
    <m/>
    <s v="verde"/>
    <m/>
    <s v="CUMPLIDO"/>
    <s v=""/>
    <s v=""/>
    <s v=""/>
    <s v=""/>
    <s v=""/>
    <s v=""/>
    <s v="X"/>
    <s v="Ejecutada"/>
    <s v="MANTTO PLANTA"/>
    <s v="SUPERVISOR"/>
    <m/>
    <m/>
    <x v="0"/>
    <x v="3"/>
    <n v="2"/>
    <n v="2"/>
    <n v="1"/>
    <n v="4"/>
  </r>
  <r>
    <m/>
    <x v="0"/>
    <m/>
    <s v="DIA"/>
    <m/>
    <s v="BOMBA MARS L-180 N° 1"/>
    <s v="Lubricacion de motor electrico"/>
    <n v="1"/>
    <n v="1"/>
    <x v="6"/>
    <x v="6"/>
    <d v="2024-03-29T00:00:00"/>
    <n v="0"/>
    <s v="PREVENTIVO"/>
    <x v="4"/>
    <n v="1"/>
    <n v="1"/>
    <n v="1"/>
    <m/>
    <m/>
    <s v="verde"/>
    <m/>
    <s v="CUMPLIDO"/>
    <s v=""/>
    <s v=""/>
    <s v=""/>
    <s v=""/>
    <s v=""/>
    <s v=""/>
    <s v="X"/>
    <s v="Ejecutada"/>
    <s v="MANTTO PLANTA"/>
    <s v="SUPERVISOR"/>
    <m/>
    <m/>
    <x v="0"/>
    <x v="4"/>
    <n v="1"/>
    <n v="1"/>
    <n v="1"/>
    <n v="1"/>
  </r>
  <r>
    <m/>
    <x v="0"/>
    <m/>
    <s v="DIA"/>
    <m/>
    <s v="BOMBA MARS L-180 N° 1"/>
    <s v="Lubricacion de rodamientos"/>
    <n v="1"/>
    <n v="1"/>
    <x v="6"/>
    <x v="6"/>
    <d v="2024-03-29T00:00:00"/>
    <n v="0"/>
    <s v="PREVENTIVO"/>
    <x v="4"/>
    <n v="1"/>
    <n v="1"/>
    <n v="1"/>
    <m/>
    <m/>
    <s v="verde"/>
    <m/>
    <s v="CUMPLIDO"/>
    <s v=""/>
    <s v=""/>
    <s v=""/>
    <s v=""/>
    <s v=""/>
    <s v=""/>
    <s v="X"/>
    <s v="Ejecutada"/>
    <s v="MANTTO PLANTA"/>
    <s v="SUPERVISOR"/>
    <m/>
    <m/>
    <x v="0"/>
    <x v="4"/>
    <n v="1"/>
    <n v="1"/>
    <n v="1"/>
    <n v="1"/>
  </r>
  <r>
    <m/>
    <x v="0"/>
    <m/>
    <s v="DIA"/>
    <m/>
    <s v="BOMBA MARS L-180 N° 2"/>
    <s v="Lubricacion de motor electrico"/>
    <n v="1"/>
    <n v="1"/>
    <x v="6"/>
    <x v="6"/>
    <d v="2024-03-29T00:00:00"/>
    <n v="0"/>
    <s v="PREVENTIVO"/>
    <x v="4"/>
    <n v="1"/>
    <n v="1"/>
    <n v="1"/>
    <m/>
    <m/>
    <s v="verde"/>
    <m/>
    <s v="CUMPLIDO"/>
    <s v=""/>
    <s v=""/>
    <s v=""/>
    <s v=""/>
    <s v=""/>
    <s v=""/>
    <s v="X"/>
    <s v="Ejecutada"/>
    <s v="MANTTO PLANTA"/>
    <s v="SUPERVISOR"/>
    <m/>
    <m/>
    <x v="0"/>
    <x v="4"/>
    <n v="1"/>
    <n v="1"/>
    <n v="1"/>
    <n v="1"/>
  </r>
  <r>
    <m/>
    <x v="0"/>
    <m/>
    <s v="DIA"/>
    <m/>
    <s v="BOMBA MARS L-180 N° 2"/>
    <s v="Lubricacion de rodamientos"/>
    <n v="1"/>
    <n v="1"/>
    <x v="6"/>
    <x v="6"/>
    <d v="2024-03-29T00:00:00"/>
    <n v="0"/>
    <s v="PREVENTIVO"/>
    <x v="4"/>
    <n v="1"/>
    <n v="1"/>
    <n v="1"/>
    <m/>
    <m/>
    <s v="verde"/>
    <m/>
    <s v="CUMPLIDO"/>
    <s v=""/>
    <s v=""/>
    <s v=""/>
    <s v=""/>
    <s v=""/>
    <s v=""/>
    <s v="X"/>
    <s v="Ejecutada"/>
    <s v="MANTTO PLANTA"/>
    <s v="SUPERVISOR"/>
    <m/>
    <m/>
    <x v="0"/>
    <x v="4"/>
    <n v="1"/>
    <n v="1"/>
    <n v="1"/>
    <n v="1"/>
  </r>
  <r>
    <m/>
    <x v="0"/>
    <m/>
    <s v="DIA"/>
    <m/>
    <s v="BOMBA MARS L-180 N° 4"/>
    <s v="Lubricacion de motor electrico"/>
    <n v="1"/>
    <n v="1"/>
    <x v="6"/>
    <x v="6"/>
    <d v="2024-03-29T00:00:00"/>
    <n v="0"/>
    <s v="PREVENTIVO"/>
    <x v="4"/>
    <n v="1"/>
    <n v="1"/>
    <n v="1"/>
    <m/>
    <m/>
    <s v="verde"/>
    <m/>
    <s v="CUMPLIDO"/>
    <s v=""/>
    <s v=""/>
    <s v=""/>
    <s v=""/>
    <s v=""/>
    <s v=""/>
    <s v="X"/>
    <s v="Ejecutada"/>
    <s v="MANTTO PLANTA"/>
    <s v="SUPERVISOR"/>
    <m/>
    <m/>
    <x v="0"/>
    <x v="4"/>
    <n v="1"/>
    <n v="1"/>
    <n v="1"/>
    <n v="1"/>
  </r>
  <r>
    <m/>
    <x v="0"/>
    <m/>
    <s v="DIA"/>
    <m/>
    <s v="Filtro Ceramico CC6-1 de Cu"/>
    <s v="Lubricacion de chumacera de rastrillo"/>
    <n v="1"/>
    <n v="1"/>
    <x v="6"/>
    <x v="6"/>
    <d v="2024-03-29T00:00:00"/>
    <n v="0"/>
    <s v="PREVENTIVO"/>
    <x v="4"/>
    <n v="1"/>
    <n v="1"/>
    <n v="1"/>
    <m/>
    <m/>
    <s v="verde"/>
    <m/>
    <s v="CUMPLIDO"/>
    <s v=""/>
    <s v=""/>
    <s v=""/>
    <s v=""/>
    <s v=""/>
    <s v=""/>
    <s v="X"/>
    <s v="Ejecutada"/>
    <s v="MANTTO PLANTA"/>
    <s v="SUPERVISOR"/>
    <m/>
    <m/>
    <x v="0"/>
    <x v="4"/>
    <n v="1"/>
    <n v="1"/>
    <n v="1"/>
    <n v="1"/>
  </r>
  <r>
    <m/>
    <x v="0"/>
    <m/>
    <s v="DIA"/>
    <m/>
    <s v="Filtro Ceramico CC6-1 de Cu"/>
    <s v="Lubricacion de ddistribuidor de agua"/>
    <n v="1"/>
    <n v="1"/>
    <x v="6"/>
    <x v="6"/>
    <d v="2024-03-29T00:00:00"/>
    <n v="0"/>
    <s v="PREVENTIVO"/>
    <x v="4"/>
    <n v="1"/>
    <n v="1"/>
    <n v="1"/>
    <m/>
    <m/>
    <s v="verde"/>
    <m/>
    <s v="CUMPLIDO"/>
    <s v=""/>
    <s v=""/>
    <s v=""/>
    <s v=""/>
    <s v=""/>
    <s v=""/>
    <s v="X"/>
    <s v="Ejecutada"/>
    <s v="MANTTO PLANTA"/>
    <s v="SUPERVISOR"/>
    <m/>
    <m/>
    <x v="0"/>
    <x v="4"/>
    <n v="1"/>
    <n v="1"/>
    <n v="1"/>
    <n v="1"/>
  </r>
  <r>
    <m/>
    <x v="0"/>
    <m/>
    <s v="DIA"/>
    <m/>
    <s v="'Tanque de preparación de Shapra"/>
    <s v="Lubricacion de chumaceras"/>
    <n v="1"/>
    <n v="1"/>
    <x v="6"/>
    <x v="6"/>
    <d v="2024-03-29T00:00:00"/>
    <n v="0"/>
    <s v="PREVENTIVO"/>
    <x v="4"/>
    <n v="1"/>
    <n v="1"/>
    <n v="1"/>
    <m/>
    <m/>
    <s v="verde"/>
    <m/>
    <s v="CUMPLIDO"/>
    <s v=""/>
    <s v=""/>
    <s v=""/>
    <s v=""/>
    <s v=""/>
    <s v=""/>
    <s v="X"/>
    <s v="Ejecutada"/>
    <s v="MANTTO PLANTA"/>
    <s v="SUPERVISOR"/>
    <m/>
    <m/>
    <x v="0"/>
    <x v="4"/>
    <n v="1"/>
    <n v="1"/>
    <n v="1"/>
    <n v="1"/>
  </r>
  <r>
    <m/>
    <x v="0"/>
    <m/>
    <s v="DIA"/>
    <m/>
    <s v="Tanque de preparación de Sulfato de sodio"/>
    <s v="Lubricacion de chumaceras"/>
    <n v="1"/>
    <n v="1"/>
    <x v="6"/>
    <x v="6"/>
    <d v="2024-03-29T00:00:00"/>
    <n v="0"/>
    <s v="PREVENTIVO"/>
    <x v="4"/>
    <n v="1"/>
    <n v="1"/>
    <n v="1"/>
    <m/>
    <m/>
    <s v="verde"/>
    <m/>
    <s v="CUMPLIDO"/>
    <s v=""/>
    <s v=""/>
    <s v=""/>
    <s v=""/>
    <s v=""/>
    <s v=""/>
    <s v="X"/>
    <s v="Ejecutada"/>
    <s v="MANTTO PLANTA"/>
    <s v="SUPERVISOR"/>
    <m/>
    <m/>
    <x v="0"/>
    <x v="4"/>
    <n v="1"/>
    <n v="1"/>
    <n v="1"/>
    <n v="1"/>
  </r>
  <r>
    <m/>
    <x v="0"/>
    <m/>
    <s v="DIA"/>
    <m/>
    <s v="BOMBA MARS Nª2"/>
    <s v="Cambio de 02 cajas de valvulas"/>
    <n v="2"/>
    <n v="9"/>
    <x v="2"/>
    <x v="2"/>
    <m/>
    <n v="0"/>
    <s v="PREVENTIVO"/>
    <x v="0"/>
    <n v="2"/>
    <n v="9"/>
    <n v="18"/>
    <m/>
    <m/>
    <s v="ROJO"/>
    <m/>
    <s v="PENDIENTE"/>
    <s v=""/>
    <s v=""/>
    <s v="X"/>
    <s v=""/>
    <s v=""/>
    <s v=""/>
    <s v=""/>
    <s v="No Ejecutada"/>
    <s v="MANTTO PLANTA"/>
    <s v="SUPERVISOR"/>
    <s v="Cambio fecha de Mantto"/>
    <s v="Atención emergencias"/>
    <x v="0"/>
    <x v="0"/>
    <n v="9"/>
    <m/>
    <n v="0"/>
    <n v="0"/>
  </r>
  <r>
    <m/>
    <x v="0"/>
    <m/>
    <s v="DIA"/>
    <m/>
    <s v="BOMBA VOGT Nº 1"/>
    <s v="Cambio de impulsor"/>
    <n v="2"/>
    <n v="4"/>
    <x v="3"/>
    <x v="3"/>
    <m/>
    <n v="0"/>
    <s v="PREVENTIVO"/>
    <x v="0"/>
    <n v="2"/>
    <n v="4"/>
    <n v="8"/>
    <m/>
    <m/>
    <s v="ROJO"/>
    <m/>
    <s v="PENDIENTE"/>
    <s v=""/>
    <s v=""/>
    <s v=""/>
    <s v="X"/>
    <s v=""/>
    <s v=""/>
    <s v=""/>
    <s v="No Ejecutada"/>
    <s v="MANTTO PLANTA"/>
    <s v="SUPERVISOR"/>
    <s v="Cambio fecha de Mantto"/>
    <s v="Atención emergencias"/>
    <x v="0"/>
    <x v="0"/>
    <n v="4"/>
    <m/>
    <n v="0"/>
    <n v="0"/>
  </r>
  <r>
    <m/>
    <x v="0"/>
    <m/>
    <s v="DIA"/>
    <m/>
    <s v="CHANCADORA SECUNDARIA"/>
    <s v="Instalacion de plataforma de acceso a la chancadora"/>
    <n v="2"/>
    <n v="18"/>
    <x v="6"/>
    <x v="6"/>
    <m/>
    <n v="0"/>
    <s v="PREVENTIVO"/>
    <x v="3"/>
    <n v="2"/>
    <n v="18"/>
    <n v="36"/>
    <m/>
    <m/>
    <s v="ROJO"/>
    <m/>
    <s v="PENDIENTE"/>
    <s v=""/>
    <s v=""/>
    <s v=""/>
    <s v=""/>
    <s v=""/>
    <s v=""/>
    <s v="X"/>
    <s v="No Ejecutada"/>
    <s v="MANTTO PLANTA"/>
    <s v="SUPERVISOR"/>
    <s v="Actividad en proceso"/>
    <s v="Falta de comunicación"/>
    <x v="0"/>
    <x v="3"/>
    <n v="18"/>
    <m/>
    <n v="0"/>
    <n v="0"/>
  </r>
  <r>
    <m/>
    <x v="0"/>
    <m/>
    <s v="DIA"/>
    <m/>
    <s v="FAJA Nª5 DE PLOMO"/>
    <s v="Cambio de calamina lado lateral de la cobertura de la faja"/>
    <n v="2"/>
    <n v="27"/>
    <x v="4"/>
    <x v="4"/>
    <m/>
    <n v="0"/>
    <s v="PREVENTIVO"/>
    <x v="3"/>
    <n v="2"/>
    <n v="27"/>
    <n v="54"/>
    <m/>
    <m/>
    <s v="ROJO"/>
    <m/>
    <s v="PENDIENTE"/>
    <s v=""/>
    <s v=""/>
    <s v=""/>
    <s v=""/>
    <s v="X"/>
    <s v=""/>
    <s v=""/>
    <s v="No Ejecutada"/>
    <s v="MANTTO PLANTA"/>
    <s v="SUPERVISOR"/>
    <s v="Cambio fecha de Mantto"/>
    <s v="Atención emergencias"/>
    <x v="0"/>
    <x v="3"/>
    <n v="27"/>
    <m/>
    <n v="0"/>
    <n v="0"/>
  </r>
  <r>
    <m/>
    <x v="0"/>
    <m/>
    <s v="DIA"/>
    <m/>
    <s v="FAJA SPTOCK PILE"/>
    <s v="Reparacion de platina del chute lado polea de cola"/>
    <n v="2"/>
    <n v="6"/>
    <x v="5"/>
    <x v="5"/>
    <m/>
    <n v="0"/>
    <s v="PREVENTIVO"/>
    <x v="3"/>
    <n v="2"/>
    <n v="6"/>
    <n v="12"/>
    <m/>
    <m/>
    <s v="ROJO"/>
    <m/>
    <s v="PENDIENTE"/>
    <s v=""/>
    <s v=""/>
    <s v=""/>
    <s v=""/>
    <s v=""/>
    <s v="X"/>
    <s v=""/>
    <s v="No Ejecutada"/>
    <s v="MANTTO PLANTA"/>
    <s v="SUPERVISOR"/>
    <s v="Cambio fecha de Mantto"/>
    <s v="Atención emergencias"/>
    <x v="0"/>
    <x v="3"/>
    <n v="6"/>
    <m/>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ACDB4AF-E9F1-4583-9C3D-DDF23673B5D1}" name="Tabla dinámica8" cacheId="3" applyNumberFormats="0" applyBorderFormats="0" applyFontFormats="0" applyPatternFormats="0" applyAlignmentFormats="0" applyWidthHeightFormats="1" dataCaption="Valores" updatedVersion="8" minRefreshableVersion="3" useAutoFormatting="1" itemPrintTitles="1" createdVersion="4" indent="0" outline="1" outlineData="1" multipleFieldFilters="0" chartFormat="14">
  <location ref="A33:C40" firstHeaderRow="1" firstDataRow="2" firstDataCol="1" rowPageCount="1" colPageCount="1"/>
  <pivotFields count="41">
    <pivotField showAll="0" defaultSubtotal="0"/>
    <pivotField showAll="0"/>
    <pivotField showAll="0"/>
    <pivotField showAll="0" defaultSubtotal="0"/>
    <pivotField showAll="0" defaultSubtotal="0"/>
    <pivotField showAll="0"/>
    <pivotField showAll="0"/>
    <pivotField showAll="0"/>
    <pivotField showAll="0"/>
    <pivotField showAll="0"/>
    <pivotField showAll="0"/>
    <pivotField showAll="0"/>
    <pivotField showAll="0" defaultSubtotal="0"/>
    <pivotField showAll="0"/>
    <pivotField axis="axisRow" showAll="0">
      <items count="7">
        <item x="0"/>
        <item x="1"/>
        <item x="3"/>
        <item x="2"/>
        <item x="4"/>
        <item m="1" x="5"/>
        <item t="default"/>
      </items>
    </pivotField>
    <pivotField showAll="0"/>
    <pivotField numFmtId="164" showAll="0"/>
    <pivotField dataField="1" showAll="0"/>
    <pivotField showAll="0"/>
    <pivotField showAll="0" defaultSubtotal="0"/>
    <pivotField showAll="0"/>
    <pivotField showAll="0" defaultSubtotal="0"/>
    <pivotField showAll="0"/>
    <pivotField showAll="0"/>
    <pivotField showAll="0"/>
    <pivotField showAll="0"/>
    <pivotField showAll="0"/>
    <pivotField showAll="0" defaultSubtotal="0"/>
    <pivotField showAll="0"/>
    <pivotField showAll="0"/>
    <pivotField showAll="0"/>
    <pivotField showAll="0"/>
    <pivotField showAll="0"/>
    <pivotField showAll="0"/>
    <pivotField showAll="0" defaultSubtotal="0"/>
    <pivotField axis="axisPage" showAll="0">
      <items count="4">
        <item x="0"/>
        <item x="1"/>
        <item m="1" x="2"/>
        <item t="default"/>
      </items>
    </pivotField>
    <pivotField showAll="0"/>
    <pivotField showAll="0"/>
    <pivotField showAll="0"/>
    <pivotField showAll="0"/>
    <pivotField dataField="1" showAll="0" defaultSubtotal="0"/>
  </pivotFields>
  <rowFields count="1">
    <field x="14"/>
  </rowFields>
  <rowItems count="6">
    <i>
      <x/>
    </i>
    <i>
      <x v="1"/>
    </i>
    <i>
      <x v="2"/>
    </i>
    <i>
      <x v="3"/>
    </i>
    <i>
      <x v="4"/>
    </i>
    <i t="grand">
      <x/>
    </i>
  </rowItems>
  <colFields count="1">
    <field x="-2"/>
  </colFields>
  <colItems count="2">
    <i>
      <x/>
    </i>
    <i i="1">
      <x v="1"/>
    </i>
  </colItems>
  <pageFields count="1">
    <pageField fld="35" hier="-1"/>
  </pageFields>
  <dataFields count="2">
    <dataField name="Suma de HH//" fld="17" baseField="0" baseItem="0"/>
    <dataField name="Suma de HH//REAL" fld="40" baseField="0" baseItem="0"/>
  </dataFields>
  <formats count="1">
    <format dxfId="143">
      <pivotArea outline="0" collapsedLevelsAreSubtotals="1" fieldPosition="0"/>
    </format>
  </formats>
  <chartFormats count="4">
    <chartFormat chart="1" format="4" series="1">
      <pivotArea type="data" outline="0" fieldPosition="0">
        <references count="1">
          <reference field="4294967294" count="1" selected="0">
            <x v="0"/>
          </reference>
        </references>
      </pivotArea>
    </chartFormat>
    <chartFormat chart="1" format="5" series="1">
      <pivotArea type="data" outline="0" fieldPosition="0">
        <references count="1">
          <reference field="4294967294" count="1" selected="0">
            <x v="1"/>
          </reference>
        </references>
      </pivotArea>
    </chartFormat>
    <chartFormat chart="1" format="6">
      <pivotArea type="data" outline="0" fieldPosition="0">
        <references count="2">
          <reference field="4294967294" count="1" selected="0">
            <x v="0"/>
          </reference>
          <reference field="14" count="1" selected="0">
            <x v="2"/>
          </reference>
        </references>
      </pivotArea>
    </chartFormat>
    <chartFormat chart="1" format="7">
      <pivotArea type="data" outline="0" fieldPosition="0">
        <references count="2">
          <reference field="4294967294" count="1" selected="0">
            <x v="0"/>
          </reference>
          <reference field="14" count="1" selected="0">
            <x v="1"/>
          </reference>
        </references>
      </pivotArea>
    </chartFormat>
  </chartFormats>
  <pivotTableStyleInfo name="PivotStyleMedium9"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5897C94-7426-454B-809F-6EED4CA84542}" name="Tabla dinámica1" cacheId="3" applyNumberFormats="0" applyBorderFormats="0" applyFontFormats="0" applyPatternFormats="0" applyAlignmentFormats="0" applyWidthHeightFormats="1" dataCaption="Valores" updatedVersion="8" minRefreshableVersion="3" useAutoFormatting="1" itemPrintTitles="1" createdVersion="4" indent="0" outline="1" outlineData="1" multipleFieldFilters="0" chartFormat="9">
  <location ref="A5:D12" firstHeaderRow="1" firstDataRow="2" firstDataCol="1" rowPageCount="1" colPageCount="1"/>
  <pivotFields count="41">
    <pivotField showAll="0" defaultSubtotal="0"/>
    <pivotField showAll="0"/>
    <pivotField showAll="0"/>
    <pivotField showAll="0" defaultSubtotal="0"/>
    <pivotField showAll="0" defaultSubtotal="0"/>
    <pivotField showAll="0"/>
    <pivotField showAll="0"/>
    <pivotField showAll="0"/>
    <pivotField showAll="0"/>
    <pivotField showAll="0"/>
    <pivotField numFmtId="16" showAll="0"/>
    <pivotField numFmtId="16" showAll="0"/>
    <pivotField showAll="0" defaultSubtotal="0"/>
    <pivotField showAll="0"/>
    <pivotField showAll="0"/>
    <pivotField showAll="0"/>
    <pivotField numFmtId="164" showAll="0"/>
    <pivotField showAll="0"/>
    <pivotField showAll="0"/>
    <pivotField showAll="0" defaultSubtotal="0"/>
    <pivotField showAll="0"/>
    <pivotField showAll="0" defaultSubtotal="0"/>
    <pivotField showAll="0"/>
    <pivotField showAll="0"/>
    <pivotField showAll="0"/>
    <pivotField showAll="0"/>
    <pivotField showAll="0"/>
    <pivotField showAll="0" defaultSubtotal="0"/>
    <pivotField showAll="0"/>
    <pivotField showAll="0"/>
    <pivotField showAll="0"/>
    <pivotField showAll="0"/>
    <pivotField showAll="0"/>
    <pivotField showAll="0"/>
    <pivotField showAll="0" defaultSubtotal="0"/>
    <pivotField axis="axisPage" multipleItemSelectionAllowed="1" showAll="0">
      <items count="4">
        <item x="0"/>
        <item x="1"/>
        <item m="1" x="2"/>
        <item t="default"/>
      </items>
    </pivotField>
    <pivotField axis="axisRow" showAll="0">
      <items count="7">
        <item x="0"/>
        <item x="1"/>
        <item x="3"/>
        <item x="2"/>
        <item x="4"/>
        <item m="1" x="5"/>
        <item t="default"/>
      </items>
    </pivotField>
    <pivotField dataField="1" numFmtId="164" showAll="0"/>
    <pivotField dataField="1" showAll="0"/>
    <pivotField dataField="1" showAll="0"/>
    <pivotField showAll="0" defaultSubtotal="0"/>
  </pivotFields>
  <rowFields count="1">
    <field x="36"/>
  </rowFields>
  <rowItems count="6">
    <i>
      <x/>
    </i>
    <i>
      <x v="1"/>
    </i>
    <i>
      <x v="2"/>
    </i>
    <i>
      <x v="3"/>
    </i>
    <i>
      <x v="4"/>
    </i>
    <i t="grand">
      <x/>
    </i>
  </rowItems>
  <colFields count="1">
    <field x="-2"/>
  </colFields>
  <colItems count="3">
    <i>
      <x/>
    </i>
    <i i="1">
      <x v="1"/>
    </i>
    <i i="2">
      <x v="2"/>
    </i>
  </colItems>
  <pageFields count="1">
    <pageField fld="35" hier="-1"/>
  </pageFields>
  <dataFields count="3">
    <dataField name="Suma de HH REAL" fld="38" baseField="36" baseItem="0"/>
    <dataField name="Suma de HH PLAN" fld="37" baseField="0" baseItem="0"/>
    <dataField name="Promedio de DESVIO" fld="39" subtotal="average" baseField="36" baseItem="0"/>
  </dataFields>
  <formats count="2">
    <format dxfId="145">
      <pivotArea dataOnly="0" outline="0" fieldPosition="0">
        <references count="1">
          <reference field="4294967294" count="1">
            <x v="2"/>
          </reference>
        </references>
      </pivotArea>
    </format>
    <format dxfId="144">
      <pivotArea dataOnly="0" outline="0" fieldPosition="0">
        <references count="1">
          <reference field="4294967294" count="2">
            <x v="0"/>
            <x v="1"/>
          </reference>
        </references>
      </pivotArea>
    </format>
  </formats>
  <chartFormats count="6">
    <chartFormat chart="0" format="1" series="1">
      <pivotArea type="data" outline="0" fieldPosition="0">
        <references count="1">
          <reference field="4294967294" count="1" selected="0">
            <x v="0"/>
          </reference>
        </references>
      </pivotArea>
    </chartFormat>
    <chartFormat chart="0" format="3" series="1">
      <pivotArea type="data" outline="0" fieldPosition="0">
        <references count="1">
          <reference field="4294967294" count="1" selected="0">
            <x v="1"/>
          </reference>
        </references>
      </pivotArea>
    </chartFormat>
    <chartFormat chart="0" format="4" series="1">
      <pivotArea type="data" outline="0" fieldPosition="0">
        <references count="1">
          <reference field="4294967294" count="1" selected="0">
            <x v="2"/>
          </reference>
        </references>
      </pivotArea>
    </chartFormat>
    <chartFormat chart="3" format="5" series="1">
      <pivotArea type="data" outline="0" fieldPosition="0">
        <references count="1">
          <reference field="4294967294" count="1" selected="0">
            <x v="0"/>
          </reference>
        </references>
      </pivotArea>
    </chartFormat>
    <chartFormat chart="3" format="6" series="1">
      <pivotArea type="data" outline="0" fieldPosition="0">
        <references count="1">
          <reference field="4294967294" count="1" selected="0">
            <x v="1"/>
          </reference>
        </references>
      </pivotArea>
    </chartFormat>
    <chartFormat chart="3" format="7" series="1">
      <pivotArea type="data" outline="0" fieldPosition="0">
        <references count="1">
          <reference field="4294967294" count="1" selected="0">
            <x v="2"/>
          </reference>
        </references>
      </pivotArea>
    </chartFormat>
  </chartFormats>
  <pivotTableStyleInfo name="PivotStyleMedium9"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8A1A3B3F-A940-4C4D-88CA-CEB61FCB871A}" name="Tabla dinámica6" cacheId="3" applyNumberFormats="0" applyBorderFormats="0" applyFontFormats="0" applyPatternFormats="0" applyAlignmentFormats="0" applyWidthHeightFormats="1" dataCaption="Valores" updatedVersion="8" minRefreshableVersion="3" useAutoFormatting="1" itemPrintTitles="1" createdVersion="4" indent="0" outline="1" outlineData="1" multipleFieldFilters="0">
  <location ref="H47:P54" firstHeaderRow="1" firstDataRow="2" firstDataCol="1" rowPageCount="1" colPageCount="1"/>
  <pivotFields count="41">
    <pivotField showAll="0" defaultSubtotal="0"/>
    <pivotField showAll="0"/>
    <pivotField showAll="0"/>
    <pivotField showAll="0" defaultSubtotal="0"/>
    <pivotField showAll="0" defaultSubtotal="0"/>
    <pivotField showAll="0"/>
    <pivotField showAll="0"/>
    <pivotField showAll="0"/>
    <pivotField showAll="0"/>
    <pivotField showAll="0"/>
    <pivotField axis="axisCol" numFmtId="16" showAll="0" sortType="ascending">
      <items count="163">
        <item m="1" x="24"/>
        <item m="1" x="140"/>
        <item m="1" x="100"/>
        <item m="1" x="60"/>
        <item m="1" x="20"/>
        <item m="1" x="136"/>
        <item m="1" x="96"/>
        <item m="1" x="56"/>
        <item m="1" x="144"/>
        <item m="1" x="105"/>
        <item m="1" x="65"/>
        <item m="1" x="26"/>
        <item m="1" x="142"/>
        <item m="1" x="102"/>
        <item m="1" x="62"/>
        <item m="1" x="22"/>
        <item m="1" x="138"/>
        <item m="1" x="98"/>
        <item m="1" x="57"/>
        <item m="1" x="18"/>
        <item m="1" x="134"/>
        <item m="1" x="94"/>
        <item m="1" x="54"/>
        <item m="1" x="16"/>
        <item m="1" x="132"/>
        <item m="1" x="92"/>
        <item m="1" x="51"/>
        <item m="1" x="13"/>
        <item m="1" x="129"/>
        <item m="1" x="89"/>
        <item m="1" x="49"/>
        <item m="1" x="11"/>
        <item m="1" x="127"/>
        <item m="1" x="87"/>
        <item m="1" x="47"/>
        <item m="1" x="9"/>
        <item m="1" x="125"/>
        <item m="1" x="83"/>
        <item m="1" x="43"/>
        <item m="1" x="15"/>
        <item m="1" x="131"/>
        <item m="1" x="91"/>
        <item m="1" x="85"/>
        <item m="1" x="45"/>
        <item m="1" x="7"/>
        <item m="1" x="123"/>
        <item m="1" x="81"/>
        <item m="1" x="41"/>
        <item m="1" x="159"/>
        <item m="1" x="152"/>
        <item m="1" x="114"/>
        <item m="1" x="73"/>
        <item m="1" x="33"/>
        <item m="1" x="150"/>
        <item m="1" x="111"/>
        <item m="1" x="39"/>
        <item m="1" x="157"/>
        <item m="1" x="119"/>
        <item m="1" x="77"/>
        <item m="1" x="36"/>
        <item m="1" x="154"/>
        <item m="1" x="116"/>
        <item m="1" x="75"/>
        <item m="1" x="104"/>
        <item m="1" x="64"/>
        <item m="1" x="25"/>
        <item m="1" x="141"/>
        <item m="1" x="101"/>
        <item m="1" x="61"/>
        <item m="1" x="21"/>
        <item m="1" x="137"/>
        <item m="1" x="97"/>
        <item m="1" x="59"/>
        <item m="1" x="19"/>
        <item m="1" x="135"/>
        <item m="1" x="95"/>
        <item m="1" x="55"/>
        <item m="1" x="17"/>
        <item m="1" x="133"/>
        <item m="1" x="93"/>
        <item m="1" x="53"/>
        <item m="1" x="14"/>
        <item m="1" x="130"/>
        <item m="1" x="90"/>
        <item m="1" x="50"/>
        <item m="1" x="12"/>
        <item m="1" x="128"/>
        <item m="1" x="88"/>
        <item m="1" x="48"/>
        <item m="1" x="10"/>
        <item m="1" x="126"/>
        <item m="1" x="84"/>
        <item m="1" x="44"/>
        <item m="1" x="161"/>
        <item m="1" x="122"/>
        <item m="1" x="80"/>
        <item m="1" x="40"/>
        <item m="1" x="158"/>
        <item m="1" x="120"/>
        <item m="1" x="78"/>
        <item m="1" x="37"/>
        <item m="1" x="155"/>
        <item m="1" x="117"/>
        <item m="1" x="86"/>
        <item m="1" x="46"/>
        <item m="1" x="8"/>
        <item m="1" x="124"/>
        <item m="1" x="82"/>
        <item m="1" x="42"/>
        <item m="1" x="160"/>
        <item m="1" x="121"/>
        <item m="1" x="79"/>
        <item m="1" x="38"/>
        <item m="1" x="156"/>
        <item m="1" x="118"/>
        <item m="1" x="76"/>
        <item m="1" x="35"/>
        <item m="1" x="153"/>
        <item m="1" x="115"/>
        <item m="1" x="74"/>
        <item m="1" x="34"/>
        <item m="1" x="151"/>
        <item m="1" x="112"/>
        <item m="1" x="71"/>
        <item m="1" x="31"/>
        <item m="1" x="148"/>
        <item m="1" x="109"/>
        <item m="1" x="69"/>
        <item m="1" x="29"/>
        <item m="1" x="146"/>
        <item m="1" x="107"/>
        <item m="1" x="67"/>
        <item m="1" x="113"/>
        <item m="1" x="72"/>
        <item m="1" x="32"/>
        <item m="1" x="149"/>
        <item m="1" x="110"/>
        <item m="1" x="70"/>
        <item m="1" x="30"/>
        <item m="1" x="147"/>
        <item m="1" x="108"/>
        <item m="1" x="68"/>
        <item m="1" x="28"/>
        <item m="1" x="145"/>
        <item m="1" x="106"/>
        <item m="1" x="66"/>
        <item m="1" x="27"/>
        <item m="1" x="143"/>
        <item m="1" x="103"/>
        <item m="1" x="63"/>
        <item m="1" x="23"/>
        <item m="1" x="139"/>
        <item m="1" x="99"/>
        <item m="1" x="58"/>
        <item x="0"/>
        <item x="1"/>
        <item x="2"/>
        <item x="3"/>
        <item x="4"/>
        <item x="5"/>
        <item x="6"/>
        <item m="1" x="52"/>
        <item t="default"/>
      </items>
    </pivotField>
    <pivotField numFmtId="16" showAll="0"/>
    <pivotField showAll="0" defaultSubtotal="0"/>
    <pivotField showAll="0"/>
    <pivotField axis="axisRow" showAll="0">
      <items count="7">
        <item x="0"/>
        <item x="1"/>
        <item x="2"/>
        <item x="3"/>
        <item x="4"/>
        <item m="1" x="5"/>
        <item t="default"/>
      </items>
    </pivotField>
    <pivotField showAll="0"/>
    <pivotField numFmtId="164" showAll="0"/>
    <pivotField showAll="0"/>
    <pivotField showAll="0"/>
    <pivotField showAll="0" defaultSubtotal="0"/>
    <pivotField showAll="0"/>
    <pivotField showAll="0" defaultSubtotal="0"/>
    <pivotField showAll="0"/>
    <pivotField showAll="0"/>
    <pivotField showAll="0"/>
    <pivotField showAll="0"/>
    <pivotField showAll="0"/>
    <pivotField showAll="0" defaultSubtotal="0"/>
    <pivotField showAll="0"/>
    <pivotField showAll="0"/>
    <pivotField showAll="0"/>
    <pivotField showAll="0"/>
    <pivotField showAll="0"/>
    <pivotField showAll="0"/>
    <pivotField showAll="0" defaultSubtotal="0"/>
    <pivotField axis="axisPage" multipleItemSelectionAllowed="1" showAll="0" sortType="descending">
      <items count="4">
        <item m="1" x="2"/>
        <item x="0"/>
        <item x="1"/>
        <item t="default"/>
      </items>
    </pivotField>
    <pivotField showAll="0"/>
    <pivotField showAll="0"/>
    <pivotField showAll="0"/>
    <pivotField showAll="0"/>
    <pivotField dataField="1" showAll="0" defaultSubtotal="0"/>
  </pivotFields>
  <rowFields count="1">
    <field x="14"/>
  </rowFields>
  <rowItems count="6">
    <i>
      <x/>
    </i>
    <i>
      <x v="1"/>
    </i>
    <i>
      <x v="2"/>
    </i>
    <i>
      <x v="3"/>
    </i>
    <i>
      <x v="4"/>
    </i>
    <i t="grand">
      <x/>
    </i>
  </rowItems>
  <colFields count="1">
    <field x="10"/>
  </colFields>
  <colItems count="8">
    <i>
      <x v="154"/>
    </i>
    <i>
      <x v="155"/>
    </i>
    <i>
      <x v="156"/>
    </i>
    <i>
      <x v="157"/>
    </i>
    <i>
      <x v="158"/>
    </i>
    <i>
      <x v="159"/>
    </i>
    <i>
      <x v="160"/>
    </i>
    <i t="grand">
      <x/>
    </i>
  </colItems>
  <pageFields count="1">
    <pageField fld="35" hier="-1"/>
  </pageFields>
  <dataFields count="1">
    <dataField name="Suma de HH//REAL" fld="40" baseField="0" baseItem="0"/>
  </dataFields>
  <formats count="13">
    <format dxfId="158">
      <pivotArea type="all" dataOnly="0" outline="0" fieldPosition="0"/>
    </format>
    <format dxfId="157">
      <pivotArea type="all" dataOnly="0" outline="0" fieldPosition="0"/>
    </format>
    <format dxfId="156">
      <pivotArea outline="0" collapsedLevelsAreSubtotals="1" fieldPosition="0"/>
    </format>
    <format dxfId="155">
      <pivotArea type="all" dataOnly="0" outline="0" fieldPosition="0"/>
    </format>
    <format dxfId="154">
      <pivotArea type="all" dataOnly="0" outline="0" fieldPosition="0"/>
    </format>
    <format dxfId="153">
      <pivotArea dataOnly="0" labelOnly="1" fieldPosition="0">
        <references count="1">
          <reference field="10" count="0"/>
        </references>
      </pivotArea>
    </format>
    <format dxfId="152">
      <pivotArea dataOnly="0" labelOnly="1" grandCol="1" outline="0" fieldPosition="0"/>
    </format>
    <format dxfId="151">
      <pivotArea type="all" dataOnly="0" outline="0" fieldPosition="0"/>
    </format>
    <format dxfId="150">
      <pivotArea outline="0" collapsedLevelsAreSubtotals="1" fieldPosition="0"/>
    </format>
    <format dxfId="149">
      <pivotArea dataOnly="0" labelOnly="1" fieldPosition="0">
        <references count="1">
          <reference field="14" count="0"/>
        </references>
      </pivotArea>
    </format>
    <format dxfId="148">
      <pivotArea dataOnly="0" labelOnly="1" grandRow="1" outline="0" fieldPosition="0"/>
    </format>
    <format dxfId="147">
      <pivotArea dataOnly="0" labelOnly="1" fieldPosition="0">
        <references count="1">
          <reference field="10" count="0"/>
        </references>
      </pivotArea>
    </format>
    <format dxfId="146">
      <pivotArea dataOnly="0" labelOnly="1" grandCol="1" outline="0" fieldPosition="0"/>
    </format>
  </formats>
  <pivotTableStyleInfo name="PivotStyleMedium9"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954139AB-CC35-46B0-B30A-415D85A3E61C}" name="Tabla dinámica9" cacheId="3" applyNumberFormats="0" applyBorderFormats="0" applyFontFormats="0" applyPatternFormats="0" applyAlignmentFormats="0" applyWidthHeightFormats="1" dataCaption="Valores" updatedVersion="8" minRefreshableVersion="3" useAutoFormatting="1" itemPrintTitles="1" createdVersion="4" indent="0" outline="1" outlineData="1" multipleFieldFilters="0">
  <location ref="H37:P44" firstHeaderRow="1" firstDataRow="2" firstDataCol="1"/>
  <pivotFields count="41">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numFmtId="164" showAll="0" defaultSubtotal="0"/>
    <pivotField axis="axisCol" showAll="0" defaultSubtotal="0">
      <items count="163">
        <item m="1" x="24"/>
        <item m="1" x="141"/>
        <item m="1" x="101"/>
        <item m="1" x="60"/>
        <item m="1" x="20"/>
        <item m="1" x="137"/>
        <item m="1" x="97"/>
        <item m="1" x="56"/>
        <item m="1" x="145"/>
        <item m="1" x="106"/>
        <item m="1" x="65"/>
        <item m="1" x="26"/>
        <item m="1" x="143"/>
        <item m="1" x="103"/>
        <item m="1" x="62"/>
        <item m="1" x="22"/>
        <item m="1" x="139"/>
        <item m="1" x="99"/>
        <item m="1" x="57"/>
        <item m="1" x="18"/>
        <item m="1" x="135"/>
        <item m="1" x="95"/>
        <item m="1" x="54"/>
        <item m="1" x="16"/>
        <item m="1" x="133"/>
        <item m="1" x="93"/>
        <item m="1" x="51"/>
        <item m="1" x="13"/>
        <item m="1" x="130"/>
        <item m="1" x="90"/>
        <item m="1" x="49"/>
        <item m="1" x="11"/>
        <item m="1" x="128"/>
        <item m="1" x="88"/>
        <item m="1" x="47"/>
        <item m="1" x="9"/>
        <item m="1" x="126"/>
        <item m="1" x="84"/>
        <item m="1" x="43"/>
        <item m="1" x="15"/>
        <item m="1" x="132"/>
        <item m="1" x="92"/>
        <item m="1" x="86"/>
        <item m="1" x="45"/>
        <item m="1" x="7"/>
        <item m="1" x="124"/>
        <item m="1" x="82"/>
        <item m="1" x="41"/>
        <item m="1" x="160"/>
        <item m="1" x="153"/>
        <item m="1" x="115"/>
        <item m="1" x="73"/>
        <item m="1" x="33"/>
        <item m="1" x="151"/>
        <item m="1" x="112"/>
        <item m="1" x="39"/>
        <item m="1" x="158"/>
        <item m="1" x="120"/>
        <item m="1" x="77"/>
        <item m="1" x="36"/>
        <item m="1" x="155"/>
        <item m="1" x="117"/>
        <item m="1" x="75"/>
        <item m="1" x="105"/>
        <item m="1" x="64"/>
        <item m="1" x="25"/>
        <item m="1" x="142"/>
        <item m="1" x="102"/>
        <item m="1" x="61"/>
        <item m="1" x="21"/>
        <item m="1" x="138"/>
        <item m="1" x="98"/>
        <item m="1" x="59"/>
        <item m="1" x="19"/>
        <item m="1" x="136"/>
        <item m="1" x="96"/>
        <item m="1" x="55"/>
        <item m="1" x="17"/>
        <item m="1" x="134"/>
        <item m="1" x="94"/>
        <item m="1" x="53"/>
        <item m="1" x="14"/>
        <item m="1" x="131"/>
        <item m="1" x="91"/>
        <item m="1" x="50"/>
        <item m="1" x="12"/>
        <item m="1" x="129"/>
        <item m="1" x="89"/>
        <item m="1" x="48"/>
        <item m="1" x="10"/>
        <item m="1" x="127"/>
        <item m="1" x="85"/>
        <item m="1" x="44"/>
        <item m="1" x="162"/>
        <item m="1" x="123"/>
        <item m="1" x="81"/>
        <item m="1" x="40"/>
        <item m="1" x="159"/>
        <item m="1" x="121"/>
        <item m="1" x="78"/>
        <item m="1" x="37"/>
        <item m="1" x="156"/>
        <item m="1" x="118"/>
        <item m="1" x="87"/>
        <item m="1" x="46"/>
        <item m="1" x="8"/>
        <item m="1" x="125"/>
        <item m="1" x="83"/>
        <item m="1" x="42"/>
        <item m="1" x="161"/>
        <item m="1" x="122"/>
        <item m="1" x="80"/>
        <item m="1" x="38"/>
        <item m="1" x="157"/>
        <item m="1" x="119"/>
        <item m="1" x="76"/>
        <item m="1" x="35"/>
        <item m="1" x="154"/>
        <item m="1" x="116"/>
        <item m="1" x="79"/>
        <item m="1" x="34"/>
        <item m="1" x="74"/>
        <item m="1" x="152"/>
        <item m="1" x="113"/>
        <item m="1" x="71"/>
        <item m="1" x="31"/>
        <item m="1" x="149"/>
        <item m="1" x="110"/>
        <item m="1" x="69"/>
        <item m="1" x="29"/>
        <item m="1" x="147"/>
        <item m="1" x="108"/>
        <item m="1" x="67"/>
        <item m="1" x="114"/>
        <item m="1" x="72"/>
        <item m="1" x="32"/>
        <item m="1" x="150"/>
        <item m="1" x="111"/>
        <item m="1" x="70"/>
        <item m="1" x="30"/>
        <item m="1" x="148"/>
        <item m="1" x="109"/>
        <item m="1" x="68"/>
        <item m="1" x="28"/>
        <item m="1" x="146"/>
        <item m="1" x="107"/>
        <item m="1" x="66"/>
        <item m="1" x="27"/>
        <item m="1" x="144"/>
        <item m="1" x="104"/>
        <item m="1" x="63"/>
        <item m="1" x="23"/>
        <item m="1" x="140"/>
        <item m="1" x="100"/>
        <item m="1" x="58"/>
        <item x="0"/>
        <item x="1"/>
        <item x="2"/>
        <item x="3"/>
        <item x="4"/>
        <item x="5"/>
        <item x="6"/>
        <item m="1" x="52"/>
      </items>
    </pivotField>
    <pivotField showAll="0" defaultSubtotal="0"/>
    <pivotField showAll="0" defaultSubtotal="0"/>
    <pivotField showAll="0" defaultSubtotal="0"/>
    <pivotField showAll="0" defaultSubtotal="0"/>
    <pivotField axis="axisRow" showAll="0" defaultSubtotal="0">
      <items count="6">
        <item x="1"/>
        <item x="0"/>
        <item x="3"/>
        <item x="2"/>
        <item x="4"/>
        <item m="1" x="5"/>
      </items>
    </pivotField>
    <pivotField showAll="0" defaultSubtotal="0"/>
    <pivotField numFmtId="164" showAll="0" defaultSubtotal="0"/>
    <pivotField dataField="1" numFmtId="164"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numFmtId="164" showAll="0" defaultSubtotal="0"/>
    <pivotField showAll="0" defaultSubtotal="0"/>
    <pivotField showAll="0" defaultSubtotal="0"/>
    <pivotField showAll="0" defaultSubtotal="0"/>
  </pivotFields>
  <rowFields count="1">
    <field x="14"/>
  </rowFields>
  <rowItems count="6">
    <i>
      <x/>
    </i>
    <i>
      <x v="1"/>
    </i>
    <i>
      <x v="2"/>
    </i>
    <i>
      <x v="3"/>
    </i>
    <i>
      <x v="4"/>
    </i>
    <i t="grand">
      <x/>
    </i>
  </rowItems>
  <colFields count="1">
    <field x="9"/>
  </colFields>
  <colItems count="8">
    <i>
      <x v="155"/>
    </i>
    <i>
      <x v="156"/>
    </i>
    <i>
      <x v="157"/>
    </i>
    <i>
      <x v="158"/>
    </i>
    <i>
      <x v="159"/>
    </i>
    <i>
      <x v="160"/>
    </i>
    <i>
      <x v="161"/>
    </i>
    <i t="grand">
      <x/>
    </i>
  </colItems>
  <dataFields count="1">
    <dataField name="Suma de HH//" fld="17" baseField="0" baseItem="0"/>
  </dataFields>
  <formats count="11">
    <format dxfId="169">
      <pivotArea type="all" dataOnly="0" outline="0" fieldPosition="0"/>
    </format>
    <format dxfId="168">
      <pivotArea outline="0" collapsedLevelsAreSubtotals="1" fieldPosition="0"/>
    </format>
    <format dxfId="167">
      <pivotArea type="all" dataOnly="0" outline="0" fieldPosition="0"/>
    </format>
    <format dxfId="166">
      <pivotArea dataOnly="0" labelOnly="1" fieldPosition="0">
        <references count="1">
          <reference field="9" count="0"/>
        </references>
      </pivotArea>
    </format>
    <format dxfId="165">
      <pivotArea dataOnly="0" labelOnly="1" grandCol="1" outline="0" fieldPosition="0"/>
    </format>
    <format dxfId="164">
      <pivotArea type="all" dataOnly="0" outline="0" fieldPosition="0"/>
    </format>
    <format dxfId="163">
      <pivotArea outline="0" collapsedLevelsAreSubtotals="1" fieldPosition="0"/>
    </format>
    <format dxfId="162">
      <pivotArea dataOnly="0" labelOnly="1" fieldPosition="0">
        <references count="1">
          <reference field="14" count="0"/>
        </references>
      </pivotArea>
    </format>
    <format dxfId="161">
      <pivotArea dataOnly="0" labelOnly="1" grandRow="1" outline="0" fieldPosition="0"/>
    </format>
    <format dxfId="160">
      <pivotArea dataOnly="0" labelOnly="1" fieldPosition="0">
        <references count="1">
          <reference field="9" count="0"/>
        </references>
      </pivotArea>
    </format>
    <format dxfId="159">
      <pivotArea dataOnly="0" labelOnly="1" grandCol="1" outline="0" fieldPosition="0"/>
    </format>
  </formats>
  <pivotTableStyleInfo name="PivotStyleMedium9"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8BCEB884-57B1-4207-9049-CD7BD84D1970}" name="Tabla dinámica4" cacheId="3" applyNumberFormats="0" applyBorderFormats="0" applyFontFormats="0" applyPatternFormats="0" applyAlignmentFormats="0" applyWidthHeightFormats="1" dataCaption="Valores" updatedVersion="8" minRefreshableVersion="3" useAutoFormatting="1" itemPrintTitles="1" createdVersion="4" indent="0" outline="1" outlineData="1" multipleFieldFilters="0">
  <location ref="H2:P6" firstHeaderRow="1" firstDataRow="2" firstDataCol="1"/>
  <pivotFields count="41">
    <pivotField showAll="0" defaultSubtotal="0"/>
    <pivotField axis="axisRow" showAll="0">
      <items count="5">
        <item x="0"/>
        <item x="1"/>
        <item h="1" x="2"/>
        <item h="1" m="1" x="3"/>
        <item t="default"/>
      </items>
    </pivotField>
    <pivotField showAll="0"/>
    <pivotField showAll="0" defaultSubtotal="0"/>
    <pivotField showAll="0" defaultSubtotal="0"/>
    <pivotField showAll="0"/>
    <pivotField showAll="0"/>
    <pivotField showAll="0"/>
    <pivotField showAll="0"/>
    <pivotField numFmtId="16" showAll="0"/>
    <pivotField name="INICIO " axis="axisCol" numFmtId="16" showAll="0" sortType="ascending">
      <items count="163">
        <item m="1" x="24"/>
        <item m="1" x="140"/>
        <item m="1" x="100"/>
        <item m="1" x="60"/>
        <item m="1" x="20"/>
        <item m="1" x="136"/>
        <item m="1" x="96"/>
        <item m="1" x="56"/>
        <item m="1" x="144"/>
        <item m="1" x="105"/>
        <item m="1" x="65"/>
        <item m="1" x="26"/>
        <item m="1" x="142"/>
        <item m="1" x="102"/>
        <item m="1" x="62"/>
        <item m="1" x="22"/>
        <item m="1" x="138"/>
        <item m="1" x="98"/>
        <item m="1" x="57"/>
        <item m="1" x="18"/>
        <item m="1" x="134"/>
        <item m="1" x="94"/>
        <item m="1" x="54"/>
        <item m="1" x="16"/>
        <item m="1" x="132"/>
        <item m="1" x="92"/>
        <item m="1" x="51"/>
        <item m="1" x="13"/>
        <item m="1" x="129"/>
        <item m="1" x="89"/>
        <item m="1" x="49"/>
        <item m="1" x="11"/>
        <item m="1" x="127"/>
        <item m="1" x="87"/>
        <item m="1" x="47"/>
        <item m="1" x="9"/>
        <item m="1" x="125"/>
        <item m="1" x="83"/>
        <item m="1" x="43"/>
        <item m="1" x="15"/>
        <item m="1" x="131"/>
        <item m="1" x="91"/>
        <item m="1" x="85"/>
        <item m="1" x="45"/>
        <item m="1" x="7"/>
        <item m="1" x="123"/>
        <item m="1" x="81"/>
        <item m="1" x="41"/>
        <item m="1" x="159"/>
        <item m="1" x="152"/>
        <item m="1" x="114"/>
        <item m="1" x="73"/>
        <item m="1" x="33"/>
        <item m="1" x="150"/>
        <item m="1" x="111"/>
        <item m="1" x="39"/>
        <item m="1" x="157"/>
        <item m="1" x="119"/>
        <item m="1" x="77"/>
        <item m="1" x="36"/>
        <item m="1" x="154"/>
        <item m="1" x="116"/>
        <item m="1" x="75"/>
        <item m="1" x="104"/>
        <item m="1" x="64"/>
        <item m="1" x="25"/>
        <item m="1" x="141"/>
        <item m="1" x="101"/>
        <item m="1" x="61"/>
        <item m="1" x="21"/>
        <item m="1" x="137"/>
        <item m="1" x="97"/>
        <item m="1" x="59"/>
        <item m="1" x="19"/>
        <item m="1" x="135"/>
        <item m="1" x="95"/>
        <item m="1" x="55"/>
        <item m="1" x="17"/>
        <item m="1" x="133"/>
        <item m="1" x="93"/>
        <item m="1" x="53"/>
        <item m="1" x="14"/>
        <item m="1" x="130"/>
        <item m="1" x="90"/>
        <item m="1" x="50"/>
        <item m="1" x="12"/>
        <item m="1" x="128"/>
        <item m="1" x="88"/>
        <item m="1" x="48"/>
        <item m="1" x="10"/>
        <item m="1" x="126"/>
        <item m="1" x="84"/>
        <item m="1" x="44"/>
        <item m="1" x="161"/>
        <item m="1" x="122"/>
        <item m="1" x="80"/>
        <item m="1" x="40"/>
        <item m="1" x="158"/>
        <item m="1" x="120"/>
        <item m="1" x="78"/>
        <item m="1" x="37"/>
        <item m="1" x="155"/>
        <item m="1" x="117"/>
        <item m="1" x="86"/>
        <item m="1" x="46"/>
        <item m="1" x="8"/>
        <item m="1" x="124"/>
        <item m="1" x="82"/>
        <item m="1" x="42"/>
        <item m="1" x="160"/>
        <item m="1" x="121"/>
        <item m="1" x="79"/>
        <item m="1" x="38"/>
        <item m="1" x="156"/>
        <item m="1" x="118"/>
        <item m="1" x="76"/>
        <item m="1" x="35"/>
        <item m="1" x="153"/>
        <item m="1" x="115"/>
        <item m="1" x="74"/>
        <item m="1" x="34"/>
        <item m="1" x="151"/>
        <item m="1" x="112"/>
        <item m="1" x="71"/>
        <item m="1" x="31"/>
        <item m="1" x="148"/>
        <item m="1" x="109"/>
        <item m="1" x="69"/>
        <item m="1" x="29"/>
        <item m="1" x="146"/>
        <item m="1" x="107"/>
        <item m="1" x="67"/>
        <item m="1" x="113"/>
        <item m="1" x="72"/>
        <item m="1" x="32"/>
        <item m="1" x="149"/>
        <item m="1" x="110"/>
        <item m="1" x="70"/>
        <item m="1" x="30"/>
        <item m="1" x="147"/>
        <item m="1" x="108"/>
        <item m="1" x="68"/>
        <item m="1" x="28"/>
        <item m="1" x="145"/>
        <item m="1" x="106"/>
        <item m="1" x="66"/>
        <item m="1" x="27"/>
        <item m="1" x="143"/>
        <item m="1" x="103"/>
        <item m="1" x="63"/>
        <item m="1" x="23"/>
        <item m="1" x="139"/>
        <item m="1" x="99"/>
        <item m="1" x="58"/>
        <item x="0"/>
        <item x="1"/>
        <item x="2"/>
        <item x="3"/>
        <item x="4"/>
        <item x="5"/>
        <item x="6"/>
        <item m="1" x="52"/>
        <item t="default"/>
      </items>
    </pivotField>
    <pivotField numFmtId="16" showAll="0"/>
    <pivotField showAll="0" defaultSubtotal="0"/>
    <pivotField showAll="0"/>
    <pivotField showAll="0"/>
    <pivotField showAll="0"/>
    <pivotField numFmtId="164" showAll="0"/>
    <pivotField showAll="0"/>
    <pivotField showAll="0"/>
    <pivotField showAll="0" defaultSubtotal="0"/>
    <pivotField showAll="0"/>
    <pivotField showAll="0" defaultSubtotal="0"/>
    <pivotField showAll="0"/>
    <pivotField showAll="0"/>
    <pivotField showAll="0"/>
    <pivotField showAll="0"/>
    <pivotField showAll="0"/>
    <pivotField showAll="0" defaultSubtotal="0"/>
    <pivotField showAll="0"/>
    <pivotField showAll="0"/>
    <pivotField showAll="0"/>
    <pivotField showAll="0"/>
    <pivotField showAll="0"/>
    <pivotField showAll="0"/>
    <pivotField showAll="0" defaultSubtotal="0"/>
    <pivotField showAll="0"/>
    <pivotField showAll="0"/>
    <pivotField dataField="1" numFmtId="164" showAll="0"/>
    <pivotField showAll="0"/>
    <pivotField showAll="0"/>
    <pivotField showAll="0" defaultSubtotal="0"/>
  </pivotFields>
  <rowFields count="1">
    <field x="1"/>
  </rowFields>
  <rowItems count="3">
    <i>
      <x/>
    </i>
    <i>
      <x v="1"/>
    </i>
    <i t="grand">
      <x/>
    </i>
  </rowItems>
  <colFields count="1">
    <field x="10"/>
  </colFields>
  <colItems count="8">
    <i>
      <x v="154"/>
    </i>
    <i>
      <x v="155"/>
    </i>
    <i>
      <x v="156"/>
    </i>
    <i>
      <x v="157"/>
    </i>
    <i>
      <x v="158"/>
    </i>
    <i>
      <x v="159"/>
    </i>
    <i>
      <x v="160"/>
    </i>
    <i t="grand">
      <x/>
    </i>
  </colItems>
  <dataFields count="1">
    <dataField name="Suma de HH PLAN" fld="37" baseField="1" baseItem="0" numFmtId="164"/>
  </dataFields>
  <formats count="12">
    <format dxfId="181">
      <pivotArea type="all" dataOnly="0" outline="0" fieldPosition="0"/>
    </format>
    <format dxfId="180">
      <pivotArea outline="0" collapsedLevelsAreSubtotals="1" fieldPosition="0"/>
    </format>
    <format dxfId="179">
      <pivotArea dataOnly="0" labelOnly="1" fieldPosition="0">
        <references count="1">
          <reference field="10" count="0"/>
        </references>
      </pivotArea>
    </format>
    <format dxfId="178">
      <pivotArea dataOnly="0" labelOnly="1" fieldPosition="0">
        <references count="1">
          <reference field="10" count="0"/>
        </references>
      </pivotArea>
    </format>
    <format dxfId="177">
      <pivotArea dataOnly="0" labelOnly="1" fieldPosition="0">
        <references count="1">
          <reference field="10" count="0"/>
        </references>
      </pivotArea>
    </format>
    <format dxfId="176">
      <pivotArea dataOnly="0" labelOnly="1" grandCol="1" outline="0" fieldPosition="0"/>
    </format>
    <format dxfId="175">
      <pivotArea type="all" dataOnly="0" outline="0" fieldPosition="0"/>
    </format>
    <format dxfId="174">
      <pivotArea outline="0" collapsedLevelsAreSubtotals="1" fieldPosition="0"/>
    </format>
    <format dxfId="173">
      <pivotArea dataOnly="0" labelOnly="1" fieldPosition="0">
        <references count="1">
          <reference field="1" count="0"/>
        </references>
      </pivotArea>
    </format>
    <format dxfId="172">
      <pivotArea dataOnly="0" labelOnly="1" grandRow="1" outline="0" fieldPosition="0"/>
    </format>
    <format dxfId="171">
      <pivotArea dataOnly="0" labelOnly="1" fieldPosition="0">
        <references count="1">
          <reference field="10" count="0"/>
        </references>
      </pivotArea>
    </format>
    <format dxfId="170">
      <pivotArea dataOnly="0" labelOnly="1" grandCol="1" outline="0" fieldPosition="0"/>
    </format>
  </formats>
  <pivotTableStyleInfo name="PivotStyleMedium9"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0000000-0007-0000-0300-000002000000}" name="Tabla dinámica3" cacheId="2" applyNumberFormats="0" applyBorderFormats="0" applyFontFormats="0" applyPatternFormats="0" applyAlignmentFormats="0" applyWidthHeightFormats="1" dataCaption="Valores" updatedVersion="5" minRefreshableVersion="3" useAutoFormatting="1" itemPrintTitles="1" createdVersion="4" indent="0" outline="1" outlineData="1" multipleFieldFilters="0">
  <location ref="H64:O70" firstHeaderRow="1" firstDataRow="2" firstDataCol="1"/>
  <pivotFields count="40">
    <pivotField showAll="0"/>
    <pivotField showAll="0"/>
    <pivotField showAll="0"/>
    <pivotField showAll="0"/>
    <pivotField showAll="0"/>
    <pivotField showAll="0"/>
    <pivotField showAll="0"/>
    <pivotField showAll="0"/>
    <pivotField showAll="0"/>
    <pivotField axis="axisCol" showAll="0">
      <items count="53">
        <item m="1" x="24"/>
        <item m="1" x="43"/>
        <item m="1" x="8"/>
        <item m="1" x="27"/>
        <item m="1" x="46"/>
        <item m="1" x="19"/>
        <item m="1" x="39"/>
        <item m="1" x="13"/>
        <item m="1" x="32"/>
        <item m="1" x="6"/>
        <item m="1" x="25"/>
        <item m="1" x="44"/>
        <item m="1" x="17"/>
        <item m="1" x="37"/>
        <item m="1" x="12"/>
        <item m="1" x="31"/>
        <item m="1" x="51"/>
        <item m="1" x="23"/>
        <item m="1" x="41"/>
        <item m="1" x="15"/>
        <item m="1" x="34"/>
        <item m="1" x="9"/>
        <item m="1" x="28"/>
        <item m="1" x="47"/>
        <item m="1" x="20"/>
        <item m="1" x="40"/>
        <item m="1" x="14"/>
        <item m="1" x="33"/>
        <item m="1" x="7"/>
        <item m="1" x="26"/>
        <item m="1" x="45"/>
        <item m="1" x="18"/>
        <item m="1" x="38"/>
        <item m="1" x="50"/>
        <item m="1" x="36"/>
        <item m="1" x="11"/>
        <item m="1" x="30"/>
        <item m="1" x="49"/>
        <item m="1" x="22"/>
        <item m="1" x="42"/>
        <item m="1" x="16"/>
        <item m="1" x="35"/>
        <item m="1" x="10"/>
        <item m="1" x="29"/>
        <item m="1" x="48"/>
        <item m="1" x="21"/>
        <item x="0"/>
        <item x="1"/>
        <item x="2"/>
        <item x="3"/>
        <item x="4"/>
        <item x="5"/>
        <item t="default"/>
      </items>
    </pivotField>
    <pivotField showAll="0"/>
    <pivotField showAll="0"/>
    <pivotField showAll="0"/>
    <pivotField showAll="0"/>
    <pivotField axis="axisRow" showAll="0">
      <items count="6">
        <item m="1" x="4"/>
        <item x="0"/>
        <item x="1"/>
        <item x="2"/>
        <item x="3"/>
        <item t="default"/>
      </items>
    </pivotField>
    <pivotField showAll="0"/>
    <pivotField dataField="1" showAll="0"/>
    <pivotField showAll="0"/>
    <pivotField showAll="0"/>
    <pivotField showAll="0" defaultSubtotal="0"/>
    <pivotField showAll="0"/>
    <pivotField showAll="0" defaultSubtotal="0"/>
    <pivotField showAll="0"/>
    <pivotField showAll="0"/>
    <pivotField showAll="0"/>
    <pivotField showAll="0"/>
    <pivotField showAll="0"/>
    <pivotField showAll="0"/>
    <pivotField showAll="0"/>
    <pivotField showAll="0"/>
    <pivotField showAll="0"/>
    <pivotField showAll="0"/>
    <pivotField showAll="0"/>
    <pivotField showAll="0"/>
    <pivotField showAll="0" defaultSubtotal="0"/>
    <pivotField showAll="0"/>
    <pivotField showAll="0"/>
    <pivotField numFmtId="164" showAll="0"/>
    <pivotField showAll="0"/>
    <pivotField showAll="0"/>
  </pivotFields>
  <rowFields count="1">
    <field x="14"/>
  </rowFields>
  <rowItems count="5">
    <i>
      <x v="1"/>
    </i>
    <i>
      <x v="2"/>
    </i>
    <i>
      <x v="3"/>
    </i>
    <i>
      <x v="4"/>
    </i>
    <i t="grand">
      <x/>
    </i>
  </rowItems>
  <colFields count="1">
    <field x="9"/>
  </colFields>
  <colItems count="7">
    <i>
      <x v="46"/>
    </i>
    <i>
      <x v="47"/>
    </i>
    <i>
      <x v="48"/>
    </i>
    <i>
      <x v="49"/>
    </i>
    <i>
      <x v="50"/>
    </i>
    <i>
      <x v="51"/>
    </i>
    <i t="grand">
      <x/>
    </i>
  </colItems>
  <dataFields count="1">
    <dataField name="Suma de HH" fld="16" baseField="14" baseItem="0" numFmtId="164"/>
  </dataFields>
  <formats count="5">
    <format dxfId="186">
      <pivotArea field="9" type="button" dataOnly="0" labelOnly="1" outline="0" axis="axisCol" fieldPosition="0"/>
    </format>
    <format dxfId="185">
      <pivotArea type="topRight" dataOnly="0" labelOnly="1" outline="0" fieldPosition="0"/>
    </format>
    <format dxfId="184">
      <pivotArea dataOnly="0" labelOnly="1" fieldPosition="0">
        <references count="1">
          <reference field="9" count="0"/>
        </references>
      </pivotArea>
    </format>
    <format dxfId="183">
      <pivotArea outline="0" collapsedLevelsAreSubtotals="1" fieldPosition="0"/>
    </format>
    <format dxfId="182">
      <pivotArea type="all" dataOnly="0" outline="0" fieldPosition="0"/>
    </format>
  </formats>
  <pivotTableStyleInfo name="PivotStyleMedium9"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0FDFFA98-A34C-456D-98F3-ABF319922D1D}" name="Tabla dinámica2" cacheId="3" applyNumberFormats="0" applyBorderFormats="0" applyFontFormats="0" applyPatternFormats="0" applyAlignmentFormats="0" applyWidthHeightFormats="1" dataCaption="Valores" updatedVersion="8" minRefreshableVersion="3" useAutoFormatting="1" itemPrintTitles="1" createdVersion="4" indent="0" outline="1" outlineData="1" multipleFieldFilters="0">
  <location ref="H9:P13" firstHeaderRow="1" firstDataRow="2" firstDataCol="1" rowPageCount="1" colPageCount="1"/>
  <pivotFields count="41">
    <pivotField showAll="0" defaultSubtotal="0"/>
    <pivotField axis="axisRow" showAll="0">
      <items count="5">
        <item x="0"/>
        <item x="1"/>
        <item h="1" x="2"/>
        <item h="1" m="1" x="3"/>
        <item t="default"/>
      </items>
    </pivotField>
    <pivotField showAll="0"/>
    <pivotField showAll="0" defaultSubtotal="0"/>
    <pivotField showAll="0" defaultSubtotal="0"/>
    <pivotField showAll="0"/>
    <pivotField showAll="0"/>
    <pivotField showAll="0"/>
    <pivotField showAll="0"/>
    <pivotField showAll="0"/>
    <pivotField axis="axisCol" numFmtId="16" showAll="0" sortType="ascending">
      <items count="163">
        <item m="1" x="24"/>
        <item m="1" x="140"/>
        <item m="1" x="100"/>
        <item m="1" x="60"/>
        <item m="1" x="20"/>
        <item m="1" x="136"/>
        <item m="1" x="96"/>
        <item m="1" x="56"/>
        <item m="1" x="144"/>
        <item m="1" x="105"/>
        <item m="1" x="65"/>
        <item m="1" x="26"/>
        <item m="1" x="142"/>
        <item m="1" x="102"/>
        <item m="1" x="62"/>
        <item m="1" x="22"/>
        <item m="1" x="138"/>
        <item m="1" x="98"/>
        <item m="1" x="57"/>
        <item m="1" x="18"/>
        <item m="1" x="134"/>
        <item m="1" x="94"/>
        <item m="1" x="54"/>
        <item m="1" x="16"/>
        <item m="1" x="132"/>
        <item m="1" x="92"/>
        <item m="1" x="51"/>
        <item m="1" x="13"/>
        <item m="1" x="129"/>
        <item m="1" x="89"/>
        <item m="1" x="49"/>
        <item m="1" x="11"/>
        <item m="1" x="127"/>
        <item m="1" x="87"/>
        <item m="1" x="47"/>
        <item m="1" x="9"/>
        <item m="1" x="125"/>
        <item m="1" x="83"/>
        <item m="1" x="43"/>
        <item m="1" x="15"/>
        <item m="1" x="131"/>
        <item m="1" x="91"/>
        <item m="1" x="85"/>
        <item m="1" x="45"/>
        <item m="1" x="7"/>
        <item m="1" x="123"/>
        <item m="1" x="81"/>
        <item m="1" x="41"/>
        <item m="1" x="159"/>
        <item m="1" x="152"/>
        <item m="1" x="114"/>
        <item m="1" x="73"/>
        <item m="1" x="33"/>
        <item m="1" x="150"/>
        <item m="1" x="111"/>
        <item m="1" x="39"/>
        <item m="1" x="157"/>
        <item m="1" x="119"/>
        <item m="1" x="77"/>
        <item m="1" x="36"/>
        <item m="1" x="154"/>
        <item m="1" x="116"/>
        <item m="1" x="75"/>
        <item m="1" x="104"/>
        <item m="1" x="64"/>
        <item m="1" x="25"/>
        <item m="1" x="141"/>
        <item m="1" x="101"/>
        <item m="1" x="61"/>
        <item m="1" x="21"/>
        <item m="1" x="137"/>
        <item m="1" x="97"/>
        <item m="1" x="59"/>
        <item m="1" x="19"/>
        <item m="1" x="135"/>
        <item m="1" x="95"/>
        <item m="1" x="55"/>
        <item m="1" x="17"/>
        <item m="1" x="133"/>
        <item m="1" x="93"/>
        <item m="1" x="53"/>
        <item m="1" x="14"/>
        <item m="1" x="130"/>
        <item m="1" x="90"/>
        <item m="1" x="50"/>
        <item m="1" x="12"/>
        <item m="1" x="128"/>
        <item m="1" x="88"/>
        <item m="1" x="48"/>
        <item m="1" x="10"/>
        <item m="1" x="126"/>
        <item m="1" x="84"/>
        <item m="1" x="44"/>
        <item m="1" x="161"/>
        <item m="1" x="122"/>
        <item m="1" x="80"/>
        <item m="1" x="40"/>
        <item m="1" x="158"/>
        <item m="1" x="120"/>
        <item m="1" x="78"/>
        <item m="1" x="37"/>
        <item m="1" x="155"/>
        <item m="1" x="117"/>
        <item m="1" x="86"/>
        <item m="1" x="46"/>
        <item m="1" x="8"/>
        <item m="1" x="124"/>
        <item m="1" x="82"/>
        <item m="1" x="42"/>
        <item m="1" x="160"/>
        <item m="1" x="121"/>
        <item m="1" x="79"/>
        <item m="1" x="38"/>
        <item m="1" x="156"/>
        <item m="1" x="118"/>
        <item m="1" x="76"/>
        <item m="1" x="35"/>
        <item m="1" x="153"/>
        <item m="1" x="115"/>
        <item m="1" x="74"/>
        <item m="1" x="34"/>
        <item m="1" x="151"/>
        <item m="1" x="112"/>
        <item m="1" x="71"/>
        <item m="1" x="31"/>
        <item m="1" x="148"/>
        <item m="1" x="109"/>
        <item m="1" x="69"/>
        <item m="1" x="29"/>
        <item m="1" x="146"/>
        <item m="1" x="107"/>
        <item m="1" x="67"/>
        <item m="1" x="113"/>
        <item m="1" x="72"/>
        <item m="1" x="32"/>
        <item m="1" x="149"/>
        <item m="1" x="110"/>
        <item m="1" x="70"/>
        <item m="1" x="30"/>
        <item m="1" x="147"/>
        <item m="1" x="108"/>
        <item m="1" x="68"/>
        <item m="1" x="28"/>
        <item m="1" x="145"/>
        <item m="1" x="106"/>
        <item m="1" x="66"/>
        <item m="1" x="27"/>
        <item m="1" x="143"/>
        <item m="1" x="103"/>
        <item m="1" x="63"/>
        <item m="1" x="23"/>
        <item m="1" x="139"/>
        <item m="1" x="99"/>
        <item m="1" x="58"/>
        <item x="0"/>
        <item x="1"/>
        <item x="2"/>
        <item x="3"/>
        <item x="4"/>
        <item x="5"/>
        <item x="6"/>
        <item m="1" x="52"/>
        <item t="default"/>
      </items>
    </pivotField>
    <pivotField numFmtId="16" showAll="0"/>
    <pivotField showAll="0" defaultSubtotal="0"/>
    <pivotField showAll="0"/>
    <pivotField showAll="0"/>
    <pivotField showAll="0"/>
    <pivotField numFmtId="164" showAll="0"/>
    <pivotField showAll="0"/>
    <pivotField showAll="0"/>
    <pivotField showAll="0" defaultSubtotal="0"/>
    <pivotField showAll="0"/>
    <pivotField showAll="0" defaultSubtotal="0"/>
    <pivotField showAll="0"/>
    <pivotField showAll="0"/>
    <pivotField showAll="0"/>
    <pivotField showAll="0"/>
    <pivotField showAll="0"/>
    <pivotField showAll="0" defaultSubtotal="0"/>
    <pivotField showAll="0"/>
    <pivotField showAll="0"/>
    <pivotField showAll="0"/>
    <pivotField showAll="0"/>
    <pivotField showAll="0"/>
    <pivotField showAll="0"/>
    <pivotField showAll="0" defaultSubtotal="0"/>
    <pivotField axis="axisPage" multipleItemSelectionAllowed="1" showAll="0" sortType="descending">
      <items count="4">
        <item m="1" x="2"/>
        <item x="0"/>
        <item x="1"/>
        <item t="default"/>
      </items>
    </pivotField>
    <pivotField showAll="0"/>
    <pivotField showAll="0"/>
    <pivotField dataField="1" showAll="0"/>
    <pivotField showAll="0"/>
    <pivotField showAll="0" defaultSubtotal="0"/>
  </pivotFields>
  <rowFields count="1">
    <field x="1"/>
  </rowFields>
  <rowItems count="3">
    <i>
      <x/>
    </i>
    <i>
      <x v="1"/>
    </i>
    <i t="grand">
      <x/>
    </i>
  </rowItems>
  <colFields count="1">
    <field x="10"/>
  </colFields>
  <colItems count="8">
    <i>
      <x v="154"/>
    </i>
    <i>
      <x v="155"/>
    </i>
    <i>
      <x v="156"/>
    </i>
    <i>
      <x v="157"/>
    </i>
    <i>
      <x v="158"/>
    </i>
    <i>
      <x v="159"/>
    </i>
    <i>
      <x v="160"/>
    </i>
    <i t="grand">
      <x/>
    </i>
  </colItems>
  <pageFields count="1">
    <pageField fld="35" hier="-1"/>
  </pageFields>
  <dataFields count="1">
    <dataField name="Suma de HH REAL" fld="38" baseField="1" baseItem="0"/>
  </dataFields>
  <formats count="14">
    <format dxfId="200">
      <pivotArea type="all" dataOnly="0" outline="0" fieldPosition="0"/>
    </format>
    <format dxfId="199">
      <pivotArea type="all" dataOnly="0" outline="0" fieldPosition="0"/>
    </format>
    <format dxfId="198">
      <pivotArea outline="0" collapsedLevelsAreSubtotals="1" fieldPosition="0"/>
    </format>
    <format dxfId="197">
      <pivotArea type="all" dataOnly="0" outline="0" fieldPosition="0"/>
    </format>
    <format dxfId="196">
      <pivotArea dataOnly="0" labelOnly="1" fieldPosition="0">
        <references count="1">
          <reference field="10" count="0"/>
        </references>
      </pivotArea>
    </format>
    <format dxfId="195">
      <pivotArea dataOnly="0" labelOnly="1" grandCol="1" outline="0" fieldPosition="0"/>
    </format>
    <format dxfId="194">
      <pivotArea dataOnly="0" labelOnly="1" fieldPosition="0">
        <references count="1">
          <reference field="10" count="0"/>
        </references>
      </pivotArea>
    </format>
    <format dxfId="193">
      <pivotArea dataOnly="0" labelOnly="1" grandCol="1" outline="0" fieldPosition="0"/>
    </format>
    <format dxfId="192">
      <pivotArea type="all" dataOnly="0" outline="0" fieldPosition="0"/>
    </format>
    <format dxfId="191">
      <pivotArea outline="0" collapsedLevelsAreSubtotals="1" fieldPosition="0"/>
    </format>
    <format dxfId="190">
      <pivotArea dataOnly="0" labelOnly="1" fieldPosition="0">
        <references count="1">
          <reference field="1" count="0"/>
        </references>
      </pivotArea>
    </format>
    <format dxfId="189">
      <pivotArea dataOnly="0" labelOnly="1" grandRow="1" outline="0" fieldPosition="0"/>
    </format>
    <format dxfId="188">
      <pivotArea dataOnly="0" labelOnly="1" fieldPosition="0">
        <references count="1">
          <reference field="10" count="0"/>
        </references>
      </pivotArea>
    </format>
    <format dxfId="187">
      <pivotArea dataOnly="0" labelOnly="1" grandCol="1" outline="0" fieldPosition="0"/>
    </format>
  </formats>
  <pivotTableStyleInfo name="PivotStyleMedium9"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DB799C6C-33CD-4BE8-B666-D2CE5F8876D5}" name="Tabla dinámica5" cacheId="3" applyNumberFormats="0" applyBorderFormats="0" applyFontFormats="0" applyPatternFormats="0" applyAlignmentFormats="0" applyWidthHeightFormats="1" dataCaption="Valores" updatedVersion="8" minRefreshableVersion="3" useAutoFormatting="1" itemPrintTitles="1" createdVersion="4" indent="0" outline="1" outlineData="1" multipleFieldFilters="0">
  <location ref="H30:P34" firstHeaderRow="1" firstDataRow="2" firstDataCol="1"/>
  <pivotFields count="41">
    <pivotField showAll="0" defaultSubtotal="0"/>
    <pivotField axis="axisRow" dataField="1" showAll="0">
      <items count="5">
        <item x="0"/>
        <item x="1"/>
        <item h="1" x="2"/>
        <item h="1" m="1" x="3"/>
        <item t="default"/>
      </items>
    </pivotField>
    <pivotField showAll="0"/>
    <pivotField showAll="0" defaultSubtotal="0"/>
    <pivotField showAll="0" defaultSubtotal="0"/>
    <pivotField showAll="0"/>
    <pivotField showAll="0"/>
    <pivotField showAll="0"/>
    <pivotField showAll="0"/>
    <pivotField axis="axisCol" numFmtId="16" showAll="0">
      <items count="164">
        <item m="1" x="24"/>
        <item m="1" x="141"/>
        <item m="1" x="101"/>
        <item m="1" x="60"/>
        <item m="1" x="20"/>
        <item m="1" x="137"/>
        <item m="1" x="97"/>
        <item m="1" x="56"/>
        <item m="1" x="145"/>
        <item m="1" x="106"/>
        <item m="1" x="65"/>
        <item m="1" x="26"/>
        <item m="1" x="143"/>
        <item m="1" x="103"/>
        <item m="1" x="62"/>
        <item m="1" x="22"/>
        <item m="1" x="139"/>
        <item m="1" x="99"/>
        <item m="1" x="57"/>
        <item m="1" x="18"/>
        <item m="1" x="135"/>
        <item m="1" x="95"/>
        <item m="1" x="54"/>
        <item m="1" x="16"/>
        <item m="1" x="133"/>
        <item m="1" x="93"/>
        <item m="1" x="51"/>
        <item m="1" x="13"/>
        <item m="1" x="130"/>
        <item m="1" x="90"/>
        <item m="1" x="49"/>
        <item m="1" x="11"/>
        <item m="1" x="128"/>
        <item m="1" x="88"/>
        <item m="1" x="47"/>
        <item m="1" x="9"/>
        <item m="1" x="126"/>
        <item m="1" x="84"/>
        <item m="1" x="43"/>
        <item m="1" x="15"/>
        <item m="1" x="132"/>
        <item m="1" x="92"/>
        <item m="1" x="86"/>
        <item m="1" x="45"/>
        <item m="1" x="7"/>
        <item m="1" x="124"/>
        <item m="1" x="82"/>
        <item m="1" x="41"/>
        <item m="1" x="160"/>
        <item m="1" x="153"/>
        <item m="1" x="115"/>
        <item m="1" x="73"/>
        <item m="1" x="33"/>
        <item m="1" x="151"/>
        <item m="1" x="112"/>
        <item m="1" x="39"/>
        <item m="1" x="158"/>
        <item m="1" x="120"/>
        <item m="1" x="77"/>
        <item m="1" x="36"/>
        <item m="1" x="155"/>
        <item m="1" x="117"/>
        <item m="1" x="75"/>
        <item m="1" x="105"/>
        <item m="1" x="64"/>
        <item m="1" x="25"/>
        <item m="1" x="142"/>
        <item m="1" x="102"/>
        <item m="1" x="61"/>
        <item m="1" x="21"/>
        <item m="1" x="138"/>
        <item m="1" x="98"/>
        <item m="1" x="59"/>
        <item m="1" x="19"/>
        <item m="1" x="136"/>
        <item m="1" x="96"/>
        <item m="1" x="55"/>
        <item m="1" x="17"/>
        <item m="1" x="134"/>
        <item m="1" x="94"/>
        <item m="1" x="53"/>
        <item m="1" x="14"/>
        <item m="1" x="131"/>
        <item m="1" x="91"/>
        <item m="1" x="50"/>
        <item m="1" x="12"/>
        <item m="1" x="129"/>
        <item m="1" x="89"/>
        <item m="1" x="48"/>
        <item m="1" x="10"/>
        <item m="1" x="127"/>
        <item m="1" x="85"/>
        <item m="1" x="44"/>
        <item m="1" x="162"/>
        <item m="1" x="123"/>
        <item m="1" x="81"/>
        <item m="1" x="40"/>
        <item m="1" x="159"/>
        <item m="1" x="121"/>
        <item m="1" x="78"/>
        <item m="1" x="37"/>
        <item m="1" x="156"/>
        <item m="1" x="118"/>
        <item m="1" x="87"/>
        <item m="1" x="46"/>
        <item m="1" x="8"/>
        <item m="1" x="125"/>
        <item m="1" x="83"/>
        <item m="1" x="42"/>
        <item m="1" x="161"/>
        <item m="1" x="122"/>
        <item m="1" x="80"/>
        <item m="1" x="38"/>
        <item m="1" x="157"/>
        <item m="1" x="119"/>
        <item m="1" x="76"/>
        <item m="1" x="35"/>
        <item m="1" x="154"/>
        <item m="1" x="116"/>
        <item m="1" x="79"/>
        <item m="1" x="34"/>
        <item m="1" x="74"/>
        <item m="1" x="152"/>
        <item m="1" x="113"/>
        <item m="1" x="71"/>
        <item m="1" x="31"/>
        <item m="1" x="149"/>
        <item m="1" x="110"/>
        <item m="1" x="69"/>
        <item m="1" x="29"/>
        <item m="1" x="147"/>
        <item m="1" x="108"/>
        <item m="1" x="67"/>
        <item m="1" x="114"/>
        <item m="1" x="72"/>
        <item m="1" x="32"/>
        <item m="1" x="150"/>
        <item m="1" x="111"/>
        <item m="1" x="70"/>
        <item m="1" x="30"/>
        <item m="1" x="148"/>
        <item m="1" x="109"/>
        <item m="1" x="68"/>
        <item m="1" x="28"/>
        <item m="1" x="146"/>
        <item m="1" x="107"/>
        <item m="1" x="66"/>
        <item m="1" x="27"/>
        <item m="1" x="144"/>
        <item m="1" x="104"/>
        <item m="1" x="63"/>
        <item m="1" x="23"/>
        <item m="1" x="140"/>
        <item m="1" x="100"/>
        <item m="1" x="58"/>
        <item x="0"/>
        <item x="1"/>
        <item x="2"/>
        <item x="3"/>
        <item x="4"/>
        <item x="5"/>
        <item x="6"/>
        <item m="1" x="52"/>
        <item t="default"/>
      </items>
    </pivotField>
    <pivotField numFmtId="16" showAll="0" sortType="ascending"/>
    <pivotField numFmtId="16" showAll="0"/>
    <pivotField showAll="0" defaultSubtotal="0"/>
    <pivotField showAll="0"/>
    <pivotField showAll="0"/>
    <pivotField showAll="0"/>
    <pivotField numFmtId="164" showAll="0"/>
    <pivotField showAll="0"/>
    <pivotField showAll="0"/>
    <pivotField showAll="0" defaultSubtotal="0"/>
    <pivotField showAll="0"/>
    <pivotField showAll="0" defaultSubtotal="0"/>
    <pivotField showAll="0"/>
    <pivotField showAll="0"/>
    <pivotField showAll="0"/>
    <pivotField showAll="0"/>
    <pivotField showAll="0"/>
    <pivotField showAll="0" defaultSubtotal="0"/>
    <pivotField showAll="0"/>
    <pivotField showAll="0"/>
    <pivotField showAll="0"/>
    <pivotField showAll="0"/>
    <pivotField showAll="0"/>
    <pivotField showAll="0"/>
    <pivotField showAll="0" defaultSubtotal="0"/>
    <pivotField showAll="0"/>
    <pivotField showAll="0"/>
    <pivotField numFmtId="164" showAll="0"/>
    <pivotField showAll="0"/>
    <pivotField showAll="0"/>
    <pivotField showAll="0" defaultSubtotal="0"/>
  </pivotFields>
  <rowFields count="1">
    <field x="1"/>
  </rowFields>
  <rowItems count="3">
    <i>
      <x/>
    </i>
    <i>
      <x v="1"/>
    </i>
    <i t="grand">
      <x/>
    </i>
  </rowItems>
  <colFields count="1">
    <field x="9"/>
  </colFields>
  <colItems count="8">
    <i>
      <x v="155"/>
    </i>
    <i>
      <x v="156"/>
    </i>
    <i>
      <x v="157"/>
    </i>
    <i>
      <x v="158"/>
    </i>
    <i>
      <x v="159"/>
    </i>
    <i>
      <x v="160"/>
    </i>
    <i>
      <x v="161"/>
    </i>
    <i t="grand">
      <x/>
    </i>
  </colItems>
  <dataFields count="1">
    <dataField name="Cuenta de PM" fld="1" subtotal="count" baseField="0" baseItem="0"/>
  </dataFields>
  <formats count="12">
    <format dxfId="212">
      <pivotArea type="all" dataOnly="0" outline="0" fieldPosition="0"/>
    </format>
    <format dxfId="211">
      <pivotArea type="all" dataOnly="0" outline="0" fieldPosition="0"/>
    </format>
    <format dxfId="210">
      <pivotArea dataOnly="0" labelOnly="1" fieldPosition="0">
        <references count="1">
          <reference field="9" count="0"/>
        </references>
      </pivotArea>
    </format>
    <format dxfId="209">
      <pivotArea dataOnly="0" labelOnly="1" grandCol="1" outline="0" fieldPosition="0"/>
    </format>
    <format dxfId="208">
      <pivotArea dataOnly="0" labelOnly="1" fieldPosition="0">
        <references count="1">
          <reference field="9" count="0"/>
        </references>
      </pivotArea>
    </format>
    <format dxfId="207">
      <pivotArea dataOnly="0" labelOnly="1" grandCol="1" outline="0" fieldPosition="0"/>
    </format>
    <format dxfId="206">
      <pivotArea type="all" dataOnly="0" outline="0" fieldPosition="0"/>
    </format>
    <format dxfId="205">
      <pivotArea outline="0" collapsedLevelsAreSubtotals="1" fieldPosition="0"/>
    </format>
    <format dxfId="204">
      <pivotArea dataOnly="0" labelOnly="1" fieldPosition="0">
        <references count="1">
          <reference field="1" count="0"/>
        </references>
      </pivotArea>
    </format>
    <format dxfId="203">
      <pivotArea dataOnly="0" labelOnly="1" grandRow="1" outline="0" fieldPosition="0"/>
    </format>
    <format dxfId="202">
      <pivotArea dataOnly="0" labelOnly="1" fieldPosition="0">
        <references count="1">
          <reference field="9" count="0"/>
        </references>
      </pivotArea>
    </format>
    <format dxfId="201">
      <pivotArea dataOnly="0" labelOnly="1" grandCol="1" outline="0" fieldPosition="0"/>
    </format>
  </formats>
  <pivotTableStyleInfo name="PivotStyleMedium9"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abla15" displayName="Tabla15" ref="B3:AP259" totalsRowShown="0" headerRowDxfId="305" totalsRowDxfId="302" headerRowBorderDxfId="304" tableBorderDxfId="303" totalsRowBorderDxfId="301" headerRowCellStyle="Millares">
  <autoFilter ref="B3:AP259" xr:uid="{00000000-0009-0000-0100-000004000000}"/>
  <tableColumns count="41">
    <tableColumn id="1" xr3:uid="{00000000-0010-0000-0000-000001000000}" name="OT" dataDxfId="300" dataCellStyle="Normal 30"/>
    <tableColumn id="2" xr3:uid="{00000000-0010-0000-0000-000002000000}" name="PM" dataDxfId="299"/>
    <tableColumn id="3" xr3:uid="{00000000-0010-0000-0000-000003000000}" name="CODIGO" dataDxfId="298"/>
    <tableColumn id="4" xr3:uid="{00000000-0010-0000-0000-000004000000}" name="TURNO" dataDxfId="297"/>
    <tableColumn id="5" xr3:uid="{00000000-0010-0000-0000-000005000000}" name="PREV." dataDxfId="296" dataCellStyle="Énfasis2"/>
    <tableColumn id="6" xr3:uid="{00000000-0010-0000-0000-000006000000}" name="EQUIPO" dataDxfId="295" dataCellStyle="Millares"/>
    <tableColumn id="7" xr3:uid="{00000000-0010-0000-0000-000007000000}" name="SISTEMA FUNCIONAL" dataDxfId="294"/>
    <tableColumn id="8" xr3:uid="{00000000-0010-0000-0000-000008000000}" name="FREC_x000a_CANT" dataDxfId="293" dataCellStyle="Millares"/>
    <tableColumn id="9" xr3:uid="{00000000-0010-0000-0000-000009000000}" name="HORAS ACUM_x000a_SOLICITADO" dataDxfId="292" dataCellStyle="Millares"/>
    <tableColumn id="10" xr3:uid="{00000000-0010-0000-0000-00000A000000}" name="FECHA _x000a_PROGRAMA" dataDxfId="291" dataCellStyle="Millares"/>
    <tableColumn id="11" xr3:uid="{00000000-0010-0000-0000-00000B000000}" name="INICIO _x000a_PARADA" dataDxfId="290" dataCellStyle="Millares"/>
    <tableColumn id="12" xr3:uid="{00000000-0010-0000-0000-00000C000000}" name="FIN _x000a_PARADA" dataDxfId="289" dataCellStyle="Millares"/>
    <tableColumn id="13" xr3:uid="{00000000-0010-0000-0000-00000D000000}" name="REPUESTO" dataDxfId="288" dataCellStyle="Millares"/>
    <tableColumn id="14" xr3:uid="{00000000-0010-0000-0000-00000E000000}" name="SUSTENTO" dataDxfId="287" dataCellStyle="Millares"/>
    <tableColumn id="15" xr3:uid="{00000000-0010-0000-0000-00000F000000}" name="PERSONAL" dataDxfId="286" dataCellStyle="Millares"/>
    <tableColumn id="16" xr3:uid="{00000000-0010-0000-0000-000010000000}" name="H" dataDxfId="285" dataCellStyle="Millares"/>
    <tableColumn id="17" xr3:uid="{00000000-0010-0000-0000-000011000000}" name="HH" dataDxfId="284" dataCellStyle="Millares"/>
    <tableColumn id="18" xr3:uid="{00000000-0010-0000-0000-000012000000}" name="HH//" dataDxfId="283" dataCellStyle="Millares"/>
    <tableColumn id="19" xr3:uid="{00000000-0010-0000-0000-000013000000}" name="HORAS PARADA" dataDxfId="282" dataCellStyle="Millares"/>
    <tableColumn id="20" xr3:uid="{00000000-0010-0000-0000-000014000000}" name="OS" dataDxfId="281" dataCellStyle="Millares"/>
    <tableColumn id="21" xr3:uid="{00000000-0010-0000-0000-000015000000}" name="INDICADOR" dataDxfId="280" dataCellStyle="Millares"/>
    <tableColumn id="22" xr3:uid="{00000000-0010-0000-0000-000016000000}" name="ORDEN COMPRA" dataDxfId="279" dataCellStyle="Millares"/>
    <tableColumn id="23" xr3:uid="{00000000-0010-0000-0000-000017000000}" name="SEGUIMIENTO" dataDxfId="278"/>
    <tableColumn id="43" xr3:uid="{00000000-0010-0000-0000-00002B000000}" name="SABADO" dataDxfId="277"/>
    <tableColumn id="44" xr3:uid="{00000000-0010-0000-0000-00002C000000}" name="DOMINGO" dataDxfId="276"/>
    <tableColumn id="45" xr3:uid="{00000000-0010-0000-0000-00002D000000}" name="LUNES" dataDxfId="275"/>
    <tableColumn id="46" xr3:uid="{00000000-0010-0000-0000-00002E000000}" name="MARTES" dataDxfId="274"/>
    <tableColumn id="47" xr3:uid="{00000000-0010-0000-0000-00002F000000}" name="MIÉRCOLES" dataDxfId="273"/>
    <tableColumn id="48" xr3:uid="{00000000-0010-0000-0000-000030000000}" name="JUEVES" dataDxfId="272" dataCellStyle="Millares"/>
    <tableColumn id="49" xr3:uid="{00000000-0010-0000-0000-000031000000}" name="VIERNES" dataDxfId="271" dataCellStyle="Millares"/>
    <tableColumn id="24" xr3:uid="{00000000-0010-0000-0000-000018000000}" name="ACTIVIDAD" dataDxfId="270" dataCellStyle="Millares"/>
    <tableColumn id="25" xr3:uid="{00000000-0010-0000-0000-000019000000}" name="EJECUTANTE" dataDxfId="269" dataCellStyle="Millares"/>
    <tableColumn id="26" xr3:uid="{00000000-0010-0000-0000-00001A000000}" name="SOLICITA" dataDxfId="268" dataCellStyle="Millares"/>
    <tableColumn id="27" xr3:uid="{00000000-0010-0000-0000-00001B000000}" name="CAUSA 1" dataDxfId="267" dataCellStyle="Millares"/>
    <tableColumn id="28" xr3:uid="{00000000-0010-0000-0000-00001C000000}" name="CAUSA 2" dataDxfId="266" dataCellStyle="Millares"/>
    <tableColumn id="30" xr3:uid="{00000000-0010-0000-0000-00001E000000}" name="S/N" dataDxfId="265" dataCellStyle="Millares"/>
    <tableColumn id="31" xr3:uid="{00000000-0010-0000-0000-00001F000000}" name="PTRAB" dataDxfId="264" dataCellStyle="Millares"/>
    <tableColumn id="32" xr3:uid="{00000000-0010-0000-0000-000020000000}" name="HH PLAN" dataDxfId="263" dataCellStyle="Millares"/>
    <tableColumn id="33" xr3:uid="{00000000-0010-0000-0000-000021000000}" name="HH REAL" dataDxfId="262" dataCellStyle="Millares"/>
    <tableColumn id="34" xr3:uid="{00000000-0010-0000-0000-000022000000}" name="DESVIO" dataDxfId="261" dataCellStyle="Millares"/>
    <tableColumn id="29" xr3:uid="{00000000-0010-0000-0000-00001D000000}" name="Columna1" dataDxfId="26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la1" displayName="Tabla1" ref="A3:AO264" totalsRowShown="0" headerRowDxfId="259" totalsRowDxfId="256" headerRowBorderDxfId="258" tableBorderDxfId="257" totalsRowBorderDxfId="255" headerRowCellStyle="Millares">
  <autoFilter ref="A3:AO264" xr:uid="{00000000-0009-0000-0100-000001000000}">
    <filterColumn colId="1">
      <filters>
        <filter val="PM01"/>
        <filter val="PM02"/>
      </filters>
    </filterColumn>
    <filterColumn colId="13">
      <filters>
        <filter val="PREVENTIVO"/>
      </filters>
    </filterColumn>
    <filterColumn colId="22">
      <filters>
        <filter val="PENDIENTE"/>
      </filters>
    </filterColumn>
  </autoFilter>
  <tableColumns count="41">
    <tableColumn id="1" xr3:uid="{00000000-0010-0000-0100-000001000000}" name="OT" dataDxfId="254" dataCellStyle="Normal 30"/>
    <tableColumn id="2" xr3:uid="{00000000-0010-0000-0100-000002000000}" name="PM" dataDxfId="253"/>
    <tableColumn id="3" xr3:uid="{00000000-0010-0000-0100-000003000000}" name="CODIGO" dataDxfId="252"/>
    <tableColumn id="4" xr3:uid="{00000000-0010-0000-0100-000004000000}" name="TURNO" dataDxfId="251"/>
    <tableColumn id="5" xr3:uid="{00000000-0010-0000-0100-000005000000}" name="PREV." dataDxfId="250" dataCellStyle="Énfasis2"/>
    <tableColumn id="6" xr3:uid="{00000000-0010-0000-0100-000006000000}" name="EQUIPO" dataDxfId="249"/>
    <tableColumn id="7" xr3:uid="{00000000-0010-0000-0100-000007000000}" name="SISTEMA FUNCIONAL" dataDxfId="248"/>
    <tableColumn id="8" xr3:uid="{00000000-0010-0000-0100-000008000000}" name="FREC_x000a_CANT" dataDxfId="247"/>
    <tableColumn id="9" xr3:uid="{00000000-0010-0000-0100-000009000000}" name="HORAS ACUM_x000a_SOLICITADO" dataDxfId="246" dataCellStyle="Millares"/>
    <tableColumn id="10" xr3:uid="{00000000-0010-0000-0100-00000A000000}" name="FECHA _x000a_PROGRAMA" dataDxfId="245"/>
    <tableColumn id="11" xr3:uid="{00000000-0010-0000-0100-00000B000000}" name="INICIO _x000a_PARADA" dataDxfId="244"/>
    <tableColumn id="12" xr3:uid="{00000000-0010-0000-0100-00000C000000}" name="FIN _x000a_PARADA" dataDxfId="243"/>
    <tableColumn id="13" xr3:uid="{00000000-0010-0000-0100-00000D000000}" name="REPUESTO" dataDxfId="242" dataCellStyle="Millares">
      <calculatedColumnFormula>Tabla1[[#This Row],[REPUESTO]:[SUSTENTO]]</calculatedColumnFormula>
    </tableColumn>
    <tableColumn id="14" xr3:uid="{00000000-0010-0000-0100-00000E000000}" name="SUSTENTO" dataDxfId="241" dataCellStyle="Millares">
      <calculatedColumnFormula>IF(Tabla1[[#This Row],[PM]]="PM01","PREVENTIVO",IF(Tabla1[[#This Row],[PM]]="PM02","BACKLOG","CORRECTIVO"))</calculatedColumnFormula>
    </tableColumn>
    <tableColumn id="15" xr3:uid="{00000000-0010-0000-0100-00000F000000}" name="PERSONAL" dataDxfId="240"/>
    <tableColumn id="16" xr3:uid="{00000000-0010-0000-0100-000010000000}" name="H" dataDxfId="239">
      <calculatedColumnFormula>Tabla1[[#This Row],[FREC
CANT]]</calculatedColumnFormula>
    </tableColumn>
    <tableColumn id="17" xr3:uid="{00000000-0010-0000-0100-000011000000}" name="HH" dataDxfId="238" dataCellStyle="Millares">
      <calculatedColumnFormula>Tabla1[[#This Row],[HORAS ACUM
SOLICITADO]]</calculatedColumnFormula>
    </tableColumn>
    <tableColumn id="18" xr3:uid="{00000000-0010-0000-0100-000012000000}" name="HH//" dataDxfId="237" dataCellStyle="Millares">
      <calculatedColumnFormula>(Tabla1[[#This Row],[H]]*Tabla1[[#This Row],[HH]])</calculatedColumnFormula>
    </tableColumn>
    <tableColumn id="19" xr3:uid="{00000000-0010-0000-0100-000013000000}" name="HORAS PARADA" dataDxfId="236" dataCellStyle="Millares"/>
    <tableColumn id="20" xr3:uid="{00000000-0010-0000-0100-000014000000}" name="OS" dataDxfId="235" dataCellStyle="Millares"/>
    <tableColumn id="21" xr3:uid="{00000000-0010-0000-0100-000015000000}" name="INDICADOR" dataDxfId="234" dataCellStyle="Millares"/>
    <tableColumn id="22" xr3:uid="{00000000-0010-0000-0100-000016000000}" name="ORDEN COMPRA" dataDxfId="233" dataCellStyle="Millares"/>
    <tableColumn id="23" xr3:uid="{00000000-0010-0000-0100-000017000000}" name="SEGUIMIENTO" dataDxfId="232">
      <calculatedColumnFormula>IF(Tabla1[[#This Row],[SUSTENTO]]="CORRECTIVO","ADICIONAL",IF(AND(Tabla1[[#This Row],[SUSTENTO]]="PREVENTIVO",Tabla1[[#This Row],[INDICADOR]]="VERDE"),"CUMPLIDO",IF(AND(Tabla1[[#This Row],[SUSTENTO]]="BACKLOG",Tabla1[[#This Row],[INDICADOR]]="VERDE"),"CUMPLIDO","PENDIENTE")))</calculatedColumnFormula>
    </tableColumn>
    <tableColumn id="43" xr3:uid="{00000000-0010-0000-0100-00002B000000}" name="SABADO" dataDxfId="231">
      <calculatedColumnFormula>+IF(X$1=Tabla1[[#This Row],[INICIO 
PARADA]],"X",IF(Tabla1[[#This Row],[FIN 
PARADA]]=X$1,"X",""))</calculatedColumnFormula>
    </tableColumn>
    <tableColumn id="44" xr3:uid="{00000000-0010-0000-0100-00002C000000}" name="DOMINGO" dataDxfId="230">
      <calculatedColumnFormula>+IF(Y$1=Tabla1[[#This Row],[INICIO 
PARADA]],"X",IF(Tabla1[[#This Row],[FIN 
PARADA]]=Y$1,"X",""))</calculatedColumnFormula>
    </tableColumn>
    <tableColumn id="45" xr3:uid="{00000000-0010-0000-0100-00002D000000}" name="LUNES" dataDxfId="229">
      <calculatedColumnFormula>+IF(Z$1=Tabla1[[#This Row],[INICIO 
PARADA]],"X",IF(Tabla1[[#This Row],[FIN 
PARADA]]=Z$1,"X",""))</calculatedColumnFormula>
    </tableColumn>
    <tableColumn id="46" xr3:uid="{00000000-0010-0000-0100-00002E000000}" name="MARTES" dataDxfId="228">
      <calculatedColumnFormula>+IF(AA$1=Tabla1[[#This Row],[INICIO 
PARADA]],"X",IF(Tabla1[[#This Row],[FIN 
PARADA]]=AA$1,"X",""))</calculatedColumnFormula>
    </tableColumn>
    <tableColumn id="47" xr3:uid="{00000000-0010-0000-0100-00002F000000}" name="MIÉRCOLES" dataDxfId="227">
      <calculatedColumnFormula>+IF(AB$1=Tabla1[[#This Row],[INICIO 
PARADA]],"X",IF(Tabla1[[#This Row],[FIN 
PARADA]]=AB$1,"X",""))</calculatedColumnFormula>
    </tableColumn>
    <tableColumn id="48" xr3:uid="{00000000-0010-0000-0100-000030000000}" name="JUEVES" dataDxfId="226">
      <calculatedColumnFormula>+IF(AC$1=Tabla1[[#This Row],[INICIO 
PARADA]],"X",IF(Tabla1[[#This Row],[FIN 
PARADA]]=AC$1,"X",""))</calculatedColumnFormula>
    </tableColumn>
    <tableColumn id="49" xr3:uid="{00000000-0010-0000-0100-000031000000}" name="VIERNES" dataDxfId="225">
      <calculatedColumnFormula>+IF(AD$1=Tabla1[[#This Row],[INICIO 
PARADA]],"X",IF(Tabla1[[#This Row],[FIN 
PARADA]]=AD$1,"X",""))</calculatedColumnFormula>
    </tableColumn>
    <tableColumn id="24" xr3:uid="{00000000-0010-0000-0100-000018000000}" name="ACTIVIDAD" dataDxfId="224">
      <calculatedColumnFormula>+IF(Tabla1[[#This Row],[SEGUIMIENTO]]="CUMPLIDO","Ejecutada",IF(Tabla1[[#This Row],[SEGUIMIENTO]]="PENDIENTE","No Ejecutada","ADICIONAL"))</calculatedColumnFormula>
    </tableColumn>
    <tableColumn id="25" xr3:uid="{00000000-0010-0000-0100-000019000000}" name="EJECUTANTE" dataDxfId="223" dataCellStyle="Millares"/>
    <tableColumn id="26" xr3:uid="{00000000-0010-0000-0100-00001A000000}" name="SOLICITA" dataDxfId="222" dataCellStyle="Millares"/>
    <tableColumn id="27" xr3:uid="{00000000-0010-0000-0100-00001B000000}" name="CAUSA 1" dataDxfId="221" dataCellStyle="Millares"/>
    <tableColumn id="28" xr3:uid="{00000000-0010-0000-0100-00001C000000}" name="CAUSA 2" dataDxfId="220" dataCellStyle="Millares"/>
    <tableColumn id="30" xr3:uid="{00000000-0010-0000-0100-00001E000000}" name="S/N" dataDxfId="219">
      <calculatedColumnFormula>IF(Tabla1[[#This Row],[SUSTENTO]]="CORRECTIVO","N","S")</calculatedColumnFormula>
    </tableColumn>
    <tableColumn id="31" xr3:uid="{00000000-0010-0000-0100-00001F000000}" name="PTRAB" dataDxfId="218" dataCellStyle="Millares">
      <calculatedColumnFormula>+Tabla1[[#This Row],[PERSONAL]]</calculatedColumnFormula>
    </tableColumn>
    <tableColumn id="32" xr3:uid="{00000000-0010-0000-0100-000020000000}" name="HH PLAN" dataDxfId="217" dataCellStyle="Millares">
      <calculatedColumnFormula>+IF(Tabla1[[#This Row],[S/N]]="S",IF(Tabla1[[#This Row],[HH]]=0,Tabla1[[#This Row],[HH//]],Tabla1[[#This Row],[HH]]),0)</calculatedColumnFormula>
    </tableColumn>
    <tableColumn id="33" xr3:uid="{00000000-0010-0000-0100-000021000000}" name="HH REAL" dataDxfId="216" dataCellStyle="Millares"/>
    <tableColumn id="34" xr3:uid="{00000000-0010-0000-0100-000022000000}" name="DESVIO" dataDxfId="215">
      <calculatedColumnFormula>IF(Tabla1[[#This Row],[S/N]]="s",+IFERROR(Tabla1[[#This Row],[HH REAL]]/Tabla1[[#This Row],[HH PLAN]],0),"")</calculatedColumnFormula>
    </tableColumn>
    <tableColumn id="29" xr3:uid="{00000000-0010-0000-0100-00001D000000}" name="HH//REAL" dataDxfId="214" totalsRowDxfId="213">
      <calculatedColumnFormula>Tabla1[[#This Row],[FREC
CANT]]*Tabla1[[#This Row],[HH REAL]]</calculatedColumnFormula>
    </tableColumn>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B5:BT875" totalsRowShown="0" headerRowDxfId="142" dataDxfId="141" tableBorderDxfId="140" headerRowCellStyle="Normal 10" dataCellStyle="Normal 10">
  <tableColumns count="71">
    <tableColumn id="1" xr3:uid="{00000000-0010-0000-0200-000001000000}" name="GRUPO" dataDxfId="139" dataCellStyle="Normal 10"/>
    <tableColumn id="2" xr3:uid="{00000000-0010-0000-0200-000002000000}" name="CATEGORIA" dataDxfId="138" dataCellStyle="Normal 10"/>
    <tableColumn id="3" xr3:uid="{00000000-0010-0000-0200-000003000000}" name="Nº" dataDxfId="137" dataCellStyle="Normal 10"/>
    <tableColumn id="4" xr3:uid="{00000000-0010-0000-0200-000004000000}" name="FICHA" dataDxfId="136" dataCellStyle="Normal 10"/>
    <tableColumn id="5" xr3:uid="{00000000-0010-0000-0200-000005000000}" name="NOMBRE" dataDxfId="135" dataCellStyle="Normal 10"/>
    <tableColumn id="6" xr3:uid="{00000000-0010-0000-0200-000006000000}" name="CARGO" dataDxfId="134" dataCellStyle="Normal 10"/>
    <tableColumn id="57" xr3:uid="{00000000-0010-0000-0200-000039000000}" name="FECHA" dataDxfId="133" dataCellStyle="Normal 10"/>
    <tableColumn id="58" xr3:uid="{00000000-0010-0000-0200-00003A000000}" name="HH X DIA" dataDxfId="132"/>
    <tableColumn id="7" xr3:uid="{00000000-0010-0000-0200-000007000000}" name="FECHA DE INGRESO" dataDxfId="131" dataCellStyle="Normal 10"/>
    <tableColumn id="8" xr3:uid="{00000000-0010-0000-0200-000008000000}" name="MES DE INGRESO" dataDxfId="130" dataCellStyle="Normal 10"/>
    <tableColumn id="9" xr3:uid="{00000000-0010-0000-0200-000009000000}" name="MES PROGRAMADO" dataDxfId="129" dataCellStyle="Normal 10"/>
    <tableColumn id="10" xr3:uid="{00000000-0010-0000-0200-00000A000000}" name="26-01." dataDxfId="128" dataCellStyle="Normal 10"/>
    <tableColumn id="11" xr3:uid="{00000000-0010-0000-0200-00000B000000}" name="2-8." dataDxfId="127" dataCellStyle="Normal 10"/>
    <tableColumn id="12" xr3:uid="{00000000-0010-0000-0200-00000C000000}" name="9-15." dataDxfId="126" dataCellStyle="Normal 10"/>
    <tableColumn id="13" xr3:uid="{00000000-0010-0000-0200-00000D000000}" name="16-22." dataDxfId="125" dataCellStyle="Normal 10"/>
    <tableColumn id="14" xr3:uid="{00000000-0010-0000-0200-00000E000000}" name="23-29." dataDxfId="124" dataCellStyle="Normal 10"/>
    <tableColumn id="15" xr3:uid="{00000000-0010-0000-0200-00000F000000}" name="30.5." dataDxfId="123" dataCellStyle="Normal 10"/>
    <tableColumn id="16" xr3:uid="{00000000-0010-0000-0200-000010000000}" name="6-12." dataDxfId="122" dataCellStyle="Normal 10"/>
    <tableColumn id="17" xr3:uid="{00000000-0010-0000-0200-000011000000}" name="13-19." dataDxfId="121" dataCellStyle="Normal 10"/>
    <tableColumn id="18" xr3:uid="{00000000-0010-0000-0200-000012000000}" name="20-26." dataDxfId="120" dataCellStyle="Normal 10"/>
    <tableColumn id="19" xr3:uid="{00000000-0010-0000-0200-000013000000}" name="27-5." dataDxfId="119"/>
    <tableColumn id="20" xr3:uid="{00000000-0010-0000-0200-000014000000}" name="6-12.2" dataDxfId="118" dataCellStyle="Normal 10"/>
    <tableColumn id="21" xr3:uid="{00000000-0010-0000-0200-000015000000}" name="13-19" dataDxfId="117"/>
    <tableColumn id="22" xr3:uid="{00000000-0010-0000-0200-000016000000}" name="20-26" dataDxfId="116"/>
    <tableColumn id="23" xr3:uid="{00000000-0010-0000-0200-000017000000}" name="27-2." dataDxfId="115" dataCellStyle="Normal 10"/>
    <tableColumn id="24" xr3:uid="{00000000-0010-0000-0200-000018000000}" name="3-9." dataDxfId="114" dataCellStyle="Normal 10"/>
    <tableColumn id="25" xr3:uid="{00000000-0010-0000-0200-000019000000}" name="10-16." dataDxfId="113"/>
    <tableColumn id="26" xr3:uid="{00000000-0010-0000-0200-00001A000000}" name="17-23." dataDxfId="112" dataCellStyle="Normal 10"/>
    <tableColumn id="27" xr3:uid="{00000000-0010-0000-0200-00001B000000}" name="24-30." dataDxfId="111"/>
    <tableColumn id="28" xr3:uid="{00000000-0010-0000-0200-00001C000000}" name="1-7." dataDxfId="110"/>
    <tableColumn id="29" xr3:uid="{00000000-0010-0000-0200-00001D000000}" name="8-14." dataDxfId="109" dataCellStyle="Normal 10"/>
    <tableColumn id="30" xr3:uid="{00000000-0010-0000-0200-00001E000000}" name="15-21." dataDxfId="108" dataCellStyle="Normal 10"/>
    <tableColumn id="31" xr3:uid="{00000000-0010-0000-0200-00001F000000}" name="22-28." dataDxfId="107" dataCellStyle="Normal 10"/>
    <tableColumn id="32" xr3:uid="{00000000-0010-0000-0200-000020000000}" name="29-4." dataDxfId="106" dataCellStyle="Normal 10"/>
    <tableColumn id="33" xr3:uid="{00000000-0010-0000-0200-000021000000}" name="5-11." dataDxfId="105" dataCellStyle="Normal 10"/>
    <tableColumn id="34" xr3:uid="{00000000-0010-0000-0200-000022000000}" name="12-18." dataDxfId="104" dataCellStyle="Normal 10"/>
    <tableColumn id="35" xr3:uid="{00000000-0010-0000-0200-000023000000}" name="19-25." dataDxfId="103" dataCellStyle="Normal 10"/>
    <tableColumn id="36" xr3:uid="{00000000-0010-0000-0200-000024000000}" name="26-2." dataDxfId="102" dataCellStyle="Normal 10"/>
    <tableColumn id="37" xr3:uid="{00000000-0010-0000-0200-000025000000}" name="3-9.3" dataDxfId="101"/>
    <tableColumn id="38" xr3:uid="{00000000-0010-0000-0200-000026000000}" name="10-16.4" dataDxfId="100" dataCellStyle="Normal 10"/>
    <tableColumn id="39" xr3:uid="{00000000-0010-0000-0200-000027000000}" name="17-23.5" dataDxfId="99"/>
    <tableColumn id="40" xr3:uid="{00000000-0010-0000-0200-000028000000}" name="24-30.6" dataDxfId="98"/>
    <tableColumn id="41" xr3:uid="{00000000-0010-0000-0200-000029000000}" name="31-6." dataDxfId="97" dataCellStyle="Normal 10"/>
    <tableColumn id="42" xr3:uid="{00000000-0010-0000-0200-00002A000000}" name="08-oct" dataDxfId="96" dataCellStyle="Normal 10"/>
    <tableColumn id="43" xr3:uid="{00000000-0010-0000-0200-00002B000000}" name="09-oct" dataDxfId="95" dataCellStyle="Normal 10"/>
    <tableColumn id="44" xr3:uid="{00000000-0010-0000-0200-00002C000000}" name="10-oct" dataDxfId="94" dataCellStyle="Normal 10"/>
    <tableColumn id="45" xr3:uid="{00000000-0010-0000-0200-00002D000000}" name="09-ago" dataDxfId="93" dataCellStyle="Normal 10"/>
    <tableColumn id="46" xr3:uid="{00000000-0010-0000-0200-00002E000000}" name="10-ago" dataDxfId="92" dataCellStyle="Normal 10"/>
    <tableColumn id="47" xr3:uid="{00000000-0010-0000-0200-00002F000000}" name="11-ago" dataDxfId="91" dataCellStyle="Normal 10"/>
    <tableColumn id="48" xr3:uid="{00000000-0010-0000-0200-000030000000}" name="12-ago" dataDxfId="90" dataCellStyle="Normal 10"/>
    <tableColumn id="49" xr3:uid="{00000000-0010-0000-0200-000031000000}" name="13-ago" dataDxfId="89" dataCellStyle="Normal 10"/>
    <tableColumn id="50" xr3:uid="{00000000-0010-0000-0200-000032000000}" name="14-ago" dataDxfId="88" dataCellStyle="Normal 10"/>
    <tableColumn id="52" xr3:uid="{00000000-0010-0000-0200-000034000000}" name="15-ago" dataDxfId="87" dataCellStyle="Normal 10"/>
    <tableColumn id="53" xr3:uid="{00000000-0010-0000-0200-000035000000}" name="16-ago" dataDxfId="86" dataCellStyle="Normal 10"/>
    <tableColumn id="54" xr3:uid="{00000000-0010-0000-0200-000036000000}" name="17-ago" dataDxfId="85" dataCellStyle="Normal 10"/>
    <tableColumn id="55" xr3:uid="{00000000-0010-0000-0200-000037000000}" name="18-ago" dataDxfId="84" dataCellStyle="Normal 10"/>
    <tableColumn id="56" xr3:uid="{00000000-0010-0000-0200-000038000000}" name="19-ago" dataDxfId="83" dataCellStyle="Normal 10"/>
    <tableColumn id="51" xr3:uid="{00000000-0010-0000-0200-000033000000}" name="20-ago" dataDxfId="82" dataCellStyle="Normal 10"/>
    <tableColumn id="59" xr3:uid="{00000000-0010-0000-0200-00003B000000}" name="21-ago" dataDxfId="81" dataCellStyle="Normal 10"/>
    <tableColumn id="60" xr3:uid="{00000000-0010-0000-0200-00003C000000}" name="22-ago" dataDxfId="80" dataCellStyle="Normal 10"/>
    <tableColumn id="61" xr3:uid="{00000000-0010-0000-0200-00003D000000}" name="23-ago" dataDxfId="79" dataCellStyle="Normal 10"/>
    <tableColumn id="62" xr3:uid="{00000000-0010-0000-0200-00003E000000}" name="24-ago" dataDxfId="78" dataCellStyle="Normal 10"/>
    <tableColumn id="63" xr3:uid="{00000000-0010-0000-0200-00003F000000}" name="25-ago" dataDxfId="77" dataCellStyle="Normal 10"/>
    <tableColumn id="64" xr3:uid="{00000000-0010-0000-0200-000040000000}" name="26-ago" dataDxfId="76" dataCellStyle="Normal 10"/>
    <tableColumn id="65" xr3:uid="{00000000-0010-0000-0200-000041000000}" name="27-ago" dataDxfId="75" dataCellStyle="Normal 10"/>
    <tableColumn id="66" xr3:uid="{00000000-0010-0000-0200-000042000000}" name="28-ago" dataDxfId="74" dataCellStyle="Normal 10"/>
    <tableColumn id="67" xr3:uid="{00000000-0010-0000-0200-000043000000}" name="29-ago" dataDxfId="73" dataCellStyle="Normal 10"/>
    <tableColumn id="68" xr3:uid="{00000000-0010-0000-0200-000044000000}" name="30-ago" dataDxfId="72" dataCellStyle="Normal 10"/>
    <tableColumn id="69" xr3:uid="{00000000-0010-0000-0200-000045000000}" name="31-ago" dataDxfId="71" dataCellStyle="Normal 10"/>
    <tableColumn id="70" xr3:uid="{00000000-0010-0000-0200-000046000000}" name="01-sep" dataDxfId="70" dataCellStyle="Normal 10"/>
    <tableColumn id="71" xr3:uid="{00000000-0010-0000-0200-000047000000}" name="02-sep" dataDxfId="69" dataCellStyle="Normal 10"/>
  </tableColumns>
  <tableStyleInfo name="Control horas hombre"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pivotTable" Target="../pivotTables/pivotTable8.xml"/><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10" Type="http://schemas.openxmlformats.org/officeDocument/2006/relationships/drawing" Target="../drawings/drawing8.xml"/><Relationship Id="rId4" Type="http://schemas.openxmlformats.org/officeDocument/2006/relationships/pivotTable" Target="../pivotTables/pivotTable4.xm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1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2060"/>
    <pageSetUpPr fitToPage="1"/>
  </sheetPr>
  <dimension ref="A1:AP259"/>
  <sheetViews>
    <sheetView zoomScale="85" zoomScaleNormal="85" workbookViewId="0">
      <selection activeCell="B4" sqref="B4:AP257"/>
    </sheetView>
  </sheetViews>
  <sheetFormatPr baseColWidth="10" defaultColWidth="9.109375" defaultRowHeight="13.2" outlineLevelCol="1"/>
  <cols>
    <col min="1" max="1" width="0.6640625" style="148" customWidth="1"/>
    <col min="2" max="2" width="9.88671875" style="166" customWidth="1"/>
    <col min="3" max="3" width="7.33203125" style="148" customWidth="1"/>
    <col min="4" max="4" width="19.109375" style="158" customWidth="1"/>
    <col min="5" max="5" width="11.6640625" style="148" customWidth="1" outlineLevel="1"/>
    <col min="6" max="6" width="13.6640625" style="148" customWidth="1" outlineLevel="1"/>
    <col min="7" max="7" width="45.6640625" style="151" customWidth="1"/>
    <col min="8" max="8" width="57" style="151" customWidth="1"/>
    <col min="9" max="9" width="10" style="148" bestFit="1" customWidth="1"/>
    <col min="10" max="10" width="18.109375" style="321" bestFit="1" customWidth="1"/>
    <col min="11" max="11" width="16.33203125" style="148" customWidth="1" outlineLevel="1"/>
    <col min="12" max="13" width="13" style="148" customWidth="1" outlineLevel="1"/>
    <col min="14" max="14" width="15.6640625" style="148" customWidth="1" outlineLevel="1"/>
    <col min="15" max="15" width="15.6640625" style="148" bestFit="1" customWidth="1"/>
    <col min="16" max="19" width="15.6640625" style="148" customWidth="1" outlineLevel="1"/>
    <col min="20" max="20" width="21" style="148" customWidth="1" outlineLevel="1"/>
    <col min="21" max="21" width="11.6640625" style="148" bestFit="1" customWidth="1"/>
    <col min="22" max="22" width="15.6640625" style="148" bestFit="1" customWidth="1"/>
    <col min="23" max="23" width="21.33203125" style="148" customWidth="1" outlineLevel="1"/>
    <col min="24" max="24" width="18.33203125" style="148" bestFit="1" customWidth="1"/>
    <col min="25" max="26" width="12.88671875" style="167" customWidth="1" outlineLevel="1"/>
    <col min="27" max="27" width="16.33203125" style="167" customWidth="1" outlineLevel="1"/>
    <col min="28" max="28" width="12.6640625" style="167" customWidth="1" outlineLevel="1"/>
    <col min="29" max="30" width="13.109375" style="167" customWidth="1" outlineLevel="1"/>
    <col min="31" max="31" width="14.33203125" style="167" customWidth="1" outlineLevel="1"/>
    <col min="32" max="32" width="15.33203125" style="148" bestFit="1" customWidth="1"/>
    <col min="33" max="33" width="17.33203125" style="148" customWidth="1" outlineLevel="1"/>
    <col min="34" max="34" width="18.88671875" style="148" customWidth="1" outlineLevel="1"/>
    <col min="35" max="35" width="21.33203125" style="148" customWidth="1" outlineLevel="1"/>
    <col min="36" max="36" width="21.6640625" style="148" customWidth="1" outlineLevel="1"/>
    <col min="37" max="37" width="20" style="148" customWidth="1"/>
    <col min="38" max="38" width="12" style="148" bestFit="1" customWidth="1"/>
    <col min="39" max="39" width="13.33203125" style="148" bestFit="1" customWidth="1"/>
    <col min="40" max="40" width="13.109375" style="148" bestFit="1" customWidth="1"/>
    <col min="41" max="41" width="12.109375" style="148" bestFit="1" customWidth="1"/>
    <col min="42" max="16384" width="9.109375" style="148"/>
  </cols>
  <sheetData>
    <row r="1" spans="1:42">
      <c r="B1" s="159"/>
      <c r="G1" s="241">
        <v>13</v>
      </c>
      <c r="H1" s="178"/>
      <c r="I1" s="160"/>
      <c r="J1" s="320"/>
      <c r="K1" s="160"/>
      <c r="L1" s="160"/>
      <c r="M1" s="160"/>
      <c r="N1" s="160"/>
      <c r="O1" s="161" t="s">
        <v>24</v>
      </c>
      <c r="P1" s="160"/>
      <c r="Q1" s="160"/>
      <c r="R1" s="160"/>
      <c r="S1" s="160"/>
      <c r="T1" s="160"/>
      <c r="U1" s="162"/>
      <c r="V1" s="161" t="s">
        <v>25</v>
      </c>
      <c r="W1" s="163"/>
      <c r="X1" s="161" t="s">
        <v>26</v>
      </c>
      <c r="Y1" s="236">
        <f>DATE(2024,1,1) - MOD(WEEKDAY(DATE(2022,1,1)), 7)+ (G1-2)*7+5</f>
        <v>45374</v>
      </c>
      <c r="Z1" s="236">
        <f t="shared" ref="Z1:AE1" si="0">+Y1+1</f>
        <v>45375</v>
      </c>
      <c r="AA1" s="236">
        <f t="shared" si="0"/>
        <v>45376</v>
      </c>
      <c r="AB1" s="236">
        <f t="shared" si="0"/>
        <v>45377</v>
      </c>
      <c r="AC1" s="236">
        <f t="shared" si="0"/>
        <v>45378</v>
      </c>
      <c r="AD1" s="236">
        <f t="shared" si="0"/>
        <v>45379</v>
      </c>
      <c r="AE1" s="237">
        <f t="shared" si="0"/>
        <v>45380</v>
      </c>
      <c r="AF1" s="172" t="s">
        <v>127</v>
      </c>
      <c r="AK1" s="161" t="s">
        <v>160</v>
      </c>
    </row>
    <row r="2" spans="1:42" ht="26.4">
      <c r="B2" s="362" t="str">
        <f>+CONCATENATE("PROGRAMA - SEMANA ",G1)</f>
        <v>PROGRAMA - SEMANA 13</v>
      </c>
      <c r="C2" s="363"/>
      <c r="D2" s="363"/>
      <c r="E2" s="198"/>
      <c r="F2" s="198"/>
      <c r="G2" s="199"/>
      <c r="P2" s="246" t="s">
        <v>448</v>
      </c>
      <c r="Q2" s="246" t="s">
        <v>458</v>
      </c>
      <c r="R2" s="246" t="s">
        <v>459</v>
      </c>
      <c r="S2" s="246" t="s">
        <v>941</v>
      </c>
      <c r="T2" s="246" t="s">
        <v>1928</v>
      </c>
      <c r="V2" s="198"/>
      <c r="W2" s="198"/>
      <c r="X2" s="200"/>
      <c r="Y2" s="201" t="str">
        <f>+CONCATENATE("SEMANA ",G1)</f>
        <v>SEMANA 13</v>
      </c>
      <c r="Z2" s="202"/>
      <c r="AA2" s="202"/>
      <c r="AB2" s="202"/>
      <c r="AC2" s="202"/>
      <c r="AD2" s="202"/>
      <c r="AE2" s="203"/>
      <c r="AF2" s="204" t="s">
        <v>23</v>
      </c>
      <c r="AG2" s="205"/>
      <c r="AH2" s="205"/>
      <c r="AI2" s="175"/>
      <c r="AJ2" s="176"/>
      <c r="AK2" s="206" t="s">
        <v>19</v>
      </c>
      <c r="AL2" s="207"/>
      <c r="AM2" s="207"/>
      <c r="AN2" s="207"/>
      <c r="AO2" s="169"/>
    </row>
    <row r="3" spans="1:42" s="150" customFormat="1" ht="26.4">
      <c r="A3" s="148"/>
      <c r="B3" s="242" t="s">
        <v>31</v>
      </c>
      <c r="C3" s="242" t="s">
        <v>4</v>
      </c>
      <c r="D3" s="243" t="s">
        <v>0</v>
      </c>
      <c r="E3" s="242" t="s">
        <v>909</v>
      </c>
      <c r="F3" s="242" t="s">
        <v>940</v>
      </c>
      <c r="G3" s="244" t="s">
        <v>1</v>
      </c>
      <c r="H3" s="242" t="s">
        <v>2</v>
      </c>
      <c r="I3" s="242" t="s">
        <v>460</v>
      </c>
      <c r="J3" s="322" t="s">
        <v>461</v>
      </c>
      <c r="K3" s="242" t="s">
        <v>3</v>
      </c>
      <c r="L3" s="242" t="s">
        <v>5</v>
      </c>
      <c r="M3" s="242" t="s">
        <v>6</v>
      </c>
      <c r="N3" s="242" t="s">
        <v>888</v>
      </c>
      <c r="O3" s="244" t="s">
        <v>8</v>
      </c>
      <c r="P3" s="242" t="s">
        <v>9</v>
      </c>
      <c r="Q3" s="244" t="s">
        <v>10</v>
      </c>
      <c r="R3" s="244" t="s">
        <v>11</v>
      </c>
      <c r="S3" s="244" t="s">
        <v>118</v>
      </c>
      <c r="T3" s="242" t="s">
        <v>12</v>
      </c>
      <c r="U3" s="242" t="s">
        <v>298</v>
      </c>
      <c r="V3" s="242" t="s">
        <v>17</v>
      </c>
      <c r="W3" s="242" t="s">
        <v>283</v>
      </c>
      <c r="X3" s="244" t="s">
        <v>18</v>
      </c>
      <c r="Y3" s="244" t="s">
        <v>36</v>
      </c>
      <c r="Z3" s="244" t="s">
        <v>37</v>
      </c>
      <c r="AA3" s="244" t="s">
        <v>32</v>
      </c>
      <c r="AB3" s="244" t="s">
        <v>33</v>
      </c>
      <c r="AC3" s="244" t="s">
        <v>1922</v>
      </c>
      <c r="AD3" s="244" t="s">
        <v>34</v>
      </c>
      <c r="AE3" s="244" t="s">
        <v>35</v>
      </c>
      <c r="AF3" s="244" t="s">
        <v>27</v>
      </c>
      <c r="AG3" s="242" t="s">
        <v>28</v>
      </c>
      <c r="AH3" s="242" t="s">
        <v>29</v>
      </c>
      <c r="AI3" s="242" t="s">
        <v>15</v>
      </c>
      <c r="AJ3" s="242" t="s">
        <v>16</v>
      </c>
      <c r="AK3" s="244" t="s">
        <v>143</v>
      </c>
      <c r="AL3" s="245" t="s">
        <v>20</v>
      </c>
      <c r="AM3" s="244" t="s">
        <v>21</v>
      </c>
      <c r="AN3" s="242" t="s">
        <v>22</v>
      </c>
      <c r="AO3" s="244" t="s">
        <v>30</v>
      </c>
      <c r="AP3" s="307" t="s">
        <v>1926</v>
      </c>
    </row>
    <row r="4" spans="1:42" s="208" customFormat="1">
      <c r="B4" s="294"/>
      <c r="C4" s="290" t="s">
        <v>13</v>
      </c>
      <c r="D4" s="211"/>
      <c r="E4" s="309" t="s">
        <v>1932</v>
      </c>
      <c r="F4" s="295"/>
      <c r="G4" s="298" t="s">
        <v>1933</v>
      </c>
      <c r="H4" s="298" t="s">
        <v>1943</v>
      </c>
      <c r="I4" s="309">
        <v>2</v>
      </c>
      <c r="J4" s="296">
        <v>9</v>
      </c>
      <c r="K4" s="310">
        <v>45374</v>
      </c>
      <c r="L4" s="310">
        <v>45374</v>
      </c>
      <c r="M4" s="310">
        <v>45374</v>
      </c>
      <c r="N4" s="297">
        <v>0</v>
      </c>
      <c r="O4" s="298" t="s">
        <v>2225</v>
      </c>
      <c r="P4" s="309" t="s">
        <v>448</v>
      </c>
      <c r="Q4" s="308">
        <v>2</v>
      </c>
      <c r="R4" s="299">
        <v>9</v>
      </c>
      <c r="S4" s="299">
        <v>18</v>
      </c>
      <c r="T4" s="297"/>
      <c r="U4" s="300"/>
      <c r="V4" s="291" t="s">
        <v>1925</v>
      </c>
      <c r="W4" s="301"/>
      <c r="X4" s="290" t="s">
        <v>2226</v>
      </c>
      <c r="Y4" s="302" t="s">
        <v>2227</v>
      </c>
      <c r="Z4" s="302" t="s">
        <v>2228</v>
      </c>
      <c r="AA4" s="302" t="s">
        <v>2228</v>
      </c>
      <c r="AB4" s="302" t="s">
        <v>2228</v>
      </c>
      <c r="AC4" s="302" t="s">
        <v>2228</v>
      </c>
      <c r="AD4" s="302" t="s">
        <v>2228</v>
      </c>
      <c r="AE4" s="302" t="s">
        <v>2228</v>
      </c>
      <c r="AF4" s="303" t="s">
        <v>54</v>
      </c>
      <c r="AG4" s="292" t="s">
        <v>1820</v>
      </c>
      <c r="AH4" s="292" t="s">
        <v>1821</v>
      </c>
      <c r="AI4" s="293"/>
      <c r="AJ4" s="293"/>
      <c r="AK4" s="304" t="s">
        <v>119</v>
      </c>
      <c r="AL4" s="297" t="s">
        <v>448</v>
      </c>
      <c r="AM4" s="299">
        <v>9</v>
      </c>
      <c r="AN4" s="297">
        <v>9</v>
      </c>
      <c r="AO4" s="305">
        <v>1</v>
      </c>
      <c r="AP4" s="148">
        <v>18</v>
      </c>
    </row>
    <row r="5" spans="1:42">
      <c r="B5" s="294"/>
      <c r="C5" s="290" t="s">
        <v>38</v>
      </c>
      <c r="D5" s="211"/>
      <c r="E5" s="309" t="s">
        <v>1932</v>
      </c>
      <c r="F5" s="295"/>
      <c r="G5" s="298" t="s">
        <v>1934</v>
      </c>
      <c r="H5" s="298" t="s">
        <v>1944</v>
      </c>
      <c r="I5" s="309">
        <v>2</v>
      </c>
      <c r="J5" s="296">
        <v>7</v>
      </c>
      <c r="K5" s="310">
        <v>45374</v>
      </c>
      <c r="L5" s="310">
        <v>45374</v>
      </c>
      <c r="M5" s="310">
        <v>45374</v>
      </c>
      <c r="N5" s="297">
        <v>0</v>
      </c>
      <c r="O5" s="298" t="s">
        <v>2229</v>
      </c>
      <c r="P5" s="309" t="s">
        <v>448</v>
      </c>
      <c r="Q5" s="308">
        <v>2</v>
      </c>
      <c r="R5" s="299">
        <v>7</v>
      </c>
      <c r="S5" s="299">
        <v>14</v>
      </c>
      <c r="T5" s="297"/>
      <c r="U5" s="300"/>
      <c r="V5" s="291" t="s">
        <v>1925</v>
      </c>
      <c r="W5" s="301"/>
      <c r="X5" s="290" t="s">
        <v>2226</v>
      </c>
      <c r="Y5" s="302" t="s">
        <v>2227</v>
      </c>
      <c r="Z5" s="302" t="s">
        <v>2228</v>
      </c>
      <c r="AA5" s="302" t="s">
        <v>2228</v>
      </c>
      <c r="AB5" s="302" t="s">
        <v>2228</v>
      </c>
      <c r="AC5" s="302" t="s">
        <v>2228</v>
      </c>
      <c r="AD5" s="302" t="s">
        <v>2228</v>
      </c>
      <c r="AE5" s="302" t="s">
        <v>2228</v>
      </c>
      <c r="AF5" s="303" t="s">
        <v>54</v>
      </c>
      <c r="AG5" s="292" t="s">
        <v>1820</v>
      </c>
      <c r="AH5" s="292" t="s">
        <v>1821</v>
      </c>
      <c r="AI5" s="293"/>
      <c r="AJ5" s="293"/>
      <c r="AK5" s="304" t="s">
        <v>119</v>
      </c>
      <c r="AL5" s="297" t="s">
        <v>448</v>
      </c>
      <c r="AM5" s="299">
        <v>7</v>
      </c>
      <c r="AN5" s="297">
        <v>7</v>
      </c>
      <c r="AO5" s="305">
        <v>1</v>
      </c>
      <c r="AP5" s="148">
        <v>14</v>
      </c>
    </row>
    <row r="6" spans="1:42">
      <c r="B6" s="294"/>
      <c r="C6" s="290" t="s">
        <v>13</v>
      </c>
      <c r="D6" s="211"/>
      <c r="E6" s="309" t="s">
        <v>1932</v>
      </c>
      <c r="F6" s="295"/>
      <c r="G6" s="298" t="s">
        <v>1935</v>
      </c>
      <c r="H6" s="298" t="s">
        <v>1945</v>
      </c>
      <c r="I6" s="309">
        <v>2</v>
      </c>
      <c r="J6" s="296">
        <v>1</v>
      </c>
      <c r="K6" s="310">
        <v>45374</v>
      </c>
      <c r="L6" s="310">
        <v>45374</v>
      </c>
      <c r="M6" s="310">
        <v>45374</v>
      </c>
      <c r="N6" s="297">
        <v>0</v>
      </c>
      <c r="O6" s="298" t="s">
        <v>2225</v>
      </c>
      <c r="P6" s="309" t="s">
        <v>448</v>
      </c>
      <c r="Q6" s="308">
        <v>2</v>
      </c>
      <c r="R6" s="299">
        <v>1</v>
      </c>
      <c r="S6" s="299">
        <v>2</v>
      </c>
      <c r="T6" s="297"/>
      <c r="U6" s="300"/>
      <c r="V6" s="291" t="s">
        <v>1925</v>
      </c>
      <c r="W6" s="301"/>
      <c r="X6" s="290" t="s">
        <v>2226</v>
      </c>
      <c r="Y6" s="302" t="s">
        <v>2227</v>
      </c>
      <c r="Z6" s="302" t="s">
        <v>2228</v>
      </c>
      <c r="AA6" s="302" t="s">
        <v>2228</v>
      </c>
      <c r="AB6" s="302" t="s">
        <v>2228</v>
      </c>
      <c r="AC6" s="302" t="s">
        <v>2228</v>
      </c>
      <c r="AD6" s="302" t="s">
        <v>2228</v>
      </c>
      <c r="AE6" s="302" t="s">
        <v>2228</v>
      </c>
      <c r="AF6" s="303" t="s">
        <v>54</v>
      </c>
      <c r="AG6" s="292" t="s">
        <v>1820</v>
      </c>
      <c r="AH6" s="292" t="s">
        <v>1821</v>
      </c>
      <c r="AI6" s="293"/>
      <c r="AJ6" s="293"/>
      <c r="AK6" s="304" t="s">
        <v>119</v>
      </c>
      <c r="AL6" s="297" t="s">
        <v>448</v>
      </c>
      <c r="AM6" s="299">
        <v>1</v>
      </c>
      <c r="AN6" s="297">
        <v>1</v>
      </c>
      <c r="AO6" s="305">
        <v>1</v>
      </c>
      <c r="AP6" s="148">
        <v>2</v>
      </c>
    </row>
    <row r="7" spans="1:42">
      <c r="B7" s="294"/>
      <c r="C7" s="290" t="s">
        <v>13</v>
      </c>
      <c r="D7" s="211"/>
      <c r="E7" s="309" t="s">
        <v>1932</v>
      </c>
      <c r="F7" s="295"/>
      <c r="G7" s="298" t="s">
        <v>1936</v>
      </c>
      <c r="H7" s="298" t="s">
        <v>1946</v>
      </c>
      <c r="I7" s="309">
        <v>2</v>
      </c>
      <c r="J7" s="296">
        <v>1</v>
      </c>
      <c r="K7" s="310">
        <v>45374</v>
      </c>
      <c r="L7" s="310">
        <v>45374</v>
      </c>
      <c r="M7" s="310">
        <v>45374</v>
      </c>
      <c r="N7" s="297">
        <v>0</v>
      </c>
      <c r="O7" s="298" t="s">
        <v>2225</v>
      </c>
      <c r="P7" s="309" t="s">
        <v>448</v>
      </c>
      <c r="Q7" s="308">
        <v>2</v>
      </c>
      <c r="R7" s="299">
        <v>1</v>
      </c>
      <c r="S7" s="299">
        <v>2</v>
      </c>
      <c r="T7" s="297"/>
      <c r="U7" s="300"/>
      <c r="V7" s="291" t="s">
        <v>1925</v>
      </c>
      <c r="W7" s="301"/>
      <c r="X7" s="290" t="s">
        <v>2226</v>
      </c>
      <c r="Y7" s="302" t="s">
        <v>2227</v>
      </c>
      <c r="Z7" s="302" t="s">
        <v>2228</v>
      </c>
      <c r="AA7" s="302" t="s">
        <v>2228</v>
      </c>
      <c r="AB7" s="302" t="s">
        <v>2228</v>
      </c>
      <c r="AC7" s="302" t="s">
        <v>2228</v>
      </c>
      <c r="AD7" s="302" t="s">
        <v>2228</v>
      </c>
      <c r="AE7" s="302" t="s">
        <v>2228</v>
      </c>
      <c r="AF7" s="303" t="s">
        <v>54</v>
      </c>
      <c r="AG7" s="292" t="s">
        <v>1820</v>
      </c>
      <c r="AH7" s="292" t="s">
        <v>1821</v>
      </c>
      <c r="AI7" s="293"/>
      <c r="AJ7" s="293"/>
      <c r="AK7" s="304" t="s">
        <v>119</v>
      </c>
      <c r="AL7" s="297" t="s">
        <v>448</v>
      </c>
      <c r="AM7" s="299">
        <v>1</v>
      </c>
      <c r="AN7" s="297">
        <v>1</v>
      </c>
      <c r="AO7" s="305">
        <v>1</v>
      </c>
      <c r="AP7" s="148">
        <v>2</v>
      </c>
    </row>
    <row r="8" spans="1:42">
      <c r="B8" s="341"/>
      <c r="C8" s="290" t="s">
        <v>13</v>
      </c>
      <c r="D8" s="342"/>
      <c r="E8" s="309" t="s">
        <v>1932</v>
      </c>
      <c r="F8" s="344"/>
      <c r="G8" s="298" t="s">
        <v>1938</v>
      </c>
      <c r="H8" s="298" t="s">
        <v>1948</v>
      </c>
      <c r="I8" s="309">
        <v>2</v>
      </c>
      <c r="J8" s="345">
        <v>1</v>
      </c>
      <c r="K8" s="310">
        <v>45374</v>
      </c>
      <c r="L8" s="310">
        <v>45374</v>
      </c>
      <c r="M8" s="310">
        <v>45374</v>
      </c>
      <c r="N8" s="297">
        <v>0</v>
      </c>
      <c r="O8" s="298" t="s">
        <v>2225</v>
      </c>
      <c r="P8" s="309" t="s">
        <v>448</v>
      </c>
      <c r="Q8" s="308">
        <v>2</v>
      </c>
      <c r="R8" s="299">
        <v>1</v>
      </c>
      <c r="S8" s="299">
        <v>2</v>
      </c>
      <c r="T8" s="346"/>
      <c r="U8" s="347"/>
      <c r="V8" s="291" t="s">
        <v>1925</v>
      </c>
      <c r="W8" s="348"/>
      <c r="X8" s="290" t="s">
        <v>2226</v>
      </c>
      <c r="Y8" s="302" t="s">
        <v>2227</v>
      </c>
      <c r="Z8" s="302" t="s">
        <v>2228</v>
      </c>
      <c r="AA8" s="302" t="s">
        <v>2228</v>
      </c>
      <c r="AB8" s="302" t="s">
        <v>2228</v>
      </c>
      <c r="AC8" s="302" t="s">
        <v>2228</v>
      </c>
      <c r="AD8" s="302" t="s">
        <v>2228</v>
      </c>
      <c r="AE8" s="302" t="s">
        <v>2228</v>
      </c>
      <c r="AF8" s="303" t="s">
        <v>54</v>
      </c>
      <c r="AG8" s="292" t="s">
        <v>1820</v>
      </c>
      <c r="AH8" s="292" t="s">
        <v>1821</v>
      </c>
      <c r="AI8" s="349"/>
      <c r="AJ8" s="349"/>
      <c r="AK8" s="304" t="s">
        <v>119</v>
      </c>
      <c r="AL8" s="297" t="s">
        <v>448</v>
      </c>
      <c r="AM8" s="299">
        <v>1</v>
      </c>
      <c r="AN8" s="346">
        <v>1</v>
      </c>
      <c r="AO8" s="305">
        <v>1</v>
      </c>
      <c r="AP8" s="148">
        <v>2</v>
      </c>
    </row>
    <row r="9" spans="1:42">
      <c r="B9" s="341"/>
      <c r="C9" s="290" t="s">
        <v>13</v>
      </c>
      <c r="D9" s="342"/>
      <c r="E9" s="309" t="s">
        <v>1932</v>
      </c>
      <c r="F9" s="344"/>
      <c r="G9" s="298" t="s">
        <v>1939</v>
      </c>
      <c r="H9" s="298" t="s">
        <v>1949</v>
      </c>
      <c r="I9" s="309">
        <v>2</v>
      </c>
      <c r="J9" s="345">
        <v>8</v>
      </c>
      <c r="K9" s="310">
        <v>45374</v>
      </c>
      <c r="L9" s="310">
        <v>45374</v>
      </c>
      <c r="M9" s="310">
        <v>45374</v>
      </c>
      <c r="N9" s="297">
        <v>0</v>
      </c>
      <c r="O9" s="298" t="s">
        <v>2225</v>
      </c>
      <c r="P9" s="309" t="s">
        <v>448</v>
      </c>
      <c r="Q9" s="308">
        <v>2</v>
      </c>
      <c r="R9" s="299">
        <v>8</v>
      </c>
      <c r="S9" s="299">
        <v>16</v>
      </c>
      <c r="T9" s="346"/>
      <c r="U9" s="347"/>
      <c r="V9" s="291" t="s">
        <v>1925</v>
      </c>
      <c r="W9" s="348"/>
      <c r="X9" s="290" t="s">
        <v>2226</v>
      </c>
      <c r="Y9" s="302" t="s">
        <v>2227</v>
      </c>
      <c r="Z9" s="302" t="s">
        <v>2228</v>
      </c>
      <c r="AA9" s="302" t="s">
        <v>2228</v>
      </c>
      <c r="AB9" s="302" t="s">
        <v>2228</v>
      </c>
      <c r="AC9" s="302" t="s">
        <v>2228</v>
      </c>
      <c r="AD9" s="302" t="s">
        <v>2228</v>
      </c>
      <c r="AE9" s="302" t="s">
        <v>2228</v>
      </c>
      <c r="AF9" s="303" t="s">
        <v>54</v>
      </c>
      <c r="AG9" s="292" t="s">
        <v>1820</v>
      </c>
      <c r="AH9" s="292" t="s">
        <v>1821</v>
      </c>
      <c r="AI9" s="349"/>
      <c r="AJ9" s="349"/>
      <c r="AK9" s="304" t="s">
        <v>119</v>
      </c>
      <c r="AL9" s="297" t="s">
        <v>448</v>
      </c>
      <c r="AM9" s="299">
        <v>8</v>
      </c>
      <c r="AN9" s="346">
        <v>8</v>
      </c>
      <c r="AO9" s="305">
        <v>1</v>
      </c>
      <c r="AP9" s="148">
        <v>16</v>
      </c>
    </row>
    <row r="10" spans="1:42">
      <c r="B10" s="341"/>
      <c r="C10" s="290" t="s">
        <v>38</v>
      </c>
      <c r="D10" s="342"/>
      <c r="E10" s="309" t="s">
        <v>1932</v>
      </c>
      <c r="F10" s="344"/>
      <c r="G10" s="298" t="s">
        <v>1940</v>
      </c>
      <c r="H10" s="298" t="s">
        <v>1950</v>
      </c>
      <c r="I10" s="309">
        <v>2</v>
      </c>
      <c r="J10" s="345">
        <v>7</v>
      </c>
      <c r="K10" s="310">
        <v>45374</v>
      </c>
      <c r="L10" s="310">
        <v>45374</v>
      </c>
      <c r="M10" s="310">
        <v>45374</v>
      </c>
      <c r="N10" s="297">
        <v>0</v>
      </c>
      <c r="O10" s="298" t="s">
        <v>2229</v>
      </c>
      <c r="P10" s="309" t="s">
        <v>448</v>
      </c>
      <c r="Q10" s="308">
        <v>2</v>
      </c>
      <c r="R10" s="299">
        <v>7</v>
      </c>
      <c r="S10" s="299">
        <v>14</v>
      </c>
      <c r="T10" s="346"/>
      <c r="U10" s="347"/>
      <c r="V10" s="291" t="s">
        <v>1925</v>
      </c>
      <c r="W10" s="348"/>
      <c r="X10" s="290" t="s">
        <v>2226</v>
      </c>
      <c r="Y10" s="302" t="s">
        <v>2227</v>
      </c>
      <c r="Z10" s="302" t="s">
        <v>2228</v>
      </c>
      <c r="AA10" s="302" t="s">
        <v>2228</v>
      </c>
      <c r="AB10" s="302" t="s">
        <v>2228</v>
      </c>
      <c r="AC10" s="302" t="s">
        <v>2228</v>
      </c>
      <c r="AD10" s="302" t="s">
        <v>2228</v>
      </c>
      <c r="AE10" s="302" t="s">
        <v>2228</v>
      </c>
      <c r="AF10" s="303" t="s">
        <v>54</v>
      </c>
      <c r="AG10" s="292" t="s">
        <v>1820</v>
      </c>
      <c r="AH10" s="292" t="s">
        <v>1821</v>
      </c>
      <c r="AI10" s="349"/>
      <c r="AJ10" s="349"/>
      <c r="AK10" s="304" t="s">
        <v>119</v>
      </c>
      <c r="AL10" s="297" t="s">
        <v>448</v>
      </c>
      <c r="AM10" s="299">
        <v>7</v>
      </c>
      <c r="AN10" s="346">
        <v>7</v>
      </c>
      <c r="AO10" s="305">
        <v>1</v>
      </c>
      <c r="AP10" s="148">
        <v>14</v>
      </c>
    </row>
    <row r="11" spans="1:42">
      <c r="B11" s="341"/>
      <c r="C11" s="290" t="s">
        <v>13</v>
      </c>
      <c r="D11" s="342"/>
      <c r="E11" s="309" t="s">
        <v>1932</v>
      </c>
      <c r="F11" s="344"/>
      <c r="G11" s="298" t="s">
        <v>1941</v>
      </c>
      <c r="H11" s="298" t="s">
        <v>1951</v>
      </c>
      <c r="I11" s="309">
        <v>2</v>
      </c>
      <c r="J11" s="345">
        <v>2</v>
      </c>
      <c r="K11" s="310">
        <v>45374</v>
      </c>
      <c r="L11" s="310">
        <v>45374</v>
      </c>
      <c r="M11" s="310">
        <v>45374</v>
      </c>
      <c r="N11" s="297">
        <v>0</v>
      </c>
      <c r="O11" s="298" t="s">
        <v>2225</v>
      </c>
      <c r="P11" s="309" t="s">
        <v>448</v>
      </c>
      <c r="Q11" s="308">
        <v>2</v>
      </c>
      <c r="R11" s="299">
        <v>2</v>
      </c>
      <c r="S11" s="299">
        <v>4</v>
      </c>
      <c r="T11" s="346"/>
      <c r="U11" s="347"/>
      <c r="V11" s="291" t="s">
        <v>1925</v>
      </c>
      <c r="W11" s="348"/>
      <c r="X11" s="290" t="s">
        <v>2226</v>
      </c>
      <c r="Y11" s="302" t="s">
        <v>2227</v>
      </c>
      <c r="Z11" s="302" t="s">
        <v>2228</v>
      </c>
      <c r="AA11" s="302" t="s">
        <v>2228</v>
      </c>
      <c r="AB11" s="302" t="s">
        <v>2228</v>
      </c>
      <c r="AC11" s="302" t="s">
        <v>2228</v>
      </c>
      <c r="AD11" s="302" t="s">
        <v>2228</v>
      </c>
      <c r="AE11" s="302" t="s">
        <v>2228</v>
      </c>
      <c r="AF11" s="303" t="s">
        <v>54</v>
      </c>
      <c r="AG11" s="292" t="s">
        <v>1820</v>
      </c>
      <c r="AH11" s="292" t="s">
        <v>1821</v>
      </c>
      <c r="AI11" s="349"/>
      <c r="AJ11" s="349"/>
      <c r="AK11" s="304" t="s">
        <v>119</v>
      </c>
      <c r="AL11" s="297" t="s">
        <v>448</v>
      </c>
      <c r="AM11" s="299">
        <v>2</v>
      </c>
      <c r="AN11" s="346">
        <v>2</v>
      </c>
      <c r="AO11" s="305">
        <v>1</v>
      </c>
      <c r="AP11" s="148">
        <v>4</v>
      </c>
    </row>
    <row r="12" spans="1:42">
      <c r="B12" s="341"/>
      <c r="C12" s="290" t="s">
        <v>38</v>
      </c>
      <c r="D12" s="342"/>
      <c r="E12" s="309" t="s">
        <v>1932</v>
      </c>
      <c r="F12" s="344"/>
      <c r="G12" s="298" t="s">
        <v>1942</v>
      </c>
      <c r="H12" s="298" t="s">
        <v>1952</v>
      </c>
      <c r="I12" s="309">
        <v>2</v>
      </c>
      <c r="J12" s="345">
        <v>4</v>
      </c>
      <c r="K12" s="310">
        <v>45374</v>
      </c>
      <c r="L12" s="310">
        <v>45374</v>
      </c>
      <c r="M12" s="310">
        <v>45374</v>
      </c>
      <c r="N12" s="297">
        <v>0</v>
      </c>
      <c r="O12" s="298" t="s">
        <v>2229</v>
      </c>
      <c r="P12" s="309" t="s">
        <v>448</v>
      </c>
      <c r="Q12" s="308">
        <v>2</v>
      </c>
      <c r="R12" s="299">
        <v>4</v>
      </c>
      <c r="S12" s="299">
        <v>8</v>
      </c>
      <c r="T12" s="346"/>
      <c r="U12" s="347"/>
      <c r="V12" s="291" t="s">
        <v>1925</v>
      </c>
      <c r="W12" s="348"/>
      <c r="X12" s="290" t="s">
        <v>2226</v>
      </c>
      <c r="Y12" s="302" t="s">
        <v>2227</v>
      </c>
      <c r="Z12" s="302" t="s">
        <v>2228</v>
      </c>
      <c r="AA12" s="302" t="s">
        <v>2228</v>
      </c>
      <c r="AB12" s="302" t="s">
        <v>2228</v>
      </c>
      <c r="AC12" s="302" t="s">
        <v>2228</v>
      </c>
      <c r="AD12" s="302" t="s">
        <v>2228</v>
      </c>
      <c r="AE12" s="302" t="s">
        <v>2228</v>
      </c>
      <c r="AF12" s="303" t="s">
        <v>54</v>
      </c>
      <c r="AG12" s="292" t="s">
        <v>1820</v>
      </c>
      <c r="AH12" s="292" t="s">
        <v>1821</v>
      </c>
      <c r="AI12" s="349"/>
      <c r="AJ12" s="349"/>
      <c r="AK12" s="304" t="s">
        <v>119</v>
      </c>
      <c r="AL12" s="297" t="s">
        <v>448</v>
      </c>
      <c r="AM12" s="299">
        <v>4</v>
      </c>
      <c r="AN12" s="346">
        <v>4</v>
      </c>
      <c r="AO12" s="305">
        <v>1</v>
      </c>
      <c r="AP12" s="148">
        <v>8</v>
      </c>
    </row>
    <row r="13" spans="1:42">
      <c r="B13" s="341"/>
      <c r="C13" s="290" t="s">
        <v>13</v>
      </c>
      <c r="D13" s="342"/>
      <c r="E13" s="309" t="s">
        <v>1932</v>
      </c>
      <c r="F13" s="344"/>
      <c r="G13" s="298" t="s">
        <v>1953</v>
      </c>
      <c r="H13" s="298" t="s">
        <v>1956</v>
      </c>
      <c r="I13" s="309">
        <v>1</v>
      </c>
      <c r="J13" s="345">
        <v>9</v>
      </c>
      <c r="K13" s="310">
        <v>45374</v>
      </c>
      <c r="L13" s="310">
        <v>45374</v>
      </c>
      <c r="M13" s="310">
        <v>45374</v>
      </c>
      <c r="N13" s="297">
        <v>0</v>
      </c>
      <c r="O13" s="298" t="s">
        <v>2225</v>
      </c>
      <c r="P13" s="309" t="s">
        <v>458</v>
      </c>
      <c r="Q13" s="308">
        <v>1</v>
      </c>
      <c r="R13" s="299">
        <v>9</v>
      </c>
      <c r="S13" s="299">
        <v>9</v>
      </c>
      <c r="T13" s="346"/>
      <c r="U13" s="347"/>
      <c r="V13" s="291" t="s">
        <v>1925</v>
      </c>
      <c r="W13" s="348"/>
      <c r="X13" s="290" t="s">
        <v>2226</v>
      </c>
      <c r="Y13" s="302" t="s">
        <v>2227</v>
      </c>
      <c r="Z13" s="302" t="s">
        <v>2228</v>
      </c>
      <c r="AA13" s="302" t="s">
        <v>2228</v>
      </c>
      <c r="AB13" s="302" t="s">
        <v>2228</v>
      </c>
      <c r="AC13" s="302" t="s">
        <v>2228</v>
      </c>
      <c r="AD13" s="302" t="s">
        <v>2228</v>
      </c>
      <c r="AE13" s="302" t="s">
        <v>2228</v>
      </c>
      <c r="AF13" s="303" t="s">
        <v>54</v>
      </c>
      <c r="AG13" s="292" t="s">
        <v>1820</v>
      </c>
      <c r="AH13" s="292" t="s">
        <v>1821</v>
      </c>
      <c r="AI13" s="349"/>
      <c r="AJ13" s="349"/>
      <c r="AK13" s="304" t="s">
        <v>119</v>
      </c>
      <c r="AL13" s="297" t="s">
        <v>458</v>
      </c>
      <c r="AM13" s="299">
        <v>9</v>
      </c>
      <c r="AN13" s="346">
        <v>9</v>
      </c>
      <c r="AO13" s="305">
        <v>1</v>
      </c>
      <c r="AP13" s="148">
        <v>9</v>
      </c>
    </row>
    <row r="14" spans="1:42">
      <c r="B14" s="341"/>
      <c r="C14" s="290" t="s">
        <v>13</v>
      </c>
      <c r="D14" s="342"/>
      <c r="E14" s="309" t="s">
        <v>1932</v>
      </c>
      <c r="F14" s="344"/>
      <c r="G14" s="298" t="s">
        <v>1954</v>
      </c>
      <c r="H14" s="298" t="s">
        <v>1957</v>
      </c>
      <c r="I14" s="309">
        <v>2</v>
      </c>
      <c r="J14" s="345">
        <v>6</v>
      </c>
      <c r="K14" s="310">
        <v>45374</v>
      </c>
      <c r="L14" s="310">
        <v>45374</v>
      </c>
      <c r="M14" s="310">
        <v>45374</v>
      </c>
      <c r="N14" s="297">
        <v>0</v>
      </c>
      <c r="O14" s="298" t="s">
        <v>2225</v>
      </c>
      <c r="P14" s="309" t="s">
        <v>458</v>
      </c>
      <c r="Q14" s="308">
        <v>2</v>
      </c>
      <c r="R14" s="299">
        <v>6</v>
      </c>
      <c r="S14" s="299">
        <v>12</v>
      </c>
      <c r="T14" s="346"/>
      <c r="U14" s="347"/>
      <c r="V14" s="291" t="s">
        <v>1925</v>
      </c>
      <c r="W14" s="348"/>
      <c r="X14" s="290" t="s">
        <v>2226</v>
      </c>
      <c r="Y14" s="302" t="s">
        <v>2227</v>
      </c>
      <c r="Z14" s="302" t="s">
        <v>2228</v>
      </c>
      <c r="AA14" s="302" t="s">
        <v>2228</v>
      </c>
      <c r="AB14" s="302" t="s">
        <v>2228</v>
      </c>
      <c r="AC14" s="302" t="s">
        <v>2228</v>
      </c>
      <c r="AD14" s="302" t="s">
        <v>2228</v>
      </c>
      <c r="AE14" s="302" t="s">
        <v>2228</v>
      </c>
      <c r="AF14" s="303" t="s">
        <v>54</v>
      </c>
      <c r="AG14" s="292" t="s">
        <v>1820</v>
      </c>
      <c r="AH14" s="292" t="s">
        <v>1821</v>
      </c>
      <c r="AI14" s="349"/>
      <c r="AJ14" s="349"/>
      <c r="AK14" s="304" t="s">
        <v>119</v>
      </c>
      <c r="AL14" s="297" t="s">
        <v>458</v>
      </c>
      <c r="AM14" s="299">
        <v>6</v>
      </c>
      <c r="AN14" s="346">
        <v>6</v>
      </c>
      <c r="AO14" s="305">
        <v>1</v>
      </c>
      <c r="AP14" s="148">
        <v>12</v>
      </c>
    </row>
    <row r="15" spans="1:42">
      <c r="B15" s="341"/>
      <c r="C15" s="290" t="s">
        <v>38</v>
      </c>
      <c r="D15" s="342"/>
      <c r="E15" s="309" t="s">
        <v>1932</v>
      </c>
      <c r="F15" s="344"/>
      <c r="G15" s="298" t="s">
        <v>1955</v>
      </c>
      <c r="H15" s="298" t="s">
        <v>1958</v>
      </c>
      <c r="I15" s="309">
        <v>2</v>
      </c>
      <c r="J15" s="345">
        <v>3</v>
      </c>
      <c r="K15" s="310">
        <v>45374</v>
      </c>
      <c r="L15" s="310">
        <v>45374</v>
      </c>
      <c r="M15" s="310">
        <v>45374</v>
      </c>
      <c r="N15" s="297">
        <v>0</v>
      </c>
      <c r="O15" s="298" t="s">
        <v>2229</v>
      </c>
      <c r="P15" s="309" t="s">
        <v>458</v>
      </c>
      <c r="Q15" s="308">
        <v>2</v>
      </c>
      <c r="R15" s="299">
        <v>3</v>
      </c>
      <c r="S15" s="299">
        <v>6</v>
      </c>
      <c r="T15" s="346"/>
      <c r="U15" s="347"/>
      <c r="V15" s="291" t="s">
        <v>1925</v>
      </c>
      <c r="W15" s="348"/>
      <c r="X15" s="290" t="s">
        <v>2226</v>
      </c>
      <c r="Y15" s="302" t="s">
        <v>2227</v>
      </c>
      <c r="Z15" s="302" t="s">
        <v>2228</v>
      </c>
      <c r="AA15" s="302" t="s">
        <v>2228</v>
      </c>
      <c r="AB15" s="302" t="s">
        <v>2228</v>
      </c>
      <c r="AC15" s="302" t="s">
        <v>2228</v>
      </c>
      <c r="AD15" s="302" t="s">
        <v>2228</v>
      </c>
      <c r="AE15" s="302" t="s">
        <v>2228</v>
      </c>
      <c r="AF15" s="303" t="s">
        <v>54</v>
      </c>
      <c r="AG15" s="292" t="s">
        <v>1820</v>
      </c>
      <c r="AH15" s="292" t="s">
        <v>1821</v>
      </c>
      <c r="AI15" s="349"/>
      <c r="AJ15" s="349"/>
      <c r="AK15" s="304" t="s">
        <v>119</v>
      </c>
      <c r="AL15" s="297" t="s">
        <v>458</v>
      </c>
      <c r="AM15" s="299">
        <v>3</v>
      </c>
      <c r="AN15" s="346">
        <v>3</v>
      </c>
      <c r="AO15" s="305">
        <v>1</v>
      </c>
      <c r="AP15" s="148">
        <v>6</v>
      </c>
    </row>
    <row r="16" spans="1:42">
      <c r="B16" s="341"/>
      <c r="C16" s="290" t="s">
        <v>38</v>
      </c>
      <c r="D16" s="342"/>
      <c r="E16" s="309" t="s">
        <v>1932</v>
      </c>
      <c r="F16" s="344"/>
      <c r="G16" s="298" t="s">
        <v>975</v>
      </c>
      <c r="H16" s="298" t="s">
        <v>1962</v>
      </c>
      <c r="I16" s="309">
        <v>1</v>
      </c>
      <c r="J16" s="345">
        <v>2</v>
      </c>
      <c r="K16" s="310">
        <v>45374</v>
      </c>
      <c r="L16" s="310">
        <v>45374</v>
      </c>
      <c r="M16" s="310">
        <v>45374</v>
      </c>
      <c r="N16" s="297">
        <v>0</v>
      </c>
      <c r="O16" s="298" t="s">
        <v>2229</v>
      </c>
      <c r="P16" s="309" t="s">
        <v>459</v>
      </c>
      <c r="Q16" s="308">
        <v>1</v>
      </c>
      <c r="R16" s="299">
        <v>2</v>
      </c>
      <c r="S16" s="299">
        <v>2</v>
      </c>
      <c r="T16" s="346"/>
      <c r="U16" s="347"/>
      <c r="V16" s="291" t="s">
        <v>1925</v>
      </c>
      <c r="W16" s="348"/>
      <c r="X16" s="290" t="s">
        <v>2226</v>
      </c>
      <c r="Y16" s="302" t="s">
        <v>2227</v>
      </c>
      <c r="Z16" s="302" t="s">
        <v>2228</v>
      </c>
      <c r="AA16" s="302" t="s">
        <v>2228</v>
      </c>
      <c r="AB16" s="302" t="s">
        <v>2228</v>
      </c>
      <c r="AC16" s="302" t="s">
        <v>2228</v>
      </c>
      <c r="AD16" s="302" t="s">
        <v>2228</v>
      </c>
      <c r="AE16" s="302" t="s">
        <v>2228</v>
      </c>
      <c r="AF16" s="303" t="s">
        <v>54</v>
      </c>
      <c r="AG16" s="292" t="s">
        <v>1820</v>
      </c>
      <c r="AH16" s="292" t="s">
        <v>1821</v>
      </c>
      <c r="AI16" s="349"/>
      <c r="AJ16" s="349"/>
      <c r="AK16" s="304" t="s">
        <v>119</v>
      </c>
      <c r="AL16" s="297" t="s">
        <v>459</v>
      </c>
      <c r="AM16" s="299">
        <v>2</v>
      </c>
      <c r="AN16" s="346">
        <v>2</v>
      </c>
      <c r="AO16" s="305">
        <v>1</v>
      </c>
      <c r="AP16" s="148">
        <v>2</v>
      </c>
    </row>
    <row r="17" spans="2:42">
      <c r="B17" s="341"/>
      <c r="C17" s="290" t="s">
        <v>38</v>
      </c>
      <c r="D17" s="342"/>
      <c r="E17" s="309" t="s">
        <v>1932</v>
      </c>
      <c r="F17" s="344"/>
      <c r="G17" s="298" t="s">
        <v>1959</v>
      </c>
      <c r="H17" s="298" t="s">
        <v>1963</v>
      </c>
      <c r="I17" s="309">
        <v>1</v>
      </c>
      <c r="J17" s="345">
        <v>2</v>
      </c>
      <c r="K17" s="310">
        <v>45374</v>
      </c>
      <c r="L17" s="310">
        <v>45374</v>
      </c>
      <c r="M17" s="310">
        <v>45374</v>
      </c>
      <c r="N17" s="297">
        <v>0</v>
      </c>
      <c r="O17" s="298" t="s">
        <v>2229</v>
      </c>
      <c r="P17" s="309" t="s">
        <v>459</v>
      </c>
      <c r="Q17" s="308">
        <v>1</v>
      </c>
      <c r="R17" s="299">
        <v>2</v>
      </c>
      <c r="S17" s="299">
        <v>2</v>
      </c>
      <c r="T17" s="346"/>
      <c r="U17" s="347"/>
      <c r="V17" s="291" t="s">
        <v>1925</v>
      </c>
      <c r="W17" s="348"/>
      <c r="X17" s="290" t="s">
        <v>2226</v>
      </c>
      <c r="Y17" s="302" t="s">
        <v>2227</v>
      </c>
      <c r="Z17" s="302" t="s">
        <v>2228</v>
      </c>
      <c r="AA17" s="302" t="s">
        <v>2228</v>
      </c>
      <c r="AB17" s="302" t="s">
        <v>2228</v>
      </c>
      <c r="AC17" s="302" t="s">
        <v>2228</v>
      </c>
      <c r="AD17" s="302" t="s">
        <v>2228</v>
      </c>
      <c r="AE17" s="302" t="s">
        <v>2228</v>
      </c>
      <c r="AF17" s="303" t="s">
        <v>54</v>
      </c>
      <c r="AG17" s="292" t="s">
        <v>1820</v>
      </c>
      <c r="AH17" s="292" t="s">
        <v>1821</v>
      </c>
      <c r="AI17" s="349"/>
      <c r="AJ17" s="349"/>
      <c r="AK17" s="304" t="s">
        <v>119</v>
      </c>
      <c r="AL17" s="297" t="s">
        <v>459</v>
      </c>
      <c r="AM17" s="299">
        <v>2</v>
      </c>
      <c r="AN17" s="346">
        <v>2</v>
      </c>
      <c r="AO17" s="305">
        <v>1</v>
      </c>
      <c r="AP17" s="148">
        <v>2</v>
      </c>
    </row>
    <row r="18" spans="2:42">
      <c r="B18" s="341"/>
      <c r="C18" s="290" t="s">
        <v>38</v>
      </c>
      <c r="D18" s="342"/>
      <c r="E18" s="309" t="s">
        <v>1932</v>
      </c>
      <c r="F18" s="344"/>
      <c r="G18" s="298" t="s">
        <v>1960</v>
      </c>
      <c r="H18" s="298" t="s">
        <v>1964</v>
      </c>
      <c r="I18" s="309">
        <v>1</v>
      </c>
      <c r="J18" s="345">
        <v>3</v>
      </c>
      <c r="K18" s="310">
        <v>45374</v>
      </c>
      <c r="L18" s="310">
        <v>45374</v>
      </c>
      <c r="M18" s="310">
        <v>45374</v>
      </c>
      <c r="N18" s="297">
        <v>0</v>
      </c>
      <c r="O18" s="298" t="s">
        <v>2229</v>
      </c>
      <c r="P18" s="309" t="s">
        <v>459</v>
      </c>
      <c r="Q18" s="308">
        <v>1</v>
      </c>
      <c r="R18" s="299">
        <v>3</v>
      </c>
      <c r="S18" s="299">
        <v>3</v>
      </c>
      <c r="T18" s="346"/>
      <c r="U18" s="347"/>
      <c r="V18" s="291" t="s">
        <v>1925</v>
      </c>
      <c r="W18" s="348"/>
      <c r="X18" s="290" t="s">
        <v>2226</v>
      </c>
      <c r="Y18" s="302" t="s">
        <v>2227</v>
      </c>
      <c r="Z18" s="302" t="s">
        <v>2228</v>
      </c>
      <c r="AA18" s="302" t="s">
        <v>2228</v>
      </c>
      <c r="AB18" s="302" t="s">
        <v>2228</v>
      </c>
      <c r="AC18" s="302" t="s">
        <v>2228</v>
      </c>
      <c r="AD18" s="302" t="s">
        <v>2228</v>
      </c>
      <c r="AE18" s="302" t="s">
        <v>2228</v>
      </c>
      <c r="AF18" s="303" t="s">
        <v>54</v>
      </c>
      <c r="AG18" s="292" t="s">
        <v>1820</v>
      </c>
      <c r="AH18" s="292" t="s">
        <v>1821</v>
      </c>
      <c r="AI18" s="349"/>
      <c r="AJ18" s="349"/>
      <c r="AK18" s="304" t="s">
        <v>119</v>
      </c>
      <c r="AL18" s="297" t="s">
        <v>459</v>
      </c>
      <c r="AM18" s="299">
        <v>3</v>
      </c>
      <c r="AN18" s="346">
        <v>3</v>
      </c>
      <c r="AO18" s="305">
        <v>1</v>
      </c>
      <c r="AP18" s="148">
        <v>3</v>
      </c>
    </row>
    <row r="19" spans="2:42">
      <c r="B19" s="341"/>
      <c r="C19" s="290" t="s">
        <v>38</v>
      </c>
      <c r="D19" s="342"/>
      <c r="E19" s="309" t="s">
        <v>1932</v>
      </c>
      <c r="F19" s="344"/>
      <c r="G19" s="298" t="s">
        <v>1961</v>
      </c>
      <c r="H19" s="298" t="s">
        <v>1965</v>
      </c>
      <c r="I19" s="309">
        <v>1</v>
      </c>
      <c r="J19" s="345">
        <v>2</v>
      </c>
      <c r="K19" s="310">
        <v>45374</v>
      </c>
      <c r="L19" s="310">
        <v>45374</v>
      </c>
      <c r="M19" s="310">
        <v>45374</v>
      </c>
      <c r="N19" s="297">
        <v>0</v>
      </c>
      <c r="O19" s="298" t="s">
        <v>2229</v>
      </c>
      <c r="P19" s="309" t="s">
        <v>459</v>
      </c>
      <c r="Q19" s="308">
        <v>1</v>
      </c>
      <c r="R19" s="299">
        <v>2</v>
      </c>
      <c r="S19" s="299">
        <v>2</v>
      </c>
      <c r="T19" s="346"/>
      <c r="U19" s="347"/>
      <c r="V19" s="291" t="s">
        <v>1925</v>
      </c>
      <c r="W19" s="348"/>
      <c r="X19" s="290" t="s">
        <v>2226</v>
      </c>
      <c r="Y19" s="302" t="s">
        <v>2227</v>
      </c>
      <c r="Z19" s="302" t="s">
        <v>2228</v>
      </c>
      <c r="AA19" s="302" t="s">
        <v>2228</v>
      </c>
      <c r="AB19" s="302" t="s">
        <v>2228</v>
      </c>
      <c r="AC19" s="302" t="s">
        <v>2228</v>
      </c>
      <c r="AD19" s="302" t="s">
        <v>2228</v>
      </c>
      <c r="AE19" s="302" t="s">
        <v>2228</v>
      </c>
      <c r="AF19" s="303" t="s">
        <v>54</v>
      </c>
      <c r="AG19" s="292" t="s">
        <v>1820</v>
      </c>
      <c r="AH19" s="292" t="s">
        <v>1821</v>
      </c>
      <c r="AI19" s="349"/>
      <c r="AJ19" s="349"/>
      <c r="AK19" s="304" t="s">
        <v>119</v>
      </c>
      <c r="AL19" s="297" t="s">
        <v>459</v>
      </c>
      <c r="AM19" s="299">
        <v>2</v>
      </c>
      <c r="AN19" s="346">
        <v>2</v>
      </c>
      <c r="AO19" s="305">
        <v>1</v>
      </c>
      <c r="AP19" s="148">
        <v>2</v>
      </c>
    </row>
    <row r="20" spans="2:42">
      <c r="B20" s="341"/>
      <c r="C20" s="290" t="s">
        <v>38</v>
      </c>
      <c r="D20" s="342"/>
      <c r="E20" s="309" t="s">
        <v>1932</v>
      </c>
      <c r="F20" s="344"/>
      <c r="G20" s="298" t="s">
        <v>308</v>
      </c>
      <c r="H20" s="298" t="s">
        <v>1969</v>
      </c>
      <c r="I20" s="309">
        <v>1</v>
      </c>
      <c r="J20" s="345">
        <v>9</v>
      </c>
      <c r="K20" s="310">
        <v>45374</v>
      </c>
      <c r="L20" s="310">
        <v>45374</v>
      </c>
      <c r="M20" s="310">
        <v>45374</v>
      </c>
      <c r="N20" s="297">
        <v>0</v>
      </c>
      <c r="O20" s="298" t="s">
        <v>2229</v>
      </c>
      <c r="P20" s="309" t="s">
        <v>941</v>
      </c>
      <c r="Q20" s="308">
        <v>1</v>
      </c>
      <c r="R20" s="299">
        <v>9</v>
      </c>
      <c r="S20" s="299">
        <v>9</v>
      </c>
      <c r="T20" s="346"/>
      <c r="U20" s="347"/>
      <c r="V20" s="291" t="s">
        <v>1925</v>
      </c>
      <c r="W20" s="348"/>
      <c r="X20" s="290" t="s">
        <v>2226</v>
      </c>
      <c r="Y20" s="302" t="s">
        <v>2227</v>
      </c>
      <c r="Z20" s="302" t="s">
        <v>2228</v>
      </c>
      <c r="AA20" s="302" t="s">
        <v>2228</v>
      </c>
      <c r="AB20" s="302" t="s">
        <v>2228</v>
      </c>
      <c r="AC20" s="302" t="s">
        <v>2228</v>
      </c>
      <c r="AD20" s="302" t="s">
        <v>2228</v>
      </c>
      <c r="AE20" s="302" t="s">
        <v>2228</v>
      </c>
      <c r="AF20" s="303" t="s">
        <v>54</v>
      </c>
      <c r="AG20" s="292" t="s">
        <v>1820</v>
      </c>
      <c r="AH20" s="292" t="s">
        <v>1821</v>
      </c>
      <c r="AI20" s="349"/>
      <c r="AJ20" s="349"/>
      <c r="AK20" s="304" t="s">
        <v>119</v>
      </c>
      <c r="AL20" s="297" t="s">
        <v>941</v>
      </c>
      <c r="AM20" s="299">
        <v>9</v>
      </c>
      <c r="AN20" s="346">
        <v>9</v>
      </c>
      <c r="AO20" s="305">
        <v>1</v>
      </c>
      <c r="AP20" s="148">
        <v>9</v>
      </c>
    </row>
    <row r="21" spans="2:42">
      <c r="B21" s="341"/>
      <c r="C21" s="290" t="s">
        <v>13</v>
      </c>
      <c r="D21" s="342"/>
      <c r="E21" s="309" t="s">
        <v>1932</v>
      </c>
      <c r="F21" s="344"/>
      <c r="G21" s="298" t="s">
        <v>1966</v>
      </c>
      <c r="H21" s="298" t="s">
        <v>1970</v>
      </c>
      <c r="I21" s="309">
        <v>4</v>
      </c>
      <c r="J21" s="345">
        <v>9</v>
      </c>
      <c r="K21" s="310">
        <v>45374</v>
      </c>
      <c r="L21" s="310">
        <v>45374</v>
      </c>
      <c r="M21" s="310">
        <v>45374</v>
      </c>
      <c r="N21" s="297">
        <v>0</v>
      </c>
      <c r="O21" s="298" t="s">
        <v>2225</v>
      </c>
      <c r="P21" s="309" t="s">
        <v>941</v>
      </c>
      <c r="Q21" s="308">
        <v>4</v>
      </c>
      <c r="R21" s="299">
        <v>9</v>
      </c>
      <c r="S21" s="299">
        <v>36</v>
      </c>
      <c r="T21" s="346"/>
      <c r="U21" s="347"/>
      <c r="V21" s="291" t="s">
        <v>1925</v>
      </c>
      <c r="W21" s="348"/>
      <c r="X21" s="290" t="s">
        <v>2226</v>
      </c>
      <c r="Y21" s="302" t="s">
        <v>2227</v>
      </c>
      <c r="Z21" s="302" t="s">
        <v>2228</v>
      </c>
      <c r="AA21" s="302" t="s">
        <v>2228</v>
      </c>
      <c r="AB21" s="302" t="s">
        <v>2228</v>
      </c>
      <c r="AC21" s="302" t="s">
        <v>2228</v>
      </c>
      <c r="AD21" s="302" t="s">
        <v>2228</v>
      </c>
      <c r="AE21" s="302" t="s">
        <v>2228</v>
      </c>
      <c r="AF21" s="303" t="s">
        <v>54</v>
      </c>
      <c r="AG21" s="292" t="s">
        <v>1820</v>
      </c>
      <c r="AH21" s="292" t="s">
        <v>1821</v>
      </c>
      <c r="AI21" s="349"/>
      <c r="AJ21" s="349"/>
      <c r="AK21" s="304" t="s">
        <v>119</v>
      </c>
      <c r="AL21" s="297" t="s">
        <v>941</v>
      </c>
      <c r="AM21" s="299">
        <v>9</v>
      </c>
      <c r="AN21" s="346">
        <v>9</v>
      </c>
      <c r="AO21" s="305">
        <v>1</v>
      </c>
      <c r="AP21" s="148">
        <v>36</v>
      </c>
    </row>
    <row r="22" spans="2:42">
      <c r="B22" s="341"/>
      <c r="C22" s="290" t="s">
        <v>13</v>
      </c>
      <c r="D22" s="342"/>
      <c r="E22" s="309" t="s">
        <v>1932</v>
      </c>
      <c r="F22" s="344"/>
      <c r="G22" s="298" t="s">
        <v>1967</v>
      </c>
      <c r="H22" s="298" t="s">
        <v>1971</v>
      </c>
      <c r="I22" s="343">
        <v>2</v>
      </c>
      <c r="J22" s="345">
        <v>9</v>
      </c>
      <c r="K22" s="310">
        <v>45374</v>
      </c>
      <c r="L22" s="310">
        <v>45374</v>
      </c>
      <c r="M22" s="310">
        <v>45374</v>
      </c>
      <c r="N22" s="297">
        <v>0</v>
      </c>
      <c r="O22" s="298" t="s">
        <v>2225</v>
      </c>
      <c r="P22" s="309" t="s">
        <v>941</v>
      </c>
      <c r="Q22" s="308">
        <v>2</v>
      </c>
      <c r="R22" s="299">
        <v>9</v>
      </c>
      <c r="S22" s="299">
        <v>18</v>
      </c>
      <c r="T22" s="346"/>
      <c r="U22" s="347"/>
      <c r="V22" s="291" t="s">
        <v>1925</v>
      </c>
      <c r="W22" s="348"/>
      <c r="X22" s="290" t="s">
        <v>2226</v>
      </c>
      <c r="Y22" s="302" t="s">
        <v>2227</v>
      </c>
      <c r="Z22" s="302" t="s">
        <v>2228</v>
      </c>
      <c r="AA22" s="302" t="s">
        <v>2228</v>
      </c>
      <c r="AB22" s="302" t="s">
        <v>2228</v>
      </c>
      <c r="AC22" s="302" t="s">
        <v>2228</v>
      </c>
      <c r="AD22" s="302" t="s">
        <v>2228</v>
      </c>
      <c r="AE22" s="302" t="s">
        <v>2228</v>
      </c>
      <c r="AF22" s="303" t="s">
        <v>54</v>
      </c>
      <c r="AG22" s="292" t="s">
        <v>1820</v>
      </c>
      <c r="AH22" s="292" t="s">
        <v>1821</v>
      </c>
      <c r="AI22" s="349"/>
      <c r="AJ22" s="349"/>
      <c r="AK22" s="304" t="s">
        <v>119</v>
      </c>
      <c r="AL22" s="297" t="s">
        <v>941</v>
      </c>
      <c r="AM22" s="299">
        <v>9</v>
      </c>
      <c r="AN22" s="346">
        <v>9</v>
      </c>
      <c r="AO22" s="305">
        <v>1</v>
      </c>
      <c r="AP22" s="148">
        <v>18</v>
      </c>
    </row>
    <row r="23" spans="2:42">
      <c r="B23" s="341"/>
      <c r="C23" s="290" t="s">
        <v>13</v>
      </c>
      <c r="D23" s="342"/>
      <c r="E23" s="309" t="s">
        <v>1932</v>
      </c>
      <c r="F23" s="344"/>
      <c r="G23" s="298" t="s">
        <v>1968</v>
      </c>
      <c r="H23" s="298" t="s">
        <v>1972</v>
      </c>
      <c r="I23" s="343">
        <v>2</v>
      </c>
      <c r="J23" s="345">
        <v>9</v>
      </c>
      <c r="K23" s="310">
        <v>45374</v>
      </c>
      <c r="L23" s="310">
        <v>45374</v>
      </c>
      <c r="M23" s="310">
        <v>45374</v>
      </c>
      <c r="N23" s="297">
        <v>0</v>
      </c>
      <c r="O23" s="298" t="s">
        <v>2225</v>
      </c>
      <c r="P23" s="309" t="s">
        <v>941</v>
      </c>
      <c r="Q23" s="308">
        <v>2</v>
      </c>
      <c r="R23" s="299">
        <v>9</v>
      </c>
      <c r="S23" s="299">
        <v>18</v>
      </c>
      <c r="T23" s="346"/>
      <c r="U23" s="347"/>
      <c r="V23" s="291" t="s">
        <v>1925</v>
      </c>
      <c r="W23" s="348"/>
      <c r="X23" s="290" t="s">
        <v>2226</v>
      </c>
      <c r="Y23" s="302" t="s">
        <v>2227</v>
      </c>
      <c r="Z23" s="302" t="s">
        <v>2228</v>
      </c>
      <c r="AA23" s="302" t="s">
        <v>2228</v>
      </c>
      <c r="AB23" s="302" t="s">
        <v>2228</v>
      </c>
      <c r="AC23" s="302" t="s">
        <v>2228</v>
      </c>
      <c r="AD23" s="302" t="s">
        <v>2228</v>
      </c>
      <c r="AE23" s="302" t="s">
        <v>2228</v>
      </c>
      <c r="AF23" s="303" t="s">
        <v>54</v>
      </c>
      <c r="AG23" s="292" t="s">
        <v>1820</v>
      </c>
      <c r="AH23" s="292" t="s">
        <v>1821</v>
      </c>
      <c r="AI23" s="349"/>
      <c r="AJ23" s="349"/>
      <c r="AK23" s="304" t="s">
        <v>119</v>
      </c>
      <c r="AL23" s="297" t="s">
        <v>941</v>
      </c>
      <c r="AM23" s="299">
        <v>9</v>
      </c>
      <c r="AN23" s="346">
        <v>9</v>
      </c>
      <c r="AO23" s="305">
        <v>1</v>
      </c>
      <c r="AP23" s="148">
        <v>18</v>
      </c>
    </row>
    <row r="24" spans="2:42">
      <c r="B24" s="341"/>
      <c r="C24" s="290" t="s">
        <v>13</v>
      </c>
      <c r="D24" s="342"/>
      <c r="E24" s="309" t="s">
        <v>1932</v>
      </c>
      <c r="F24" s="344"/>
      <c r="G24" s="298" t="s">
        <v>1973</v>
      </c>
      <c r="H24" s="298" t="s">
        <v>1982</v>
      </c>
      <c r="I24" s="343">
        <v>1</v>
      </c>
      <c r="J24" s="345">
        <v>0.5</v>
      </c>
      <c r="K24" s="310">
        <v>45374</v>
      </c>
      <c r="L24" s="310">
        <v>45374</v>
      </c>
      <c r="M24" s="310">
        <v>45374</v>
      </c>
      <c r="N24" s="297">
        <v>0</v>
      </c>
      <c r="O24" s="298" t="s">
        <v>2225</v>
      </c>
      <c r="P24" s="309" t="s">
        <v>1928</v>
      </c>
      <c r="Q24" s="308">
        <v>1</v>
      </c>
      <c r="R24" s="299">
        <v>0.5</v>
      </c>
      <c r="S24" s="299">
        <v>0.5</v>
      </c>
      <c r="T24" s="346"/>
      <c r="U24" s="347"/>
      <c r="V24" s="291" t="s">
        <v>1925</v>
      </c>
      <c r="W24" s="348"/>
      <c r="X24" s="290" t="s">
        <v>2226</v>
      </c>
      <c r="Y24" s="302" t="s">
        <v>2227</v>
      </c>
      <c r="Z24" s="302" t="s">
        <v>2228</v>
      </c>
      <c r="AA24" s="302" t="s">
        <v>2228</v>
      </c>
      <c r="AB24" s="302" t="s">
        <v>2228</v>
      </c>
      <c r="AC24" s="302" t="s">
        <v>2228</v>
      </c>
      <c r="AD24" s="302" t="s">
        <v>2228</v>
      </c>
      <c r="AE24" s="302" t="s">
        <v>2228</v>
      </c>
      <c r="AF24" s="303" t="s">
        <v>54</v>
      </c>
      <c r="AG24" s="292" t="s">
        <v>1820</v>
      </c>
      <c r="AH24" s="292" t="s">
        <v>1821</v>
      </c>
      <c r="AI24" s="349"/>
      <c r="AJ24" s="349"/>
      <c r="AK24" s="304" t="s">
        <v>119</v>
      </c>
      <c r="AL24" s="297" t="s">
        <v>1928</v>
      </c>
      <c r="AM24" s="299">
        <v>0.5</v>
      </c>
      <c r="AN24" s="346">
        <v>0.5</v>
      </c>
      <c r="AO24" s="305">
        <v>1</v>
      </c>
      <c r="AP24" s="148">
        <v>0.5</v>
      </c>
    </row>
    <row r="25" spans="2:42">
      <c r="B25" s="341"/>
      <c r="C25" s="290" t="s">
        <v>13</v>
      </c>
      <c r="D25" s="342"/>
      <c r="E25" s="309" t="s">
        <v>1932</v>
      </c>
      <c r="F25" s="344"/>
      <c r="G25" s="298" t="s">
        <v>1973</v>
      </c>
      <c r="H25" s="298" t="s">
        <v>1983</v>
      </c>
      <c r="I25" s="343">
        <v>1</v>
      </c>
      <c r="J25" s="345">
        <v>0.5</v>
      </c>
      <c r="K25" s="310">
        <v>45374</v>
      </c>
      <c r="L25" s="310">
        <v>45374</v>
      </c>
      <c r="M25" s="310">
        <v>45374</v>
      </c>
      <c r="N25" s="297">
        <v>0</v>
      </c>
      <c r="O25" s="298" t="s">
        <v>2225</v>
      </c>
      <c r="P25" s="309" t="s">
        <v>1928</v>
      </c>
      <c r="Q25" s="308">
        <v>1</v>
      </c>
      <c r="R25" s="299">
        <v>0.5</v>
      </c>
      <c r="S25" s="299">
        <v>0.5</v>
      </c>
      <c r="T25" s="346"/>
      <c r="U25" s="347"/>
      <c r="V25" s="291" t="s">
        <v>1925</v>
      </c>
      <c r="W25" s="348"/>
      <c r="X25" s="290" t="s">
        <v>2226</v>
      </c>
      <c r="Y25" s="302" t="s">
        <v>2227</v>
      </c>
      <c r="Z25" s="302" t="s">
        <v>2228</v>
      </c>
      <c r="AA25" s="302" t="s">
        <v>2228</v>
      </c>
      <c r="AB25" s="302" t="s">
        <v>2228</v>
      </c>
      <c r="AC25" s="302" t="s">
        <v>2228</v>
      </c>
      <c r="AD25" s="302" t="s">
        <v>2228</v>
      </c>
      <c r="AE25" s="302" t="s">
        <v>2228</v>
      </c>
      <c r="AF25" s="303" t="s">
        <v>54</v>
      </c>
      <c r="AG25" s="292" t="s">
        <v>1820</v>
      </c>
      <c r="AH25" s="292" t="s">
        <v>1821</v>
      </c>
      <c r="AI25" s="349"/>
      <c r="AJ25" s="349"/>
      <c r="AK25" s="304" t="s">
        <v>119</v>
      </c>
      <c r="AL25" s="297" t="s">
        <v>1928</v>
      </c>
      <c r="AM25" s="299">
        <v>0.5</v>
      </c>
      <c r="AN25" s="346">
        <v>0.5</v>
      </c>
      <c r="AO25" s="305">
        <v>1</v>
      </c>
      <c r="AP25" s="148">
        <v>0.5</v>
      </c>
    </row>
    <row r="26" spans="2:42">
      <c r="B26" s="341"/>
      <c r="C26" s="290" t="s">
        <v>13</v>
      </c>
      <c r="D26" s="342"/>
      <c r="E26" s="309" t="s">
        <v>1932</v>
      </c>
      <c r="F26" s="344"/>
      <c r="G26" s="298" t="s">
        <v>1626</v>
      </c>
      <c r="H26" s="298" t="s">
        <v>1982</v>
      </c>
      <c r="I26" s="343">
        <v>1</v>
      </c>
      <c r="J26" s="345">
        <v>0.5</v>
      </c>
      <c r="K26" s="310">
        <v>45374</v>
      </c>
      <c r="L26" s="310">
        <v>45374</v>
      </c>
      <c r="M26" s="310">
        <v>45374</v>
      </c>
      <c r="N26" s="297">
        <v>0</v>
      </c>
      <c r="O26" s="298" t="s">
        <v>2225</v>
      </c>
      <c r="P26" s="309" t="s">
        <v>1928</v>
      </c>
      <c r="Q26" s="308">
        <v>1</v>
      </c>
      <c r="R26" s="299">
        <v>0.5</v>
      </c>
      <c r="S26" s="299">
        <v>0.5</v>
      </c>
      <c r="T26" s="346"/>
      <c r="U26" s="347"/>
      <c r="V26" s="291" t="s">
        <v>1925</v>
      </c>
      <c r="W26" s="348"/>
      <c r="X26" s="290" t="s">
        <v>2226</v>
      </c>
      <c r="Y26" s="302" t="s">
        <v>2227</v>
      </c>
      <c r="Z26" s="302" t="s">
        <v>2228</v>
      </c>
      <c r="AA26" s="302" t="s">
        <v>2228</v>
      </c>
      <c r="AB26" s="302" t="s">
        <v>2228</v>
      </c>
      <c r="AC26" s="302" t="s">
        <v>2228</v>
      </c>
      <c r="AD26" s="302" t="s">
        <v>2228</v>
      </c>
      <c r="AE26" s="302" t="s">
        <v>2228</v>
      </c>
      <c r="AF26" s="303" t="s">
        <v>54</v>
      </c>
      <c r="AG26" s="292" t="s">
        <v>1820</v>
      </c>
      <c r="AH26" s="292" t="s">
        <v>1821</v>
      </c>
      <c r="AI26" s="349"/>
      <c r="AJ26" s="349"/>
      <c r="AK26" s="304" t="s">
        <v>119</v>
      </c>
      <c r="AL26" s="297" t="s">
        <v>1928</v>
      </c>
      <c r="AM26" s="299">
        <v>0.5</v>
      </c>
      <c r="AN26" s="346">
        <v>0.5</v>
      </c>
      <c r="AO26" s="305">
        <v>1</v>
      </c>
      <c r="AP26" s="148">
        <v>0.5</v>
      </c>
    </row>
    <row r="27" spans="2:42">
      <c r="B27" s="341"/>
      <c r="C27" s="290" t="s">
        <v>13</v>
      </c>
      <c r="D27" s="342"/>
      <c r="E27" s="309" t="s">
        <v>1932</v>
      </c>
      <c r="F27" s="344"/>
      <c r="G27" s="298" t="s">
        <v>968</v>
      </c>
      <c r="H27" s="298" t="s">
        <v>1982</v>
      </c>
      <c r="I27" s="343">
        <v>1</v>
      </c>
      <c r="J27" s="345">
        <v>0.5</v>
      </c>
      <c r="K27" s="310">
        <v>45374</v>
      </c>
      <c r="L27" s="310">
        <v>45374</v>
      </c>
      <c r="M27" s="310">
        <v>45374</v>
      </c>
      <c r="N27" s="297">
        <v>0</v>
      </c>
      <c r="O27" s="298" t="s">
        <v>2225</v>
      </c>
      <c r="P27" s="309" t="s">
        <v>1928</v>
      </c>
      <c r="Q27" s="308">
        <v>1</v>
      </c>
      <c r="R27" s="299">
        <v>0.5</v>
      </c>
      <c r="S27" s="299">
        <v>0.5</v>
      </c>
      <c r="T27" s="346"/>
      <c r="U27" s="347"/>
      <c r="V27" s="291" t="s">
        <v>1925</v>
      </c>
      <c r="W27" s="348"/>
      <c r="X27" s="290" t="s">
        <v>2226</v>
      </c>
      <c r="Y27" s="302" t="s">
        <v>2227</v>
      </c>
      <c r="Z27" s="302" t="s">
        <v>2228</v>
      </c>
      <c r="AA27" s="302" t="s">
        <v>2228</v>
      </c>
      <c r="AB27" s="302" t="s">
        <v>2228</v>
      </c>
      <c r="AC27" s="302" t="s">
        <v>2228</v>
      </c>
      <c r="AD27" s="302" t="s">
        <v>2228</v>
      </c>
      <c r="AE27" s="302" t="s">
        <v>2228</v>
      </c>
      <c r="AF27" s="303" t="s">
        <v>54</v>
      </c>
      <c r="AG27" s="292" t="s">
        <v>1820</v>
      </c>
      <c r="AH27" s="292" t="s">
        <v>1821</v>
      </c>
      <c r="AI27" s="349"/>
      <c r="AJ27" s="349"/>
      <c r="AK27" s="304" t="s">
        <v>119</v>
      </c>
      <c r="AL27" s="297" t="s">
        <v>1928</v>
      </c>
      <c r="AM27" s="299">
        <v>0.5</v>
      </c>
      <c r="AN27" s="346">
        <v>0.5</v>
      </c>
      <c r="AO27" s="305">
        <v>1</v>
      </c>
      <c r="AP27" s="148">
        <v>0.5</v>
      </c>
    </row>
    <row r="28" spans="2:42">
      <c r="B28" s="341"/>
      <c r="C28" s="290" t="s">
        <v>13</v>
      </c>
      <c r="D28" s="342"/>
      <c r="E28" s="309" t="s">
        <v>1932</v>
      </c>
      <c r="F28" s="344"/>
      <c r="G28" s="298" t="s">
        <v>1974</v>
      </c>
      <c r="H28" s="298" t="s">
        <v>1982</v>
      </c>
      <c r="I28" s="343">
        <v>1</v>
      </c>
      <c r="J28" s="345">
        <v>0.5</v>
      </c>
      <c r="K28" s="310">
        <v>45374</v>
      </c>
      <c r="L28" s="310">
        <v>45374</v>
      </c>
      <c r="M28" s="310">
        <v>45374</v>
      </c>
      <c r="N28" s="297">
        <v>0</v>
      </c>
      <c r="O28" s="298" t="s">
        <v>2225</v>
      </c>
      <c r="P28" s="309" t="s">
        <v>1928</v>
      </c>
      <c r="Q28" s="308">
        <v>1</v>
      </c>
      <c r="R28" s="299">
        <v>0.5</v>
      </c>
      <c r="S28" s="299">
        <v>0.5</v>
      </c>
      <c r="T28" s="346"/>
      <c r="U28" s="347"/>
      <c r="V28" s="291" t="s">
        <v>1925</v>
      </c>
      <c r="W28" s="348"/>
      <c r="X28" s="290" t="s">
        <v>2226</v>
      </c>
      <c r="Y28" s="302" t="s">
        <v>2227</v>
      </c>
      <c r="Z28" s="302" t="s">
        <v>2228</v>
      </c>
      <c r="AA28" s="302" t="s">
        <v>2228</v>
      </c>
      <c r="AB28" s="302" t="s">
        <v>2228</v>
      </c>
      <c r="AC28" s="302" t="s">
        <v>2228</v>
      </c>
      <c r="AD28" s="302" t="s">
        <v>2228</v>
      </c>
      <c r="AE28" s="302" t="s">
        <v>2228</v>
      </c>
      <c r="AF28" s="303" t="s">
        <v>54</v>
      </c>
      <c r="AG28" s="292" t="s">
        <v>1820</v>
      </c>
      <c r="AH28" s="292" t="s">
        <v>1821</v>
      </c>
      <c r="AI28" s="349"/>
      <c r="AJ28" s="349"/>
      <c r="AK28" s="304" t="s">
        <v>119</v>
      </c>
      <c r="AL28" s="297" t="s">
        <v>1928</v>
      </c>
      <c r="AM28" s="299">
        <v>0.5</v>
      </c>
      <c r="AN28" s="346">
        <v>0.5</v>
      </c>
      <c r="AO28" s="305">
        <v>1</v>
      </c>
      <c r="AP28" s="148">
        <v>0.5</v>
      </c>
    </row>
    <row r="29" spans="2:42">
      <c r="B29" s="341"/>
      <c r="C29" s="290" t="s">
        <v>13</v>
      </c>
      <c r="D29" s="342"/>
      <c r="E29" s="309" t="s">
        <v>1932</v>
      </c>
      <c r="F29" s="344"/>
      <c r="G29" s="298" t="s">
        <v>1975</v>
      </c>
      <c r="H29" s="298" t="s">
        <v>1982</v>
      </c>
      <c r="I29" s="343">
        <v>1</v>
      </c>
      <c r="J29" s="345">
        <v>0.5</v>
      </c>
      <c r="K29" s="310">
        <v>45374</v>
      </c>
      <c r="L29" s="310">
        <v>45374</v>
      </c>
      <c r="M29" s="310">
        <v>45374</v>
      </c>
      <c r="N29" s="297">
        <v>0</v>
      </c>
      <c r="O29" s="298" t="s">
        <v>2225</v>
      </c>
      <c r="P29" s="309" t="s">
        <v>1928</v>
      </c>
      <c r="Q29" s="308">
        <v>1</v>
      </c>
      <c r="R29" s="299">
        <v>0.5</v>
      </c>
      <c r="S29" s="299">
        <v>0.5</v>
      </c>
      <c r="T29" s="346"/>
      <c r="U29" s="347"/>
      <c r="V29" s="291" t="s">
        <v>1925</v>
      </c>
      <c r="W29" s="348"/>
      <c r="X29" s="290" t="s">
        <v>2226</v>
      </c>
      <c r="Y29" s="302" t="s">
        <v>2227</v>
      </c>
      <c r="Z29" s="302" t="s">
        <v>2228</v>
      </c>
      <c r="AA29" s="302" t="s">
        <v>2228</v>
      </c>
      <c r="AB29" s="302" t="s">
        <v>2228</v>
      </c>
      <c r="AC29" s="302" t="s">
        <v>2228</v>
      </c>
      <c r="AD29" s="302" t="s">
        <v>2228</v>
      </c>
      <c r="AE29" s="302" t="s">
        <v>2228</v>
      </c>
      <c r="AF29" s="303" t="s">
        <v>54</v>
      </c>
      <c r="AG29" s="292" t="s">
        <v>1820</v>
      </c>
      <c r="AH29" s="292" t="s">
        <v>1821</v>
      </c>
      <c r="AI29" s="349"/>
      <c r="AJ29" s="349"/>
      <c r="AK29" s="304" t="s">
        <v>119</v>
      </c>
      <c r="AL29" s="297" t="s">
        <v>1928</v>
      </c>
      <c r="AM29" s="299">
        <v>0.5</v>
      </c>
      <c r="AN29" s="346">
        <v>0.5</v>
      </c>
      <c r="AO29" s="305">
        <v>1</v>
      </c>
      <c r="AP29" s="148">
        <v>0.5</v>
      </c>
    </row>
    <row r="30" spans="2:42">
      <c r="B30" s="341"/>
      <c r="C30" s="290" t="s">
        <v>13</v>
      </c>
      <c r="D30" s="342"/>
      <c r="E30" s="309" t="s">
        <v>1932</v>
      </c>
      <c r="F30" s="344"/>
      <c r="G30" s="298" t="s">
        <v>1976</v>
      </c>
      <c r="H30" s="298" t="s">
        <v>1982</v>
      </c>
      <c r="I30" s="343">
        <v>1</v>
      </c>
      <c r="J30" s="345">
        <v>0.5</v>
      </c>
      <c r="K30" s="310">
        <v>45374</v>
      </c>
      <c r="L30" s="310">
        <v>45374</v>
      </c>
      <c r="M30" s="310">
        <v>45374</v>
      </c>
      <c r="N30" s="297">
        <v>0</v>
      </c>
      <c r="O30" s="298" t="s">
        <v>2225</v>
      </c>
      <c r="P30" s="309" t="s">
        <v>1928</v>
      </c>
      <c r="Q30" s="308">
        <v>1</v>
      </c>
      <c r="R30" s="299">
        <v>0.5</v>
      </c>
      <c r="S30" s="299">
        <v>0.5</v>
      </c>
      <c r="T30" s="346"/>
      <c r="U30" s="347"/>
      <c r="V30" s="291" t="s">
        <v>1925</v>
      </c>
      <c r="W30" s="348"/>
      <c r="X30" s="290" t="s">
        <v>2226</v>
      </c>
      <c r="Y30" s="302" t="s">
        <v>2227</v>
      </c>
      <c r="Z30" s="302" t="s">
        <v>2228</v>
      </c>
      <c r="AA30" s="302" t="s">
        <v>2228</v>
      </c>
      <c r="AB30" s="302" t="s">
        <v>2228</v>
      </c>
      <c r="AC30" s="302" t="s">
        <v>2228</v>
      </c>
      <c r="AD30" s="302" t="s">
        <v>2228</v>
      </c>
      <c r="AE30" s="302" t="s">
        <v>2228</v>
      </c>
      <c r="AF30" s="303" t="s">
        <v>54</v>
      </c>
      <c r="AG30" s="292" t="s">
        <v>1820</v>
      </c>
      <c r="AH30" s="292" t="s">
        <v>1821</v>
      </c>
      <c r="AI30" s="349"/>
      <c r="AJ30" s="349"/>
      <c r="AK30" s="304" t="s">
        <v>119</v>
      </c>
      <c r="AL30" s="297" t="s">
        <v>1928</v>
      </c>
      <c r="AM30" s="299">
        <v>0.5</v>
      </c>
      <c r="AN30" s="346">
        <v>0.5</v>
      </c>
      <c r="AO30" s="305">
        <v>1</v>
      </c>
      <c r="AP30" s="148">
        <v>0.5</v>
      </c>
    </row>
    <row r="31" spans="2:42">
      <c r="B31" s="341"/>
      <c r="C31" s="290" t="s">
        <v>13</v>
      </c>
      <c r="D31" s="342"/>
      <c r="E31" s="309" t="s">
        <v>1932</v>
      </c>
      <c r="F31" s="344"/>
      <c r="G31" s="298" t="s">
        <v>1631</v>
      </c>
      <c r="H31" s="298" t="s">
        <v>1983</v>
      </c>
      <c r="I31" s="343">
        <v>1</v>
      </c>
      <c r="J31" s="345">
        <v>0.5</v>
      </c>
      <c r="K31" s="310">
        <v>45374</v>
      </c>
      <c r="L31" s="310">
        <v>45374</v>
      </c>
      <c r="M31" s="310">
        <v>45374</v>
      </c>
      <c r="N31" s="297">
        <v>0</v>
      </c>
      <c r="O31" s="298" t="s">
        <v>2225</v>
      </c>
      <c r="P31" s="309" t="s">
        <v>1928</v>
      </c>
      <c r="Q31" s="308">
        <v>1</v>
      </c>
      <c r="R31" s="299">
        <v>0.5</v>
      </c>
      <c r="S31" s="299">
        <v>0.5</v>
      </c>
      <c r="T31" s="346"/>
      <c r="U31" s="347"/>
      <c r="V31" s="291" t="s">
        <v>1925</v>
      </c>
      <c r="W31" s="348"/>
      <c r="X31" s="290" t="s">
        <v>2226</v>
      </c>
      <c r="Y31" s="302" t="s">
        <v>2227</v>
      </c>
      <c r="Z31" s="302" t="s">
        <v>2228</v>
      </c>
      <c r="AA31" s="302" t="s">
        <v>2228</v>
      </c>
      <c r="AB31" s="302" t="s">
        <v>2228</v>
      </c>
      <c r="AC31" s="302" t="s">
        <v>2228</v>
      </c>
      <c r="AD31" s="302" t="s">
        <v>2228</v>
      </c>
      <c r="AE31" s="302" t="s">
        <v>2228</v>
      </c>
      <c r="AF31" s="303" t="s">
        <v>54</v>
      </c>
      <c r="AG31" s="292" t="s">
        <v>1820</v>
      </c>
      <c r="AH31" s="292" t="s">
        <v>1821</v>
      </c>
      <c r="AI31" s="349"/>
      <c r="AJ31" s="349"/>
      <c r="AK31" s="304" t="s">
        <v>119</v>
      </c>
      <c r="AL31" s="297" t="s">
        <v>1928</v>
      </c>
      <c r="AM31" s="299">
        <v>0.5</v>
      </c>
      <c r="AN31" s="346">
        <v>0.5</v>
      </c>
      <c r="AO31" s="305">
        <v>1</v>
      </c>
      <c r="AP31" s="148">
        <v>0.5</v>
      </c>
    </row>
    <row r="32" spans="2:42">
      <c r="B32" s="341"/>
      <c r="C32" s="290" t="s">
        <v>13</v>
      </c>
      <c r="D32" s="342"/>
      <c r="E32" s="309" t="s">
        <v>1932</v>
      </c>
      <c r="F32" s="344"/>
      <c r="G32" s="298" t="s">
        <v>1631</v>
      </c>
      <c r="H32" s="298" t="s">
        <v>1982</v>
      </c>
      <c r="I32" s="343">
        <v>1</v>
      </c>
      <c r="J32" s="345">
        <v>0.5</v>
      </c>
      <c r="K32" s="310">
        <v>45374</v>
      </c>
      <c r="L32" s="310">
        <v>45374</v>
      </c>
      <c r="M32" s="310">
        <v>45374</v>
      </c>
      <c r="N32" s="297">
        <v>0</v>
      </c>
      <c r="O32" s="298" t="s">
        <v>2225</v>
      </c>
      <c r="P32" s="309" t="s">
        <v>1928</v>
      </c>
      <c r="Q32" s="308">
        <v>1</v>
      </c>
      <c r="R32" s="299">
        <v>0.5</v>
      </c>
      <c r="S32" s="299">
        <v>0.5</v>
      </c>
      <c r="T32" s="346"/>
      <c r="U32" s="347"/>
      <c r="V32" s="291" t="s">
        <v>1925</v>
      </c>
      <c r="W32" s="348"/>
      <c r="X32" s="290" t="s">
        <v>2226</v>
      </c>
      <c r="Y32" s="302" t="s">
        <v>2227</v>
      </c>
      <c r="Z32" s="302" t="s">
        <v>2228</v>
      </c>
      <c r="AA32" s="302" t="s">
        <v>2228</v>
      </c>
      <c r="AB32" s="302" t="s">
        <v>2228</v>
      </c>
      <c r="AC32" s="302" t="s">
        <v>2228</v>
      </c>
      <c r="AD32" s="302" t="s">
        <v>2228</v>
      </c>
      <c r="AE32" s="302" t="s">
        <v>2228</v>
      </c>
      <c r="AF32" s="303" t="s">
        <v>54</v>
      </c>
      <c r="AG32" s="292" t="s">
        <v>1820</v>
      </c>
      <c r="AH32" s="292" t="s">
        <v>1821</v>
      </c>
      <c r="AI32" s="349"/>
      <c r="AJ32" s="349"/>
      <c r="AK32" s="304" t="s">
        <v>119</v>
      </c>
      <c r="AL32" s="297" t="s">
        <v>1928</v>
      </c>
      <c r="AM32" s="299">
        <v>0.5</v>
      </c>
      <c r="AN32" s="345">
        <v>0.5</v>
      </c>
      <c r="AO32" s="305">
        <v>1</v>
      </c>
      <c r="AP32" s="148">
        <v>0.5</v>
      </c>
    </row>
    <row r="33" spans="2:42">
      <c r="B33" s="341"/>
      <c r="C33" s="290" t="s">
        <v>13</v>
      </c>
      <c r="D33" s="342"/>
      <c r="E33" s="309" t="s">
        <v>1932</v>
      </c>
      <c r="F33" s="344"/>
      <c r="G33" s="298" t="s">
        <v>1632</v>
      </c>
      <c r="H33" s="298" t="s">
        <v>1983</v>
      </c>
      <c r="I33" s="343">
        <v>1</v>
      </c>
      <c r="J33" s="345">
        <v>0.5</v>
      </c>
      <c r="K33" s="310">
        <v>45374</v>
      </c>
      <c r="L33" s="310">
        <v>45374</v>
      </c>
      <c r="M33" s="310">
        <v>45374</v>
      </c>
      <c r="N33" s="297">
        <v>0</v>
      </c>
      <c r="O33" s="298" t="s">
        <v>2225</v>
      </c>
      <c r="P33" s="309" t="s">
        <v>1928</v>
      </c>
      <c r="Q33" s="308">
        <v>1</v>
      </c>
      <c r="R33" s="299">
        <v>0.5</v>
      </c>
      <c r="S33" s="299">
        <v>0.5</v>
      </c>
      <c r="T33" s="346"/>
      <c r="U33" s="347"/>
      <c r="V33" s="291" t="s">
        <v>1925</v>
      </c>
      <c r="W33" s="348"/>
      <c r="X33" s="290" t="s">
        <v>2226</v>
      </c>
      <c r="Y33" s="302" t="s">
        <v>2227</v>
      </c>
      <c r="Z33" s="302" t="s">
        <v>2228</v>
      </c>
      <c r="AA33" s="302" t="s">
        <v>2228</v>
      </c>
      <c r="AB33" s="302" t="s">
        <v>2228</v>
      </c>
      <c r="AC33" s="302" t="s">
        <v>2228</v>
      </c>
      <c r="AD33" s="302" t="s">
        <v>2228</v>
      </c>
      <c r="AE33" s="302" t="s">
        <v>2228</v>
      </c>
      <c r="AF33" s="303" t="s">
        <v>54</v>
      </c>
      <c r="AG33" s="292" t="s">
        <v>1820</v>
      </c>
      <c r="AH33" s="292" t="s">
        <v>1821</v>
      </c>
      <c r="AI33" s="349"/>
      <c r="AJ33" s="349"/>
      <c r="AK33" s="304" t="s">
        <v>119</v>
      </c>
      <c r="AL33" s="297" t="s">
        <v>1928</v>
      </c>
      <c r="AM33" s="299">
        <v>0.5</v>
      </c>
      <c r="AN33" s="345">
        <v>0.5</v>
      </c>
      <c r="AO33" s="305">
        <v>1</v>
      </c>
      <c r="AP33" s="148">
        <v>0.5</v>
      </c>
    </row>
    <row r="34" spans="2:42">
      <c r="B34" s="341"/>
      <c r="C34" s="290" t="s">
        <v>13</v>
      </c>
      <c r="D34" s="342"/>
      <c r="E34" s="309" t="s">
        <v>1932</v>
      </c>
      <c r="F34" s="344"/>
      <c r="G34" s="298" t="s">
        <v>1632</v>
      </c>
      <c r="H34" s="298" t="s">
        <v>1982</v>
      </c>
      <c r="I34" s="343">
        <v>1</v>
      </c>
      <c r="J34" s="345">
        <v>0.5</v>
      </c>
      <c r="K34" s="310">
        <v>45374</v>
      </c>
      <c r="L34" s="310">
        <v>45374</v>
      </c>
      <c r="M34" s="310">
        <v>45374</v>
      </c>
      <c r="N34" s="297">
        <v>0</v>
      </c>
      <c r="O34" s="298" t="s">
        <v>2225</v>
      </c>
      <c r="P34" s="309" t="s">
        <v>1928</v>
      </c>
      <c r="Q34" s="308">
        <v>1</v>
      </c>
      <c r="R34" s="299">
        <v>0.5</v>
      </c>
      <c r="S34" s="299">
        <v>0.5</v>
      </c>
      <c r="T34" s="346"/>
      <c r="U34" s="347"/>
      <c r="V34" s="291" t="s">
        <v>1925</v>
      </c>
      <c r="W34" s="348"/>
      <c r="X34" s="290" t="s">
        <v>2226</v>
      </c>
      <c r="Y34" s="302" t="s">
        <v>2227</v>
      </c>
      <c r="Z34" s="302" t="s">
        <v>2228</v>
      </c>
      <c r="AA34" s="302" t="s">
        <v>2228</v>
      </c>
      <c r="AB34" s="302" t="s">
        <v>2228</v>
      </c>
      <c r="AC34" s="302" t="s">
        <v>2228</v>
      </c>
      <c r="AD34" s="302" t="s">
        <v>2228</v>
      </c>
      <c r="AE34" s="302" t="s">
        <v>2228</v>
      </c>
      <c r="AF34" s="303" t="s">
        <v>54</v>
      </c>
      <c r="AG34" s="292" t="s">
        <v>1820</v>
      </c>
      <c r="AH34" s="292" t="s">
        <v>1821</v>
      </c>
      <c r="AI34" s="349"/>
      <c r="AJ34" s="349"/>
      <c r="AK34" s="304" t="s">
        <v>119</v>
      </c>
      <c r="AL34" s="297" t="s">
        <v>1928</v>
      </c>
      <c r="AM34" s="299">
        <v>0.5</v>
      </c>
      <c r="AN34" s="345">
        <v>0.5</v>
      </c>
      <c r="AO34" s="305">
        <v>1</v>
      </c>
      <c r="AP34" s="148">
        <v>0.5</v>
      </c>
    </row>
    <row r="35" spans="2:42">
      <c r="B35" s="341"/>
      <c r="C35" s="290" t="s">
        <v>13</v>
      </c>
      <c r="D35" s="342"/>
      <c r="E35" s="309" t="s">
        <v>1932</v>
      </c>
      <c r="F35" s="344"/>
      <c r="G35" s="298" t="s">
        <v>1977</v>
      </c>
      <c r="H35" s="298" t="s">
        <v>1982</v>
      </c>
      <c r="I35" s="343">
        <v>1</v>
      </c>
      <c r="J35" s="345">
        <v>0.5</v>
      </c>
      <c r="K35" s="310">
        <v>45374</v>
      </c>
      <c r="L35" s="310">
        <v>45374</v>
      </c>
      <c r="M35" s="310">
        <v>45374</v>
      </c>
      <c r="N35" s="297">
        <v>0</v>
      </c>
      <c r="O35" s="298" t="s">
        <v>2225</v>
      </c>
      <c r="P35" s="309" t="s">
        <v>1928</v>
      </c>
      <c r="Q35" s="308">
        <v>1</v>
      </c>
      <c r="R35" s="299">
        <v>0.5</v>
      </c>
      <c r="S35" s="299">
        <v>0.5</v>
      </c>
      <c r="T35" s="346"/>
      <c r="U35" s="347"/>
      <c r="V35" s="291" t="s">
        <v>1925</v>
      </c>
      <c r="W35" s="348"/>
      <c r="X35" s="290" t="s">
        <v>2226</v>
      </c>
      <c r="Y35" s="302" t="s">
        <v>2227</v>
      </c>
      <c r="Z35" s="302" t="s">
        <v>2228</v>
      </c>
      <c r="AA35" s="302" t="s">
        <v>2228</v>
      </c>
      <c r="AB35" s="302" t="s">
        <v>2228</v>
      </c>
      <c r="AC35" s="302" t="s">
        <v>2228</v>
      </c>
      <c r="AD35" s="302" t="s">
        <v>2228</v>
      </c>
      <c r="AE35" s="302" t="s">
        <v>2228</v>
      </c>
      <c r="AF35" s="303" t="s">
        <v>54</v>
      </c>
      <c r="AG35" s="292" t="s">
        <v>1820</v>
      </c>
      <c r="AH35" s="292" t="s">
        <v>1821</v>
      </c>
      <c r="AI35" s="349"/>
      <c r="AJ35" s="349"/>
      <c r="AK35" s="304" t="s">
        <v>119</v>
      </c>
      <c r="AL35" s="297" t="s">
        <v>1928</v>
      </c>
      <c r="AM35" s="299">
        <v>0.5</v>
      </c>
      <c r="AN35" s="345">
        <v>0.5</v>
      </c>
      <c r="AO35" s="305">
        <v>1</v>
      </c>
      <c r="AP35" s="148">
        <v>0.5</v>
      </c>
    </row>
    <row r="36" spans="2:42">
      <c r="B36" s="341"/>
      <c r="C36" s="290" t="s">
        <v>13</v>
      </c>
      <c r="D36" s="342"/>
      <c r="E36" s="309" t="s">
        <v>1932</v>
      </c>
      <c r="F36" s="344"/>
      <c r="G36" s="298" t="s">
        <v>1978</v>
      </c>
      <c r="H36" s="298" t="s">
        <v>1983</v>
      </c>
      <c r="I36" s="343">
        <v>1</v>
      </c>
      <c r="J36" s="345">
        <v>0.5</v>
      </c>
      <c r="K36" s="310">
        <v>45374</v>
      </c>
      <c r="L36" s="310">
        <v>45374</v>
      </c>
      <c r="M36" s="310">
        <v>45374</v>
      </c>
      <c r="N36" s="297">
        <v>0</v>
      </c>
      <c r="O36" s="298" t="s">
        <v>2225</v>
      </c>
      <c r="P36" s="309" t="s">
        <v>1928</v>
      </c>
      <c r="Q36" s="308">
        <v>1</v>
      </c>
      <c r="R36" s="299">
        <v>0.5</v>
      </c>
      <c r="S36" s="299">
        <v>0.5</v>
      </c>
      <c r="T36" s="346"/>
      <c r="U36" s="347"/>
      <c r="V36" s="291" t="s">
        <v>1925</v>
      </c>
      <c r="W36" s="348"/>
      <c r="X36" s="290" t="s">
        <v>2226</v>
      </c>
      <c r="Y36" s="302" t="s">
        <v>2227</v>
      </c>
      <c r="Z36" s="302" t="s">
        <v>2228</v>
      </c>
      <c r="AA36" s="302" t="s">
        <v>2228</v>
      </c>
      <c r="AB36" s="302" t="s">
        <v>2228</v>
      </c>
      <c r="AC36" s="302" t="s">
        <v>2228</v>
      </c>
      <c r="AD36" s="302" t="s">
        <v>2228</v>
      </c>
      <c r="AE36" s="302" t="s">
        <v>2228</v>
      </c>
      <c r="AF36" s="303" t="s">
        <v>54</v>
      </c>
      <c r="AG36" s="292" t="s">
        <v>1820</v>
      </c>
      <c r="AH36" s="292" t="s">
        <v>1821</v>
      </c>
      <c r="AI36" s="349"/>
      <c r="AJ36" s="349"/>
      <c r="AK36" s="304" t="s">
        <v>119</v>
      </c>
      <c r="AL36" s="297" t="s">
        <v>1928</v>
      </c>
      <c r="AM36" s="299">
        <v>0.5</v>
      </c>
      <c r="AN36" s="345">
        <v>0.5</v>
      </c>
      <c r="AO36" s="305">
        <v>1</v>
      </c>
      <c r="AP36" s="148">
        <v>0.5</v>
      </c>
    </row>
    <row r="37" spans="2:42">
      <c r="B37" s="341"/>
      <c r="C37" s="290" t="s">
        <v>13</v>
      </c>
      <c r="D37" s="342"/>
      <c r="E37" s="309" t="s">
        <v>1932</v>
      </c>
      <c r="F37" s="344"/>
      <c r="G37" s="298" t="s">
        <v>1979</v>
      </c>
      <c r="H37" s="298" t="s">
        <v>1983</v>
      </c>
      <c r="I37" s="343">
        <v>1</v>
      </c>
      <c r="J37" s="345">
        <v>0.5</v>
      </c>
      <c r="K37" s="310">
        <v>45374</v>
      </c>
      <c r="L37" s="310">
        <v>45374</v>
      </c>
      <c r="M37" s="310">
        <v>45374</v>
      </c>
      <c r="N37" s="297">
        <v>0</v>
      </c>
      <c r="O37" s="298" t="s">
        <v>2225</v>
      </c>
      <c r="P37" s="309" t="s">
        <v>1928</v>
      </c>
      <c r="Q37" s="308">
        <v>1</v>
      </c>
      <c r="R37" s="299">
        <v>0.5</v>
      </c>
      <c r="S37" s="299">
        <v>0.5</v>
      </c>
      <c r="T37" s="346"/>
      <c r="U37" s="347"/>
      <c r="V37" s="291" t="s">
        <v>1925</v>
      </c>
      <c r="W37" s="348"/>
      <c r="X37" s="290" t="s">
        <v>2226</v>
      </c>
      <c r="Y37" s="302" t="s">
        <v>2227</v>
      </c>
      <c r="Z37" s="302" t="s">
        <v>2228</v>
      </c>
      <c r="AA37" s="302" t="s">
        <v>2228</v>
      </c>
      <c r="AB37" s="302" t="s">
        <v>2228</v>
      </c>
      <c r="AC37" s="302" t="s">
        <v>2228</v>
      </c>
      <c r="AD37" s="302" t="s">
        <v>2228</v>
      </c>
      <c r="AE37" s="302" t="s">
        <v>2228</v>
      </c>
      <c r="AF37" s="303" t="s">
        <v>54</v>
      </c>
      <c r="AG37" s="292" t="s">
        <v>1820</v>
      </c>
      <c r="AH37" s="292" t="s">
        <v>1821</v>
      </c>
      <c r="AI37" s="349"/>
      <c r="AJ37" s="349"/>
      <c r="AK37" s="304" t="s">
        <v>119</v>
      </c>
      <c r="AL37" s="297" t="s">
        <v>1928</v>
      </c>
      <c r="AM37" s="299">
        <v>0.5</v>
      </c>
      <c r="AN37" s="345">
        <v>0.5</v>
      </c>
      <c r="AO37" s="305">
        <v>1</v>
      </c>
      <c r="AP37" s="148">
        <v>0.5</v>
      </c>
    </row>
    <row r="38" spans="2:42">
      <c r="B38" s="341"/>
      <c r="C38" s="290" t="s">
        <v>13</v>
      </c>
      <c r="D38" s="342"/>
      <c r="E38" s="309" t="s">
        <v>1932</v>
      </c>
      <c r="F38" s="344"/>
      <c r="G38" s="298" t="s">
        <v>1980</v>
      </c>
      <c r="H38" s="298" t="s">
        <v>1983</v>
      </c>
      <c r="I38" s="343">
        <v>1</v>
      </c>
      <c r="J38" s="345">
        <v>0.5</v>
      </c>
      <c r="K38" s="310">
        <v>45374</v>
      </c>
      <c r="L38" s="310">
        <v>45374</v>
      </c>
      <c r="M38" s="310">
        <v>45374</v>
      </c>
      <c r="N38" s="297">
        <v>0</v>
      </c>
      <c r="O38" s="298" t="s">
        <v>2225</v>
      </c>
      <c r="P38" s="309" t="s">
        <v>1928</v>
      </c>
      <c r="Q38" s="308">
        <v>1</v>
      </c>
      <c r="R38" s="299">
        <v>0.5</v>
      </c>
      <c r="S38" s="299">
        <v>0.5</v>
      </c>
      <c r="T38" s="346"/>
      <c r="U38" s="347"/>
      <c r="V38" s="291" t="s">
        <v>1925</v>
      </c>
      <c r="W38" s="348"/>
      <c r="X38" s="290" t="s">
        <v>2226</v>
      </c>
      <c r="Y38" s="302" t="s">
        <v>2227</v>
      </c>
      <c r="Z38" s="302" t="s">
        <v>2228</v>
      </c>
      <c r="AA38" s="302" t="s">
        <v>2228</v>
      </c>
      <c r="AB38" s="302" t="s">
        <v>2228</v>
      </c>
      <c r="AC38" s="302" t="s">
        <v>2228</v>
      </c>
      <c r="AD38" s="302" t="s">
        <v>2228</v>
      </c>
      <c r="AE38" s="302" t="s">
        <v>2228</v>
      </c>
      <c r="AF38" s="303" t="s">
        <v>54</v>
      </c>
      <c r="AG38" s="292" t="s">
        <v>1820</v>
      </c>
      <c r="AH38" s="292" t="s">
        <v>1821</v>
      </c>
      <c r="AI38" s="349"/>
      <c r="AJ38" s="349"/>
      <c r="AK38" s="304" t="s">
        <v>119</v>
      </c>
      <c r="AL38" s="297" t="s">
        <v>1928</v>
      </c>
      <c r="AM38" s="299">
        <v>0.5</v>
      </c>
      <c r="AN38" s="345">
        <v>0.5</v>
      </c>
      <c r="AO38" s="305">
        <v>1</v>
      </c>
      <c r="AP38" s="148">
        <v>0.5</v>
      </c>
    </row>
    <row r="39" spans="2:42">
      <c r="B39" s="341"/>
      <c r="C39" s="290" t="s">
        <v>13</v>
      </c>
      <c r="D39" s="342"/>
      <c r="E39" s="309" t="s">
        <v>1932</v>
      </c>
      <c r="F39" s="344"/>
      <c r="G39" s="298" t="s">
        <v>1981</v>
      </c>
      <c r="H39" s="298" t="s">
        <v>1982</v>
      </c>
      <c r="I39" s="343">
        <v>1</v>
      </c>
      <c r="J39" s="345">
        <v>0.5</v>
      </c>
      <c r="K39" s="310">
        <v>45374</v>
      </c>
      <c r="L39" s="310">
        <v>45374</v>
      </c>
      <c r="M39" s="310">
        <v>45374</v>
      </c>
      <c r="N39" s="297">
        <v>0</v>
      </c>
      <c r="O39" s="298" t="s">
        <v>2225</v>
      </c>
      <c r="P39" s="309" t="s">
        <v>1928</v>
      </c>
      <c r="Q39" s="308">
        <v>1</v>
      </c>
      <c r="R39" s="299">
        <v>0.5</v>
      </c>
      <c r="S39" s="299">
        <v>0.5</v>
      </c>
      <c r="T39" s="346"/>
      <c r="U39" s="347"/>
      <c r="V39" s="291" t="s">
        <v>1925</v>
      </c>
      <c r="W39" s="348"/>
      <c r="X39" s="290" t="s">
        <v>2226</v>
      </c>
      <c r="Y39" s="302" t="s">
        <v>2227</v>
      </c>
      <c r="Z39" s="302" t="s">
        <v>2228</v>
      </c>
      <c r="AA39" s="302" t="s">
        <v>2228</v>
      </c>
      <c r="AB39" s="302" t="s">
        <v>2228</v>
      </c>
      <c r="AC39" s="302" t="s">
        <v>2228</v>
      </c>
      <c r="AD39" s="302" t="s">
        <v>2228</v>
      </c>
      <c r="AE39" s="302" t="s">
        <v>2228</v>
      </c>
      <c r="AF39" s="303" t="s">
        <v>54</v>
      </c>
      <c r="AG39" s="292" t="s">
        <v>1820</v>
      </c>
      <c r="AH39" s="292" t="s">
        <v>1821</v>
      </c>
      <c r="AI39" s="349"/>
      <c r="AJ39" s="349"/>
      <c r="AK39" s="304" t="s">
        <v>119</v>
      </c>
      <c r="AL39" s="297" t="s">
        <v>1928</v>
      </c>
      <c r="AM39" s="299">
        <v>0.5</v>
      </c>
      <c r="AN39" s="345">
        <v>0.5</v>
      </c>
      <c r="AO39" s="305">
        <v>1</v>
      </c>
      <c r="AP39" s="148">
        <v>0.5</v>
      </c>
    </row>
    <row r="40" spans="2:42">
      <c r="B40" s="341"/>
      <c r="C40" s="290" t="s">
        <v>38</v>
      </c>
      <c r="D40" s="342"/>
      <c r="E40" s="309" t="s">
        <v>1932</v>
      </c>
      <c r="F40" s="344"/>
      <c r="G40" s="298" t="s">
        <v>1984</v>
      </c>
      <c r="H40" s="298" t="s">
        <v>1991</v>
      </c>
      <c r="I40" s="343">
        <v>2</v>
      </c>
      <c r="J40" s="345">
        <v>4</v>
      </c>
      <c r="K40" s="310">
        <v>45375</v>
      </c>
      <c r="L40" s="310">
        <v>45375</v>
      </c>
      <c r="M40" s="310">
        <v>45375</v>
      </c>
      <c r="N40" s="297">
        <v>0</v>
      </c>
      <c r="O40" s="298" t="s">
        <v>2229</v>
      </c>
      <c r="P40" s="309" t="s">
        <v>448</v>
      </c>
      <c r="Q40" s="308">
        <v>2</v>
      </c>
      <c r="R40" s="299">
        <v>4</v>
      </c>
      <c r="S40" s="299">
        <v>8</v>
      </c>
      <c r="T40" s="346"/>
      <c r="U40" s="347"/>
      <c r="V40" s="291" t="s">
        <v>1925</v>
      </c>
      <c r="W40" s="348"/>
      <c r="X40" s="290" t="s">
        <v>2226</v>
      </c>
      <c r="Y40" s="302" t="s">
        <v>2228</v>
      </c>
      <c r="Z40" s="302" t="s">
        <v>2227</v>
      </c>
      <c r="AA40" s="302" t="s">
        <v>2228</v>
      </c>
      <c r="AB40" s="302" t="s">
        <v>2228</v>
      </c>
      <c r="AC40" s="302" t="s">
        <v>2228</v>
      </c>
      <c r="AD40" s="302" t="s">
        <v>2228</v>
      </c>
      <c r="AE40" s="302" t="s">
        <v>2228</v>
      </c>
      <c r="AF40" s="303" t="s">
        <v>54</v>
      </c>
      <c r="AG40" s="292" t="s">
        <v>1820</v>
      </c>
      <c r="AH40" s="292" t="s">
        <v>1821</v>
      </c>
      <c r="AI40" s="349"/>
      <c r="AJ40" s="349"/>
      <c r="AK40" s="304" t="s">
        <v>119</v>
      </c>
      <c r="AL40" s="297" t="s">
        <v>448</v>
      </c>
      <c r="AM40" s="299">
        <v>4</v>
      </c>
      <c r="AN40" s="345">
        <v>4</v>
      </c>
      <c r="AO40" s="305">
        <v>1</v>
      </c>
      <c r="AP40" s="148">
        <v>8</v>
      </c>
    </row>
    <row r="41" spans="2:42">
      <c r="B41" s="341"/>
      <c r="C41" s="290" t="s">
        <v>13</v>
      </c>
      <c r="D41" s="342"/>
      <c r="E41" s="309" t="s">
        <v>1932</v>
      </c>
      <c r="F41" s="344"/>
      <c r="G41" s="298" t="s">
        <v>1985</v>
      </c>
      <c r="H41" s="298" t="s">
        <v>1992</v>
      </c>
      <c r="I41" s="343">
        <v>2</v>
      </c>
      <c r="J41" s="345">
        <v>5</v>
      </c>
      <c r="K41" s="310">
        <v>45375</v>
      </c>
      <c r="L41" s="310">
        <v>45375</v>
      </c>
      <c r="M41" s="310">
        <v>45375</v>
      </c>
      <c r="N41" s="297">
        <v>0</v>
      </c>
      <c r="O41" s="298" t="s">
        <v>2225</v>
      </c>
      <c r="P41" s="309" t="s">
        <v>448</v>
      </c>
      <c r="Q41" s="308">
        <v>2</v>
      </c>
      <c r="R41" s="299">
        <v>5</v>
      </c>
      <c r="S41" s="299">
        <v>10</v>
      </c>
      <c r="T41" s="346"/>
      <c r="U41" s="347"/>
      <c r="V41" s="291" t="s">
        <v>1925</v>
      </c>
      <c r="W41" s="348"/>
      <c r="X41" s="290" t="s">
        <v>2226</v>
      </c>
      <c r="Y41" s="302" t="s">
        <v>2228</v>
      </c>
      <c r="Z41" s="302" t="s">
        <v>2227</v>
      </c>
      <c r="AA41" s="302" t="s">
        <v>2228</v>
      </c>
      <c r="AB41" s="302" t="s">
        <v>2228</v>
      </c>
      <c r="AC41" s="302" t="s">
        <v>2228</v>
      </c>
      <c r="AD41" s="302" t="s">
        <v>2228</v>
      </c>
      <c r="AE41" s="302" t="s">
        <v>2228</v>
      </c>
      <c r="AF41" s="303" t="s">
        <v>54</v>
      </c>
      <c r="AG41" s="292" t="s">
        <v>1820</v>
      </c>
      <c r="AH41" s="292" t="s">
        <v>1821</v>
      </c>
      <c r="AI41" s="349"/>
      <c r="AJ41" s="349"/>
      <c r="AK41" s="304" t="s">
        <v>119</v>
      </c>
      <c r="AL41" s="297" t="s">
        <v>448</v>
      </c>
      <c r="AM41" s="299">
        <v>5</v>
      </c>
      <c r="AN41" s="345">
        <v>5</v>
      </c>
      <c r="AO41" s="305">
        <v>1</v>
      </c>
      <c r="AP41" s="148">
        <v>10</v>
      </c>
    </row>
    <row r="42" spans="2:42">
      <c r="B42" s="341"/>
      <c r="C42" s="290" t="s">
        <v>13</v>
      </c>
      <c r="D42" s="342"/>
      <c r="E42" s="309" t="s">
        <v>1932</v>
      </c>
      <c r="F42" s="344"/>
      <c r="G42" s="298" t="s">
        <v>1986</v>
      </c>
      <c r="H42" s="298" t="s">
        <v>1993</v>
      </c>
      <c r="I42" s="343">
        <v>2</v>
      </c>
      <c r="J42" s="345">
        <v>9</v>
      </c>
      <c r="K42" s="310">
        <v>45375</v>
      </c>
      <c r="L42" s="310">
        <v>45375</v>
      </c>
      <c r="M42" s="310">
        <v>45375</v>
      </c>
      <c r="N42" s="297">
        <v>0</v>
      </c>
      <c r="O42" s="298" t="s">
        <v>2225</v>
      </c>
      <c r="P42" s="309" t="s">
        <v>448</v>
      </c>
      <c r="Q42" s="308">
        <v>2</v>
      </c>
      <c r="R42" s="299">
        <v>9</v>
      </c>
      <c r="S42" s="299">
        <v>18</v>
      </c>
      <c r="T42" s="346"/>
      <c r="U42" s="347"/>
      <c r="V42" s="291" t="s">
        <v>1925</v>
      </c>
      <c r="W42" s="348"/>
      <c r="X42" s="290" t="s">
        <v>2226</v>
      </c>
      <c r="Y42" s="302" t="s">
        <v>2228</v>
      </c>
      <c r="Z42" s="302" t="s">
        <v>2227</v>
      </c>
      <c r="AA42" s="302" t="s">
        <v>2228</v>
      </c>
      <c r="AB42" s="302" t="s">
        <v>2228</v>
      </c>
      <c r="AC42" s="302" t="s">
        <v>2228</v>
      </c>
      <c r="AD42" s="302" t="s">
        <v>2228</v>
      </c>
      <c r="AE42" s="302" t="s">
        <v>2228</v>
      </c>
      <c r="AF42" s="303" t="s">
        <v>54</v>
      </c>
      <c r="AG42" s="292" t="s">
        <v>1820</v>
      </c>
      <c r="AH42" s="292" t="s">
        <v>1821</v>
      </c>
      <c r="AI42" s="349"/>
      <c r="AJ42" s="349"/>
      <c r="AK42" s="304" t="s">
        <v>119</v>
      </c>
      <c r="AL42" s="297" t="s">
        <v>448</v>
      </c>
      <c r="AM42" s="299">
        <v>9</v>
      </c>
      <c r="AN42" s="345">
        <v>9</v>
      </c>
      <c r="AO42" s="305">
        <v>1</v>
      </c>
      <c r="AP42" s="148">
        <v>18</v>
      </c>
    </row>
    <row r="43" spans="2:42">
      <c r="B43" s="341"/>
      <c r="C43" s="290" t="s">
        <v>38</v>
      </c>
      <c r="D43" s="342"/>
      <c r="E43" s="309" t="s">
        <v>1932</v>
      </c>
      <c r="F43" s="344"/>
      <c r="G43" s="298" t="s">
        <v>1987</v>
      </c>
      <c r="H43" s="298" t="s">
        <v>1994</v>
      </c>
      <c r="I43" s="343">
        <v>2</v>
      </c>
      <c r="J43" s="345">
        <v>3</v>
      </c>
      <c r="K43" s="310">
        <v>45375</v>
      </c>
      <c r="L43" s="310">
        <v>45375</v>
      </c>
      <c r="M43" s="310">
        <v>45375</v>
      </c>
      <c r="N43" s="297">
        <v>0</v>
      </c>
      <c r="O43" s="298" t="s">
        <v>2229</v>
      </c>
      <c r="P43" s="309" t="s">
        <v>448</v>
      </c>
      <c r="Q43" s="308">
        <v>2</v>
      </c>
      <c r="R43" s="299">
        <v>3</v>
      </c>
      <c r="S43" s="299">
        <v>6</v>
      </c>
      <c r="T43" s="346"/>
      <c r="U43" s="347"/>
      <c r="V43" s="291" t="s">
        <v>1925</v>
      </c>
      <c r="W43" s="348"/>
      <c r="X43" s="290" t="s">
        <v>2226</v>
      </c>
      <c r="Y43" s="302" t="s">
        <v>2228</v>
      </c>
      <c r="Z43" s="302" t="s">
        <v>2227</v>
      </c>
      <c r="AA43" s="302" t="s">
        <v>2228</v>
      </c>
      <c r="AB43" s="302" t="s">
        <v>2228</v>
      </c>
      <c r="AC43" s="302" t="s">
        <v>2228</v>
      </c>
      <c r="AD43" s="302" t="s">
        <v>2228</v>
      </c>
      <c r="AE43" s="302" t="s">
        <v>2228</v>
      </c>
      <c r="AF43" s="303" t="s">
        <v>54</v>
      </c>
      <c r="AG43" s="292" t="s">
        <v>1820</v>
      </c>
      <c r="AH43" s="292" t="s">
        <v>1821</v>
      </c>
      <c r="AI43" s="349"/>
      <c r="AJ43" s="349"/>
      <c r="AK43" s="304" t="s">
        <v>119</v>
      </c>
      <c r="AL43" s="297" t="s">
        <v>448</v>
      </c>
      <c r="AM43" s="299">
        <v>3</v>
      </c>
      <c r="AN43" s="345">
        <v>3</v>
      </c>
      <c r="AO43" s="305">
        <v>1</v>
      </c>
      <c r="AP43" s="148">
        <v>6</v>
      </c>
    </row>
    <row r="44" spans="2:42">
      <c r="B44" s="341"/>
      <c r="C44" s="290" t="s">
        <v>38</v>
      </c>
      <c r="D44" s="342"/>
      <c r="E44" s="309" t="s">
        <v>1932</v>
      </c>
      <c r="F44" s="344"/>
      <c r="G44" s="298" t="s">
        <v>1988</v>
      </c>
      <c r="H44" s="298" t="s">
        <v>1995</v>
      </c>
      <c r="I44" s="343">
        <v>2</v>
      </c>
      <c r="J44" s="345">
        <v>6</v>
      </c>
      <c r="K44" s="310">
        <v>45375</v>
      </c>
      <c r="L44" s="310">
        <v>45375</v>
      </c>
      <c r="M44" s="310">
        <v>45375</v>
      </c>
      <c r="N44" s="297">
        <v>0</v>
      </c>
      <c r="O44" s="298" t="s">
        <v>2229</v>
      </c>
      <c r="P44" s="309" t="s">
        <v>448</v>
      </c>
      <c r="Q44" s="308">
        <v>2</v>
      </c>
      <c r="R44" s="299">
        <v>6</v>
      </c>
      <c r="S44" s="299">
        <v>12</v>
      </c>
      <c r="T44" s="346"/>
      <c r="U44" s="347"/>
      <c r="V44" s="291" t="s">
        <v>1925</v>
      </c>
      <c r="W44" s="348"/>
      <c r="X44" s="290" t="s">
        <v>2226</v>
      </c>
      <c r="Y44" s="302" t="s">
        <v>2228</v>
      </c>
      <c r="Z44" s="302" t="s">
        <v>2227</v>
      </c>
      <c r="AA44" s="302" t="s">
        <v>2228</v>
      </c>
      <c r="AB44" s="302" t="s">
        <v>2228</v>
      </c>
      <c r="AC44" s="302" t="s">
        <v>2228</v>
      </c>
      <c r="AD44" s="302" t="s">
        <v>2228</v>
      </c>
      <c r="AE44" s="302" t="s">
        <v>2228</v>
      </c>
      <c r="AF44" s="303" t="s">
        <v>54</v>
      </c>
      <c r="AG44" s="292" t="s">
        <v>1820</v>
      </c>
      <c r="AH44" s="292" t="s">
        <v>1821</v>
      </c>
      <c r="AI44" s="349"/>
      <c r="AJ44" s="349"/>
      <c r="AK44" s="304" t="s">
        <v>119</v>
      </c>
      <c r="AL44" s="297" t="s">
        <v>448</v>
      </c>
      <c r="AM44" s="299">
        <v>6</v>
      </c>
      <c r="AN44" s="345">
        <v>6</v>
      </c>
      <c r="AO44" s="305">
        <v>1</v>
      </c>
      <c r="AP44" s="148">
        <v>12</v>
      </c>
    </row>
    <row r="45" spans="2:42">
      <c r="B45" s="341"/>
      <c r="C45" s="290" t="s">
        <v>38</v>
      </c>
      <c r="D45" s="342"/>
      <c r="E45" s="309" t="s">
        <v>1932</v>
      </c>
      <c r="F45" s="344"/>
      <c r="G45" s="298" t="s">
        <v>1989</v>
      </c>
      <c r="H45" s="298" t="s">
        <v>1996</v>
      </c>
      <c r="I45" s="343">
        <v>2</v>
      </c>
      <c r="J45" s="345">
        <v>3</v>
      </c>
      <c r="K45" s="310">
        <v>45375</v>
      </c>
      <c r="L45" s="310">
        <v>45375</v>
      </c>
      <c r="M45" s="310">
        <v>45375</v>
      </c>
      <c r="N45" s="297">
        <v>0</v>
      </c>
      <c r="O45" s="298" t="s">
        <v>2229</v>
      </c>
      <c r="P45" s="309" t="s">
        <v>448</v>
      </c>
      <c r="Q45" s="308">
        <v>2</v>
      </c>
      <c r="R45" s="299">
        <v>3</v>
      </c>
      <c r="S45" s="299">
        <v>6</v>
      </c>
      <c r="T45" s="346"/>
      <c r="U45" s="347"/>
      <c r="V45" s="291" t="s">
        <v>1925</v>
      </c>
      <c r="W45" s="348"/>
      <c r="X45" s="290" t="s">
        <v>2226</v>
      </c>
      <c r="Y45" s="302" t="s">
        <v>2228</v>
      </c>
      <c r="Z45" s="302" t="s">
        <v>2227</v>
      </c>
      <c r="AA45" s="302" t="s">
        <v>2228</v>
      </c>
      <c r="AB45" s="302" t="s">
        <v>2228</v>
      </c>
      <c r="AC45" s="302" t="s">
        <v>2228</v>
      </c>
      <c r="AD45" s="302" t="s">
        <v>2228</v>
      </c>
      <c r="AE45" s="302" t="s">
        <v>2228</v>
      </c>
      <c r="AF45" s="303" t="s">
        <v>54</v>
      </c>
      <c r="AG45" s="292" t="s">
        <v>1820</v>
      </c>
      <c r="AH45" s="292" t="s">
        <v>1821</v>
      </c>
      <c r="AI45" s="349"/>
      <c r="AJ45" s="349"/>
      <c r="AK45" s="304" t="s">
        <v>119</v>
      </c>
      <c r="AL45" s="297" t="s">
        <v>448</v>
      </c>
      <c r="AM45" s="299">
        <v>3</v>
      </c>
      <c r="AN45" s="345">
        <v>3</v>
      </c>
      <c r="AO45" s="305">
        <v>1</v>
      </c>
      <c r="AP45" s="148">
        <v>6</v>
      </c>
    </row>
    <row r="46" spans="2:42">
      <c r="B46" s="341"/>
      <c r="C46" s="290" t="s">
        <v>13</v>
      </c>
      <c r="D46" s="342"/>
      <c r="E46" s="309" t="s">
        <v>1932</v>
      </c>
      <c r="F46" s="344"/>
      <c r="G46" s="298" t="s">
        <v>1990</v>
      </c>
      <c r="H46" s="298" t="s">
        <v>1997</v>
      </c>
      <c r="I46" s="343">
        <v>2</v>
      </c>
      <c r="J46" s="345">
        <v>6</v>
      </c>
      <c r="K46" s="310">
        <v>45375</v>
      </c>
      <c r="L46" s="310">
        <v>45375</v>
      </c>
      <c r="M46" s="310">
        <v>45375</v>
      </c>
      <c r="N46" s="297">
        <v>0</v>
      </c>
      <c r="O46" s="298" t="s">
        <v>2225</v>
      </c>
      <c r="P46" s="309" t="s">
        <v>448</v>
      </c>
      <c r="Q46" s="308">
        <v>2</v>
      </c>
      <c r="R46" s="299">
        <v>6</v>
      </c>
      <c r="S46" s="299">
        <v>12</v>
      </c>
      <c r="T46" s="346"/>
      <c r="U46" s="347"/>
      <c r="V46" s="291" t="s">
        <v>1925</v>
      </c>
      <c r="W46" s="348"/>
      <c r="X46" s="290" t="s">
        <v>2226</v>
      </c>
      <c r="Y46" s="302" t="s">
        <v>2228</v>
      </c>
      <c r="Z46" s="302" t="s">
        <v>2227</v>
      </c>
      <c r="AA46" s="302" t="s">
        <v>2228</v>
      </c>
      <c r="AB46" s="302" t="s">
        <v>2228</v>
      </c>
      <c r="AC46" s="302" t="s">
        <v>2228</v>
      </c>
      <c r="AD46" s="302" t="s">
        <v>2228</v>
      </c>
      <c r="AE46" s="302" t="s">
        <v>2228</v>
      </c>
      <c r="AF46" s="303" t="s">
        <v>54</v>
      </c>
      <c r="AG46" s="292" t="s">
        <v>1820</v>
      </c>
      <c r="AH46" s="292" t="s">
        <v>1821</v>
      </c>
      <c r="AI46" s="349"/>
      <c r="AJ46" s="349"/>
      <c r="AK46" s="304" t="s">
        <v>119</v>
      </c>
      <c r="AL46" s="297" t="s">
        <v>448</v>
      </c>
      <c r="AM46" s="299">
        <v>6</v>
      </c>
      <c r="AN46" s="345">
        <v>6</v>
      </c>
      <c r="AO46" s="305">
        <v>1</v>
      </c>
      <c r="AP46" s="148">
        <v>12</v>
      </c>
    </row>
    <row r="47" spans="2:42">
      <c r="B47" s="341"/>
      <c r="C47" s="290" t="s">
        <v>38</v>
      </c>
      <c r="D47" s="342"/>
      <c r="E47" s="309" t="s">
        <v>1932</v>
      </c>
      <c r="F47" s="344"/>
      <c r="G47" s="298" t="s">
        <v>1939</v>
      </c>
      <c r="H47" s="298" t="s">
        <v>1998</v>
      </c>
      <c r="I47" s="343">
        <v>2</v>
      </c>
      <c r="J47" s="345">
        <v>9</v>
      </c>
      <c r="K47" s="310">
        <v>45375</v>
      </c>
      <c r="L47" s="310">
        <v>45375</v>
      </c>
      <c r="M47" s="310">
        <v>45375</v>
      </c>
      <c r="N47" s="297">
        <v>0</v>
      </c>
      <c r="O47" s="298" t="s">
        <v>2229</v>
      </c>
      <c r="P47" s="309" t="s">
        <v>448</v>
      </c>
      <c r="Q47" s="308">
        <v>2</v>
      </c>
      <c r="R47" s="299">
        <v>9</v>
      </c>
      <c r="S47" s="299">
        <v>18</v>
      </c>
      <c r="T47" s="346"/>
      <c r="U47" s="347"/>
      <c r="V47" s="291" t="s">
        <v>1925</v>
      </c>
      <c r="W47" s="348"/>
      <c r="X47" s="290" t="s">
        <v>2226</v>
      </c>
      <c r="Y47" s="302" t="s">
        <v>2228</v>
      </c>
      <c r="Z47" s="302" t="s">
        <v>2227</v>
      </c>
      <c r="AA47" s="302" t="s">
        <v>2228</v>
      </c>
      <c r="AB47" s="302" t="s">
        <v>2228</v>
      </c>
      <c r="AC47" s="302" t="s">
        <v>2228</v>
      </c>
      <c r="AD47" s="302" t="s">
        <v>2228</v>
      </c>
      <c r="AE47" s="302" t="s">
        <v>2228</v>
      </c>
      <c r="AF47" s="303" t="s">
        <v>54</v>
      </c>
      <c r="AG47" s="292" t="s">
        <v>1820</v>
      </c>
      <c r="AH47" s="292" t="s">
        <v>1821</v>
      </c>
      <c r="AI47" s="349"/>
      <c r="AJ47" s="349"/>
      <c r="AK47" s="304" t="s">
        <v>119</v>
      </c>
      <c r="AL47" s="297" t="s">
        <v>448</v>
      </c>
      <c r="AM47" s="299">
        <v>9</v>
      </c>
      <c r="AN47" s="345">
        <v>9</v>
      </c>
      <c r="AO47" s="305">
        <v>1</v>
      </c>
      <c r="AP47" s="148">
        <v>18</v>
      </c>
    </row>
    <row r="48" spans="2:42">
      <c r="B48" s="341"/>
      <c r="C48" s="290" t="s">
        <v>38</v>
      </c>
      <c r="D48" s="342"/>
      <c r="E48" s="309" t="s">
        <v>1932</v>
      </c>
      <c r="F48" s="344"/>
      <c r="G48" s="298" t="s">
        <v>1940</v>
      </c>
      <c r="H48" s="298" t="s">
        <v>1999</v>
      </c>
      <c r="I48" s="343">
        <v>2</v>
      </c>
      <c r="J48" s="345">
        <v>9</v>
      </c>
      <c r="K48" s="310">
        <v>45375</v>
      </c>
      <c r="L48" s="310">
        <v>45375</v>
      </c>
      <c r="M48" s="310">
        <v>45375</v>
      </c>
      <c r="N48" s="297">
        <v>0</v>
      </c>
      <c r="O48" s="298" t="s">
        <v>2229</v>
      </c>
      <c r="P48" s="309" t="s">
        <v>448</v>
      </c>
      <c r="Q48" s="308">
        <v>2</v>
      </c>
      <c r="R48" s="299">
        <v>9</v>
      </c>
      <c r="S48" s="299">
        <v>18</v>
      </c>
      <c r="T48" s="346"/>
      <c r="U48" s="347"/>
      <c r="V48" s="291" t="s">
        <v>1925</v>
      </c>
      <c r="W48" s="348"/>
      <c r="X48" s="290" t="s">
        <v>2226</v>
      </c>
      <c r="Y48" s="302" t="s">
        <v>2228</v>
      </c>
      <c r="Z48" s="302" t="s">
        <v>2227</v>
      </c>
      <c r="AA48" s="302" t="s">
        <v>2228</v>
      </c>
      <c r="AB48" s="302" t="s">
        <v>2228</v>
      </c>
      <c r="AC48" s="302" t="s">
        <v>2228</v>
      </c>
      <c r="AD48" s="302" t="s">
        <v>2228</v>
      </c>
      <c r="AE48" s="302" t="s">
        <v>2228</v>
      </c>
      <c r="AF48" s="303" t="s">
        <v>54</v>
      </c>
      <c r="AG48" s="292" t="s">
        <v>1820</v>
      </c>
      <c r="AH48" s="292" t="s">
        <v>1821</v>
      </c>
      <c r="AI48" s="349"/>
      <c r="AJ48" s="349"/>
      <c r="AK48" s="304" t="s">
        <v>119</v>
      </c>
      <c r="AL48" s="297" t="s">
        <v>448</v>
      </c>
      <c r="AM48" s="299">
        <v>9</v>
      </c>
      <c r="AN48" s="345">
        <v>9</v>
      </c>
      <c r="AO48" s="305">
        <v>1</v>
      </c>
      <c r="AP48" s="148">
        <v>18</v>
      </c>
    </row>
    <row r="49" spans="2:42">
      <c r="B49" s="341"/>
      <c r="C49" s="290" t="s">
        <v>13</v>
      </c>
      <c r="D49" s="342"/>
      <c r="E49" s="309" t="s">
        <v>1932</v>
      </c>
      <c r="F49" s="344"/>
      <c r="G49" s="298" t="s">
        <v>1953</v>
      </c>
      <c r="H49" s="298" t="s">
        <v>2003</v>
      </c>
      <c r="I49" s="343">
        <v>1</v>
      </c>
      <c r="J49" s="345">
        <v>9</v>
      </c>
      <c r="K49" s="310">
        <v>45375</v>
      </c>
      <c r="L49" s="310">
        <v>45375</v>
      </c>
      <c r="M49" s="310">
        <v>45375</v>
      </c>
      <c r="N49" s="297">
        <v>0</v>
      </c>
      <c r="O49" s="298" t="s">
        <v>2225</v>
      </c>
      <c r="P49" s="309" t="s">
        <v>458</v>
      </c>
      <c r="Q49" s="308">
        <v>1</v>
      </c>
      <c r="R49" s="299">
        <v>9</v>
      </c>
      <c r="S49" s="299">
        <v>9</v>
      </c>
      <c r="T49" s="346"/>
      <c r="U49" s="347"/>
      <c r="V49" s="291" t="s">
        <v>1925</v>
      </c>
      <c r="W49" s="348"/>
      <c r="X49" s="290" t="s">
        <v>2226</v>
      </c>
      <c r="Y49" s="302" t="s">
        <v>2228</v>
      </c>
      <c r="Z49" s="302" t="s">
        <v>2227</v>
      </c>
      <c r="AA49" s="302" t="s">
        <v>2228</v>
      </c>
      <c r="AB49" s="302" t="s">
        <v>2228</v>
      </c>
      <c r="AC49" s="302" t="s">
        <v>2228</v>
      </c>
      <c r="AD49" s="302" t="s">
        <v>2228</v>
      </c>
      <c r="AE49" s="302" t="s">
        <v>2228</v>
      </c>
      <c r="AF49" s="303" t="s">
        <v>54</v>
      </c>
      <c r="AG49" s="292" t="s">
        <v>1820</v>
      </c>
      <c r="AH49" s="292" t="s">
        <v>1821</v>
      </c>
      <c r="AI49" s="349"/>
      <c r="AJ49" s="349"/>
      <c r="AK49" s="304" t="s">
        <v>119</v>
      </c>
      <c r="AL49" s="297" t="s">
        <v>458</v>
      </c>
      <c r="AM49" s="299">
        <v>9</v>
      </c>
      <c r="AN49" s="345">
        <v>9</v>
      </c>
      <c r="AO49" s="305">
        <v>1</v>
      </c>
      <c r="AP49" s="148">
        <v>9</v>
      </c>
    </row>
    <row r="50" spans="2:42">
      <c r="B50" s="341"/>
      <c r="C50" s="290" t="s">
        <v>38</v>
      </c>
      <c r="D50" s="342"/>
      <c r="E50" s="309" t="s">
        <v>1932</v>
      </c>
      <c r="F50" s="344"/>
      <c r="G50" s="298" t="s">
        <v>2000</v>
      </c>
      <c r="H50" s="298" t="s">
        <v>2004</v>
      </c>
      <c r="I50" s="343">
        <v>2</v>
      </c>
      <c r="J50" s="345">
        <v>2</v>
      </c>
      <c r="K50" s="310">
        <v>45375</v>
      </c>
      <c r="L50" s="310">
        <v>45375</v>
      </c>
      <c r="M50" s="310">
        <v>45375</v>
      </c>
      <c r="N50" s="297">
        <v>0</v>
      </c>
      <c r="O50" s="298" t="s">
        <v>2229</v>
      </c>
      <c r="P50" s="309" t="s">
        <v>458</v>
      </c>
      <c r="Q50" s="308">
        <v>2</v>
      </c>
      <c r="R50" s="299">
        <v>2</v>
      </c>
      <c r="S50" s="299">
        <v>4</v>
      </c>
      <c r="T50" s="346"/>
      <c r="U50" s="347"/>
      <c r="V50" s="291" t="s">
        <v>1925</v>
      </c>
      <c r="W50" s="348"/>
      <c r="X50" s="290" t="s">
        <v>2226</v>
      </c>
      <c r="Y50" s="302" t="s">
        <v>2228</v>
      </c>
      <c r="Z50" s="302" t="s">
        <v>2227</v>
      </c>
      <c r="AA50" s="302" t="s">
        <v>2228</v>
      </c>
      <c r="AB50" s="302" t="s">
        <v>2228</v>
      </c>
      <c r="AC50" s="302" t="s">
        <v>2228</v>
      </c>
      <c r="AD50" s="302" t="s">
        <v>2228</v>
      </c>
      <c r="AE50" s="302" t="s">
        <v>2228</v>
      </c>
      <c r="AF50" s="303" t="s">
        <v>54</v>
      </c>
      <c r="AG50" s="292" t="s">
        <v>1820</v>
      </c>
      <c r="AH50" s="292" t="s">
        <v>1821</v>
      </c>
      <c r="AI50" s="349"/>
      <c r="AJ50" s="349"/>
      <c r="AK50" s="304" t="s">
        <v>119</v>
      </c>
      <c r="AL50" s="297" t="s">
        <v>458</v>
      </c>
      <c r="AM50" s="299">
        <v>2</v>
      </c>
      <c r="AN50" s="345">
        <v>2</v>
      </c>
      <c r="AO50" s="305">
        <v>1</v>
      </c>
      <c r="AP50" s="148">
        <v>4</v>
      </c>
    </row>
    <row r="51" spans="2:42">
      <c r="B51" s="341"/>
      <c r="C51" s="290" t="s">
        <v>38</v>
      </c>
      <c r="D51" s="342"/>
      <c r="E51" s="309" t="s">
        <v>1932</v>
      </c>
      <c r="F51" s="344"/>
      <c r="G51" s="298" t="s">
        <v>2002</v>
      </c>
      <c r="H51" s="298" t="s">
        <v>2006</v>
      </c>
      <c r="I51" s="343">
        <v>2</v>
      </c>
      <c r="J51" s="345">
        <v>5</v>
      </c>
      <c r="K51" s="310">
        <v>45375</v>
      </c>
      <c r="L51" s="310">
        <v>45375</v>
      </c>
      <c r="M51" s="310">
        <v>45375</v>
      </c>
      <c r="N51" s="297">
        <v>0</v>
      </c>
      <c r="O51" s="298" t="s">
        <v>2229</v>
      </c>
      <c r="P51" s="309" t="s">
        <v>458</v>
      </c>
      <c r="Q51" s="308">
        <v>2</v>
      </c>
      <c r="R51" s="299">
        <v>5</v>
      </c>
      <c r="S51" s="299">
        <v>10</v>
      </c>
      <c r="T51" s="346"/>
      <c r="U51" s="347"/>
      <c r="V51" s="291" t="s">
        <v>1925</v>
      </c>
      <c r="W51" s="348"/>
      <c r="X51" s="290" t="s">
        <v>2226</v>
      </c>
      <c r="Y51" s="302" t="s">
        <v>2228</v>
      </c>
      <c r="Z51" s="302" t="s">
        <v>2227</v>
      </c>
      <c r="AA51" s="302" t="s">
        <v>2228</v>
      </c>
      <c r="AB51" s="302" t="s">
        <v>2228</v>
      </c>
      <c r="AC51" s="302" t="s">
        <v>2228</v>
      </c>
      <c r="AD51" s="302" t="s">
        <v>2228</v>
      </c>
      <c r="AE51" s="302" t="s">
        <v>2228</v>
      </c>
      <c r="AF51" s="303" t="s">
        <v>54</v>
      </c>
      <c r="AG51" s="292" t="s">
        <v>1820</v>
      </c>
      <c r="AH51" s="292" t="s">
        <v>1821</v>
      </c>
      <c r="AI51" s="349"/>
      <c r="AJ51" s="349"/>
      <c r="AK51" s="304" t="s">
        <v>119</v>
      </c>
      <c r="AL51" s="297" t="s">
        <v>458</v>
      </c>
      <c r="AM51" s="299">
        <v>5</v>
      </c>
      <c r="AN51" s="345">
        <v>5</v>
      </c>
      <c r="AO51" s="305">
        <v>1</v>
      </c>
      <c r="AP51" s="148">
        <v>10</v>
      </c>
    </row>
    <row r="52" spans="2:42">
      <c r="B52" s="341"/>
      <c r="C52" s="290" t="s">
        <v>38</v>
      </c>
      <c r="D52" s="342"/>
      <c r="E52" s="309" t="s">
        <v>1932</v>
      </c>
      <c r="F52" s="344"/>
      <c r="G52" s="298" t="s">
        <v>975</v>
      </c>
      <c r="H52" s="298" t="s">
        <v>2010</v>
      </c>
      <c r="I52" s="343">
        <v>1</v>
      </c>
      <c r="J52" s="345">
        <v>2</v>
      </c>
      <c r="K52" s="310">
        <v>45375</v>
      </c>
      <c r="L52" s="310">
        <v>45375</v>
      </c>
      <c r="M52" s="310">
        <v>45375</v>
      </c>
      <c r="N52" s="297">
        <v>0</v>
      </c>
      <c r="O52" s="298" t="s">
        <v>2229</v>
      </c>
      <c r="P52" s="309" t="s">
        <v>459</v>
      </c>
      <c r="Q52" s="308">
        <v>1</v>
      </c>
      <c r="R52" s="299">
        <v>2</v>
      </c>
      <c r="S52" s="299">
        <v>2</v>
      </c>
      <c r="T52" s="346"/>
      <c r="U52" s="347"/>
      <c r="V52" s="291" t="s">
        <v>1925</v>
      </c>
      <c r="W52" s="348"/>
      <c r="X52" s="290" t="s">
        <v>2226</v>
      </c>
      <c r="Y52" s="302" t="s">
        <v>2228</v>
      </c>
      <c r="Z52" s="302" t="s">
        <v>2227</v>
      </c>
      <c r="AA52" s="302" t="s">
        <v>2228</v>
      </c>
      <c r="AB52" s="302" t="s">
        <v>2228</v>
      </c>
      <c r="AC52" s="302" t="s">
        <v>2228</v>
      </c>
      <c r="AD52" s="302" t="s">
        <v>2228</v>
      </c>
      <c r="AE52" s="302" t="s">
        <v>2228</v>
      </c>
      <c r="AF52" s="303" t="s">
        <v>54</v>
      </c>
      <c r="AG52" s="292" t="s">
        <v>1820</v>
      </c>
      <c r="AH52" s="292" t="s">
        <v>1821</v>
      </c>
      <c r="AI52" s="349"/>
      <c r="AJ52" s="349"/>
      <c r="AK52" s="304" t="s">
        <v>119</v>
      </c>
      <c r="AL52" s="297" t="s">
        <v>459</v>
      </c>
      <c r="AM52" s="299">
        <v>2</v>
      </c>
      <c r="AN52" s="345">
        <v>2</v>
      </c>
      <c r="AO52" s="305">
        <v>1</v>
      </c>
      <c r="AP52" s="148">
        <v>2</v>
      </c>
    </row>
    <row r="53" spans="2:42">
      <c r="B53" s="341"/>
      <c r="C53" s="290" t="s">
        <v>38</v>
      </c>
      <c r="D53" s="342"/>
      <c r="E53" s="309" t="s">
        <v>1932</v>
      </c>
      <c r="F53" s="344"/>
      <c r="G53" s="298" t="s">
        <v>2007</v>
      </c>
      <c r="H53" s="298" t="s">
        <v>2011</v>
      </c>
      <c r="I53" s="343">
        <v>1</v>
      </c>
      <c r="J53" s="345">
        <v>2</v>
      </c>
      <c r="K53" s="310">
        <v>45375</v>
      </c>
      <c r="L53" s="310">
        <v>45375</v>
      </c>
      <c r="M53" s="310">
        <v>45375</v>
      </c>
      <c r="N53" s="297">
        <v>0</v>
      </c>
      <c r="O53" s="298" t="s">
        <v>2229</v>
      </c>
      <c r="P53" s="309" t="s">
        <v>459</v>
      </c>
      <c r="Q53" s="308">
        <v>1</v>
      </c>
      <c r="R53" s="299">
        <v>2</v>
      </c>
      <c r="S53" s="299">
        <v>2</v>
      </c>
      <c r="T53" s="346"/>
      <c r="U53" s="347"/>
      <c r="V53" s="291" t="s">
        <v>1925</v>
      </c>
      <c r="W53" s="348"/>
      <c r="X53" s="290" t="s">
        <v>2226</v>
      </c>
      <c r="Y53" s="302" t="s">
        <v>2228</v>
      </c>
      <c r="Z53" s="302" t="s">
        <v>2227</v>
      </c>
      <c r="AA53" s="302" t="s">
        <v>2228</v>
      </c>
      <c r="AB53" s="302" t="s">
        <v>2228</v>
      </c>
      <c r="AC53" s="302" t="s">
        <v>2228</v>
      </c>
      <c r="AD53" s="302" t="s">
        <v>2228</v>
      </c>
      <c r="AE53" s="302" t="s">
        <v>2228</v>
      </c>
      <c r="AF53" s="303" t="s">
        <v>54</v>
      </c>
      <c r="AG53" s="292" t="s">
        <v>1820</v>
      </c>
      <c r="AH53" s="292" t="s">
        <v>1821</v>
      </c>
      <c r="AI53" s="349"/>
      <c r="AJ53" s="349"/>
      <c r="AK53" s="304" t="s">
        <v>119</v>
      </c>
      <c r="AL53" s="297" t="s">
        <v>459</v>
      </c>
      <c r="AM53" s="299">
        <v>2</v>
      </c>
      <c r="AN53" s="345">
        <v>2</v>
      </c>
      <c r="AO53" s="305">
        <v>1</v>
      </c>
      <c r="AP53" s="148">
        <v>2</v>
      </c>
    </row>
    <row r="54" spans="2:42">
      <c r="B54" s="341"/>
      <c r="C54" s="290" t="s">
        <v>38</v>
      </c>
      <c r="D54" s="342"/>
      <c r="E54" s="309" t="s">
        <v>1932</v>
      </c>
      <c r="F54" s="344"/>
      <c r="G54" s="298" t="s">
        <v>2008</v>
      </c>
      <c r="H54" s="298" t="s">
        <v>2012</v>
      </c>
      <c r="I54" s="343">
        <v>1</v>
      </c>
      <c r="J54" s="345">
        <v>2</v>
      </c>
      <c r="K54" s="310">
        <v>45375</v>
      </c>
      <c r="L54" s="310">
        <v>45375</v>
      </c>
      <c r="M54" s="310">
        <v>45375</v>
      </c>
      <c r="N54" s="297">
        <v>0</v>
      </c>
      <c r="O54" s="298" t="s">
        <v>2229</v>
      </c>
      <c r="P54" s="309" t="s">
        <v>459</v>
      </c>
      <c r="Q54" s="308">
        <v>1</v>
      </c>
      <c r="R54" s="299">
        <v>2</v>
      </c>
      <c r="S54" s="299">
        <v>2</v>
      </c>
      <c r="T54" s="346"/>
      <c r="U54" s="347"/>
      <c r="V54" s="291" t="s">
        <v>1925</v>
      </c>
      <c r="W54" s="348"/>
      <c r="X54" s="290" t="s">
        <v>2226</v>
      </c>
      <c r="Y54" s="302" t="s">
        <v>2228</v>
      </c>
      <c r="Z54" s="302" t="s">
        <v>2227</v>
      </c>
      <c r="AA54" s="302" t="s">
        <v>2228</v>
      </c>
      <c r="AB54" s="302" t="s">
        <v>2228</v>
      </c>
      <c r="AC54" s="302" t="s">
        <v>2228</v>
      </c>
      <c r="AD54" s="302" t="s">
        <v>2228</v>
      </c>
      <c r="AE54" s="302" t="s">
        <v>2228</v>
      </c>
      <c r="AF54" s="303" t="s">
        <v>54</v>
      </c>
      <c r="AG54" s="292" t="s">
        <v>1820</v>
      </c>
      <c r="AH54" s="292" t="s">
        <v>1821</v>
      </c>
      <c r="AI54" s="349"/>
      <c r="AJ54" s="349"/>
      <c r="AK54" s="304" t="s">
        <v>119</v>
      </c>
      <c r="AL54" s="297" t="s">
        <v>459</v>
      </c>
      <c r="AM54" s="299">
        <v>2</v>
      </c>
      <c r="AN54" s="345">
        <v>2</v>
      </c>
      <c r="AO54" s="305">
        <v>1</v>
      </c>
      <c r="AP54" s="148">
        <v>2</v>
      </c>
    </row>
    <row r="55" spans="2:42">
      <c r="B55" s="341"/>
      <c r="C55" s="290" t="s">
        <v>38</v>
      </c>
      <c r="D55" s="342"/>
      <c r="E55" s="309" t="s">
        <v>1932</v>
      </c>
      <c r="F55" s="344"/>
      <c r="G55" s="298" t="s">
        <v>2009</v>
      </c>
      <c r="H55" s="298" t="s">
        <v>2013</v>
      </c>
      <c r="I55" s="343">
        <v>1</v>
      </c>
      <c r="J55" s="345">
        <v>3</v>
      </c>
      <c r="K55" s="310">
        <v>45375</v>
      </c>
      <c r="L55" s="310">
        <v>45375</v>
      </c>
      <c r="M55" s="310">
        <v>45375</v>
      </c>
      <c r="N55" s="297">
        <v>0</v>
      </c>
      <c r="O55" s="298" t="s">
        <v>2229</v>
      </c>
      <c r="P55" s="309" t="s">
        <v>459</v>
      </c>
      <c r="Q55" s="308">
        <v>1</v>
      </c>
      <c r="R55" s="299">
        <v>3</v>
      </c>
      <c r="S55" s="299">
        <v>3</v>
      </c>
      <c r="T55" s="346"/>
      <c r="U55" s="347"/>
      <c r="V55" s="291" t="s">
        <v>1925</v>
      </c>
      <c r="W55" s="348"/>
      <c r="X55" s="290" t="s">
        <v>2226</v>
      </c>
      <c r="Y55" s="302" t="s">
        <v>2228</v>
      </c>
      <c r="Z55" s="302" t="s">
        <v>2227</v>
      </c>
      <c r="AA55" s="302" t="s">
        <v>2228</v>
      </c>
      <c r="AB55" s="302" t="s">
        <v>2228</v>
      </c>
      <c r="AC55" s="302" t="s">
        <v>2228</v>
      </c>
      <c r="AD55" s="302" t="s">
        <v>2228</v>
      </c>
      <c r="AE55" s="302" t="s">
        <v>2228</v>
      </c>
      <c r="AF55" s="303" t="s">
        <v>54</v>
      </c>
      <c r="AG55" s="292" t="s">
        <v>1820</v>
      </c>
      <c r="AH55" s="292" t="s">
        <v>1821</v>
      </c>
      <c r="AI55" s="349"/>
      <c r="AJ55" s="349"/>
      <c r="AK55" s="304" t="s">
        <v>119</v>
      </c>
      <c r="AL55" s="297" t="s">
        <v>459</v>
      </c>
      <c r="AM55" s="299">
        <v>3</v>
      </c>
      <c r="AN55" s="345">
        <v>3</v>
      </c>
      <c r="AO55" s="305">
        <v>1</v>
      </c>
      <c r="AP55" s="148">
        <v>3</v>
      </c>
    </row>
    <row r="56" spans="2:42">
      <c r="B56" s="341"/>
      <c r="C56" s="290" t="s">
        <v>38</v>
      </c>
      <c r="D56" s="342"/>
      <c r="E56" s="309" t="s">
        <v>1932</v>
      </c>
      <c r="F56" s="344"/>
      <c r="G56" s="298" t="s">
        <v>308</v>
      </c>
      <c r="H56" s="298" t="s">
        <v>1969</v>
      </c>
      <c r="I56" s="343">
        <v>1</v>
      </c>
      <c r="J56" s="345">
        <v>9</v>
      </c>
      <c r="K56" s="310">
        <v>45375</v>
      </c>
      <c r="L56" s="310">
        <v>45375</v>
      </c>
      <c r="M56" s="310">
        <v>45375</v>
      </c>
      <c r="N56" s="297">
        <v>0</v>
      </c>
      <c r="O56" s="298" t="s">
        <v>2229</v>
      </c>
      <c r="P56" s="309" t="s">
        <v>941</v>
      </c>
      <c r="Q56" s="308">
        <v>1</v>
      </c>
      <c r="R56" s="299">
        <v>9</v>
      </c>
      <c r="S56" s="299">
        <v>9</v>
      </c>
      <c r="T56" s="346"/>
      <c r="U56" s="347"/>
      <c r="V56" s="291" t="s">
        <v>1925</v>
      </c>
      <c r="W56" s="348"/>
      <c r="X56" s="290" t="s">
        <v>2226</v>
      </c>
      <c r="Y56" s="302" t="s">
        <v>2228</v>
      </c>
      <c r="Z56" s="302" t="s">
        <v>2227</v>
      </c>
      <c r="AA56" s="302" t="s">
        <v>2228</v>
      </c>
      <c r="AB56" s="302" t="s">
        <v>2228</v>
      </c>
      <c r="AC56" s="302" t="s">
        <v>2228</v>
      </c>
      <c r="AD56" s="302" t="s">
        <v>2228</v>
      </c>
      <c r="AE56" s="302" t="s">
        <v>2228</v>
      </c>
      <c r="AF56" s="303" t="s">
        <v>54</v>
      </c>
      <c r="AG56" s="292" t="s">
        <v>1820</v>
      </c>
      <c r="AH56" s="292" t="s">
        <v>1821</v>
      </c>
      <c r="AI56" s="349"/>
      <c r="AJ56" s="349"/>
      <c r="AK56" s="304" t="s">
        <v>119</v>
      </c>
      <c r="AL56" s="297" t="s">
        <v>941</v>
      </c>
      <c r="AM56" s="299">
        <v>9</v>
      </c>
      <c r="AN56" s="345">
        <v>9</v>
      </c>
      <c r="AO56" s="305">
        <v>1</v>
      </c>
      <c r="AP56" s="148">
        <v>9</v>
      </c>
    </row>
    <row r="57" spans="2:42">
      <c r="B57" s="341"/>
      <c r="C57" s="290" t="s">
        <v>38</v>
      </c>
      <c r="D57" s="342"/>
      <c r="E57" s="309" t="s">
        <v>1932</v>
      </c>
      <c r="F57" s="344"/>
      <c r="G57" s="298" t="s">
        <v>2014</v>
      </c>
      <c r="H57" s="298" t="s">
        <v>2016</v>
      </c>
      <c r="I57" s="343">
        <v>3</v>
      </c>
      <c r="J57" s="345">
        <v>9</v>
      </c>
      <c r="K57" s="310">
        <v>45375</v>
      </c>
      <c r="L57" s="310">
        <v>45375</v>
      </c>
      <c r="M57" s="310">
        <v>45375</v>
      </c>
      <c r="N57" s="297">
        <v>0</v>
      </c>
      <c r="O57" s="298" t="s">
        <v>2229</v>
      </c>
      <c r="P57" s="309" t="s">
        <v>941</v>
      </c>
      <c r="Q57" s="308">
        <v>3</v>
      </c>
      <c r="R57" s="299">
        <v>9</v>
      </c>
      <c r="S57" s="299">
        <v>27</v>
      </c>
      <c r="T57" s="346"/>
      <c r="U57" s="347"/>
      <c r="V57" s="291" t="s">
        <v>1925</v>
      </c>
      <c r="W57" s="348"/>
      <c r="X57" s="290" t="s">
        <v>2226</v>
      </c>
      <c r="Y57" s="302" t="s">
        <v>2228</v>
      </c>
      <c r="Z57" s="302" t="s">
        <v>2227</v>
      </c>
      <c r="AA57" s="302" t="s">
        <v>2228</v>
      </c>
      <c r="AB57" s="302" t="s">
        <v>2228</v>
      </c>
      <c r="AC57" s="302" t="s">
        <v>2228</v>
      </c>
      <c r="AD57" s="302" t="s">
        <v>2228</v>
      </c>
      <c r="AE57" s="302" t="s">
        <v>2228</v>
      </c>
      <c r="AF57" s="303" t="s">
        <v>54</v>
      </c>
      <c r="AG57" s="292" t="s">
        <v>1820</v>
      </c>
      <c r="AH57" s="292" t="s">
        <v>1821</v>
      </c>
      <c r="AI57" s="349"/>
      <c r="AJ57" s="349"/>
      <c r="AK57" s="304" t="s">
        <v>119</v>
      </c>
      <c r="AL57" s="297" t="s">
        <v>941</v>
      </c>
      <c r="AM57" s="299">
        <v>9</v>
      </c>
      <c r="AN57" s="345">
        <v>9</v>
      </c>
      <c r="AO57" s="305">
        <v>1</v>
      </c>
      <c r="AP57" s="148">
        <v>27</v>
      </c>
    </row>
    <row r="58" spans="2:42">
      <c r="B58" s="341"/>
      <c r="C58" s="290" t="s">
        <v>38</v>
      </c>
      <c r="D58" s="342"/>
      <c r="E58" s="309" t="s">
        <v>1932</v>
      </c>
      <c r="F58" s="344"/>
      <c r="G58" s="298" t="s">
        <v>2015</v>
      </c>
      <c r="H58" s="298" t="s">
        <v>2017</v>
      </c>
      <c r="I58" s="343">
        <v>2</v>
      </c>
      <c r="J58" s="345">
        <v>9</v>
      </c>
      <c r="K58" s="310">
        <v>45375</v>
      </c>
      <c r="L58" s="310">
        <v>45375</v>
      </c>
      <c r="M58" s="310">
        <v>45375</v>
      </c>
      <c r="N58" s="297">
        <v>0</v>
      </c>
      <c r="O58" s="298" t="s">
        <v>2229</v>
      </c>
      <c r="P58" s="309" t="s">
        <v>941</v>
      </c>
      <c r="Q58" s="308">
        <v>2</v>
      </c>
      <c r="R58" s="299">
        <v>9</v>
      </c>
      <c r="S58" s="299">
        <v>18</v>
      </c>
      <c r="T58" s="346"/>
      <c r="U58" s="347"/>
      <c r="V58" s="291" t="s">
        <v>1925</v>
      </c>
      <c r="W58" s="348"/>
      <c r="X58" s="290" t="s">
        <v>2226</v>
      </c>
      <c r="Y58" s="302" t="s">
        <v>2228</v>
      </c>
      <c r="Z58" s="302" t="s">
        <v>2227</v>
      </c>
      <c r="AA58" s="302" t="s">
        <v>2228</v>
      </c>
      <c r="AB58" s="302" t="s">
        <v>2228</v>
      </c>
      <c r="AC58" s="302" t="s">
        <v>2228</v>
      </c>
      <c r="AD58" s="302" t="s">
        <v>2228</v>
      </c>
      <c r="AE58" s="302" t="s">
        <v>2228</v>
      </c>
      <c r="AF58" s="303" t="s">
        <v>54</v>
      </c>
      <c r="AG58" s="292" t="s">
        <v>1820</v>
      </c>
      <c r="AH58" s="292" t="s">
        <v>1821</v>
      </c>
      <c r="AI58" s="349"/>
      <c r="AJ58" s="349"/>
      <c r="AK58" s="304" t="s">
        <v>119</v>
      </c>
      <c r="AL58" s="297" t="s">
        <v>941</v>
      </c>
      <c r="AM58" s="299">
        <v>9</v>
      </c>
      <c r="AN58" s="345">
        <v>9</v>
      </c>
      <c r="AO58" s="305">
        <v>1</v>
      </c>
      <c r="AP58" s="148">
        <v>18</v>
      </c>
    </row>
    <row r="59" spans="2:42">
      <c r="B59" s="341"/>
      <c r="C59" s="290" t="s">
        <v>13</v>
      </c>
      <c r="D59" s="342"/>
      <c r="E59" s="309" t="s">
        <v>1932</v>
      </c>
      <c r="F59" s="344"/>
      <c r="G59" s="298" t="s">
        <v>1967</v>
      </c>
      <c r="H59" s="298" t="s">
        <v>2018</v>
      </c>
      <c r="I59" s="343">
        <v>2</v>
      </c>
      <c r="J59" s="345">
        <v>9</v>
      </c>
      <c r="K59" s="310">
        <v>45375</v>
      </c>
      <c r="L59" s="310">
        <v>45375</v>
      </c>
      <c r="M59" s="310">
        <v>45375</v>
      </c>
      <c r="N59" s="297">
        <v>0</v>
      </c>
      <c r="O59" s="298" t="s">
        <v>2225</v>
      </c>
      <c r="P59" s="309" t="s">
        <v>941</v>
      </c>
      <c r="Q59" s="308">
        <v>2</v>
      </c>
      <c r="R59" s="299">
        <v>9</v>
      </c>
      <c r="S59" s="299">
        <v>18</v>
      </c>
      <c r="T59" s="346"/>
      <c r="U59" s="347"/>
      <c r="V59" s="291" t="s">
        <v>1925</v>
      </c>
      <c r="W59" s="348"/>
      <c r="X59" s="290" t="s">
        <v>2226</v>
      </c>
      <c r="Y59" s="302" t="s">
        <v>2228</v>
      </c>
      <c r="Z59" s="302" t="s">
        <v>2227</v>
      </c>
      <c r="AA59" s="302" t="s">
        <v>2228</v>
      </c>
      <c r="AB59" s="302" t="s">
        <v>2228</v>
      </c>
      <c r="AC59" s="302" t="s">
        <v>2228</v>
      </c>
      <c r="AD59" s="302" t="s">
        <v>2228</v>
      </c>
      <c r="AE59" s="302" t="s">
        <v>2228</v>
      </c>
      <c r="AF59" s="303" t="s">
        <v>54</v>
      </c>
      <c r="AG59" s="292" t="s">
        <v>1820</v>
      </c>
      <c r="AH59" s="292" t="s">
        <v>1821</v>
      </c>
      <c r="AI59" s="349"/>
      <c r="AJ59" s="349"/>
      <c r="AK59" s="304" t="s">
        <v>119</v>
      </c>
      <c r="AL59" s="297" t="s">
        <v>941</v>
      </c>
      <c r="AM59" s="299">
        <v>9</v>
      </c>
      <c r="AN59" s="345">
        <v>9</v>
      </c>
      <c r="AO59" s="305">
        <v>1</v>
      </c>
      <c r="AP59" s="148">
        <v>18</v>
      </c>
    </row>
    <row r="60" spans="2:42">
      <c r="B60" s="341"/>
      <c r="C60" s="290" t="s">
        <v>13</v>
      </c>
      <c r="D60" s="342"/>
      <c r="E60" s="309" t="s">
        <v>1932</v>
      </c>
      <c r="F60" s="344"/>
      <c r="G60" s="298" t="s">
        <v>1968</v>
      </c>
      <c r="H60" s="298" t="s">
        <v>2019</v>
      </c>
      <c r="I60" s="343">
        <v>2</v>
      </c>
      <c r="J60" s="345">
        <v>9</v>
      </c>
      <c r="K60" s="310">
        <v>45375</v>
      </c>
      <c r="L60" s="310">
        <v>45375</v>
      </c>
      <c r="M60" s="310">
        <v>45375</v>
      </c>
      <c r="N60" s="297">
        <v>0</v>
      </c>
      <c r="O60" s="298" t="s">
        <v>2225</v>
      </c>
      <c r="P60" s="309" t="s">
        <v>941</v>
      </c>
      <c r="Q60" s="308">
        <v>2</v>
      </c>
      <c r="R60" s="299">
        <v>9</v>
      </c>
      <c r="S60" s="299">
        <v>18</v>
      </c>
      <c r="T60" s="346"/>
      <c r="U60" s="347"/>
      <c r="V60" s="291" t="s">
        <v>1925</v>
      </c>
      <c r="W60" s="348"/>
      <c r="X60" s="290" t="s">
        <v>2226</v>
      </c>
      <c r="Y60" s="302" t="s">
        <v>2228</v>
      </c>
      <c r="Z60" s="302" t="s">
        <v>2227</v>
      </c>
      <c r="AA60" s="302" t="s">
        <v>2228</v>
      </c>
      <c r="AB60" s="302" t="s">
        <v>2228</v>
      </c>
      <c r="AC60" s="302" t="s">
        <v>2228</v>
      </c>
      <c r="AD60" s="302" t="s">
        <v>2228</v>
      </c>
      <c r="AE60" s="302" t="s">
        <v>2228</v>
      </c>
      <c r="AF60" s="303" t="s">
        <v>54</v>
      </c>
      <c r="AG60" s="292" t="s">
        <v>1820</v>
      </c>
      <c r="AH60" s="292" t="s">
        <v>1821</v>
      </c>
      <c r="AI60" s="349"/>
      <c r="AJ60" s="349"/>
      <c r="AK60" s="304" t="s">
        <v>119</v>
      </c>
      <c r="AL60" s="297" t="s">
        <v>941</v>
      </c>
      <c r="AM60" s="299">
        <v>9</v>
      </c>
      <c r="AN60" s="345">
        <v>9</v>
      </c>
      <c r="AO60" s="305">
        <v>1</v>
      </c>
      <c r="AP60" s="148">
        <v>18</v>
      </c>
    </row>
    <row r="61" spans="2:42">
      <c r="B61" s="341"/>
      <c r="C61" s="290" t="s">
        <v>13</v>
      </c>
      <c r="D61" s="342"/>
      <c r="E61" s="309" t="s">
        <v>1932</v>
      </c>
      <c r="F61" s="344"/>
      <c r="G61" s="298" t="s">
        <v>1262</v>
      </c>
      <c r="H61" s="298" t="s">
        <v>1982</v>
      </c>
      <c r="I61" s="343">
        <v>1</v>
      </c>
      <c r="J61" s="345">
        <v>0.5</v>
      </c>
      <c r="K61" s="310">
        <v>45375</v>
      </c>
      <c r="L61" s="310">
        <v>45375</v>
      </c>
      <c r="M61" s="310">
        <v>45375</v>
      </c>
      <c r="N61" s="297">
        <v>0</v>
      </c>
      <c r="O61" s="298" t="s">
        <v>2225</v>
      </c>
      <c r="P61" s="309" t="s">
        <v>1928</v>
      </c>
      <c r="Q61" s="308">
        <v>1</v>
      </c>
      <c r="R61" s="299">
        <v>0.5</v>
      </c>
      <c r="S61" s="299">
        <v>0.5</v>
      </c>
      <c r="T61" s="346"/>
      <c r="U61" s="347"/>
      <c r="V61" s="291" t="s">
        <v>1925</v>
      </c>
      <c r="W61" s="348"/>
      <c r="X61" s="290" t="s">
        <v>2226</v>
      </c>
      <c r="Y61" s="302" t="s">
        <v>2228</v>
      </c>
      <c r="Z61" s="302" t="s">
        <v>2227</v>
      </c>
      <c r="AA61" s="302" t="s">
        <v>2228</v>
      </c>
      <c r="AB61" s="302" t="s">
        <v>2228</v>
      </c>
      <c r="AC61" s="302" t="s">
        <v>2228</v>
      </c>
      <c r="AD61" s="302" t="s">
        <v>2228</v>
      </c>
      <c r="AE61" s="302" t="s">
        <v>2228</v>
      </c>
      <c r="AF61" s="303" t="s">
        <v>54</v>
      </c>
      <c r="AG61" s="292" t="s">
        <v>1820</v>
      </c>
      <c r="AH61" s="292" t="s">
        <v>1821</v>
      </c>
      <c r="AI61" s="349"/>
      <c r="AJ61" s="349"/>
      <c r="AK61" s="304" t="s">
        <v>119</v>
      </c>
      <c r="AL61" s="297" t="s">
        <v>1928</v>
      </c>
      <c r="AM61" s="299">
        <v>0.5</v>
      </c>
      <c r="AN61" s="345">
        <v>0.5</v>
      </c>
      <c r="AO61" s="305">
        <v>1</v>
      </c>
      <c r="AP61" s="148">
        <v>0.5</v>
      </c>
    </row>
    <row r="62" spans="2:42">
      <c r="B62" s="341"/>
      <c r="C62" s="290" t="s">
        <v>13</v>
      </c>
      <c r="D62" s="342"/>
      <c r="E62" s="309" t="s">
        <v>1932</v>
      </c>
      <c r="F62" s="344"/>
      <c r="G62" s="298" t="s">
        <v>2020</v>
      </c>
      <c r="H62" s="298" t="s">
        <v>2024</v>
      </c>
      <c r="I62" s="343">
        <v>1</v>
      </c>
      <c r="J62" s="345">
        <v>1</v>
      </c>
      <c r="K62" s="310">
        <v>45375</v>
      </c>
      <c r="L62" s="310">
        <v>45375</v>
      </c>
      <c r="M62" s="310">
        <v>45375</v>
      </c>
      <c r="N62" s="297">
        <v>0</v>
      </c>
      <c r="O62" s="298" t="s">
        <v>2225</v>
      </c>
      <c r="P62" s="309" t="s">
        <v>1928</v>
      </c>
      <c r="Q62" s="308">
        <v>1</v>
      </c>
      <c r="R62" s="299">
        <v>1</v>
      </c>
      <c r="S62" s="299">
        <v>1</v>
      </c>
      <c r="T62" s="346"/>
      <c r="U62" s="347"/>
      <c r="V62" s="291" t="s">
        <v>1925</v>
      </c>
      <c r="W62" s="348"/>
      <c r="X62" s="290" t="s">
        <v>2226</v>
      </c>
      <c r="Y62" s="302" t="s">
        <v>2228</v>
      </c>
      <c r="Z62" s="302" t="s">
        <v>2227</v>
      </c>
      <c r="AA62" s="302" t="s">
        <v>2228</v>
      </c>
      <c r="AB62" s="302" t="s">
        <v>2228</v>
      </c>
      <c r="AC62" s="302" t="s">
        <v>2228</v>
      </c>
      <c r="AD62" s="302" t="s">
        <v>2228</v>
      </c>
      <c r="AE62" s="302" t="s">
        <v>2228</v>
      </c>
      <c r="AF62" s="303" t="s">
        <v>54</v>
      </c>
      <c r="AG62" s="292" t="s">
        <v>1820</v>
      </c>
      <c r="AH62" s="292" t="s">
        <v>1821</v>
      </c>
      <c r="AI62" s="349"/>
      <c r="AJ62" s="349"/>
      <c r="AK62" s="304" t="s">
        <v>119</v>
      </c>
      <c r="AL62" s="297" t="s">
        <v>1928</v>
      </c>
      <c r="AM62" s="299">
        <v>1</v>
      </c>
      <c r="AN62" s="345">
        <v>1</v>
      </c>
      <c r="AO62" s="305">
        <v>1</v>
      </c>
      <c r="AP62" s="148">
        <v>1</v>
      </c>
    </row>
    <row r="63" spans="2:42">
      <c r="B63" s="341"/>
      <c r="C63" s="290" t="s">
        <v>13</v>
      </c>
      <c r="D63" s="342"/>
      <c r="E63" s="309" t="s">
        <v>1932</v>
      </c>
      <c r="F63" s="344"/>
      <c r="G63" s="298" t="s">
        <v>2020</v>
      </c>
      <c r="H63" s="298" t="s">
        <v>1983</v>
      </c>
      <c r="I63" s="343">
        <v>1</v>
      </c>
      <c r="J63" s="345">
        <v>1</v>
      </c>
      <c r="K63" s="310">
        <v>45375</v>
      </c>
      <c r="L63" s="310">
        <v>45375</v>
      </c>
      <c r="M63" s="310">
        <v>45375</v>
      </c>
      <c r="N63" s="297">
        <v>0</v>
      </c>
      <c r="O63" s="298" t="s">
        <v>2225</v>
      </c>
      <c r="P63" s="309" t="s">
        <v>1928</v>
      </c>
      <c r="Q63" s="308">
        <v>1</v>
      </c>
      <c r="R63" s="299">
        <v>1</v>
      </c>
      <c r="S63" s="299">
        <v>1</v>
      </c>
      <c r="T63" s="346"/>
      <c r="U63" s="347"/>
      <c r="V63" s="291" t="s">
        <v>1925</v>
      </c>
      <c r="W63" s="348"/>
      <c r="X63" s="290" t="s">
        <v>2226</v>
      </c>
      <c r="Y63" s="302" t="s">
        <v>2228</v>
      </c>
      <c r="Z63" s="302" t="s">
        <v>2227</v>
      </c>
      <c r="AA63" s="302" t="s">
        <v>2228</v>
      </c>
      <c r="AB63" s="302" t="s">
        <v>2228</v>
      </c>
      <c r="AC63" s="302" t="s">
        <v>2228</v>
      </c>
      <c r="AD63" s="302" t="s">
        <v>2228</v>
      </c>
      <c r="AE63" s="302" t="s">
        <v>2228</v>
      </c>
      <c r="AF63" s="303" t="s">
        <v>54</v>
      </c>
      <c r="AG63" s="292" t="s">
        <v>1820</v>
      </c>
      <c r="AH63" s="292" t="s">
        <v>1821</v>
      </c>
      <c r="AI63" s="349"/>
      <c r="AJ63" s="349"/>
      <c r="AK63" s="304" t="s">
        <v>119</v>
      </c>
      <c r="AL63" s="297" t="s">
        <v>1928</v>
      </c>
      <c r="AM63" s="299">
        <v>1</v>
      </c>
      <c r="AN63" s="345">
        <v>1</v>
      </c>
      <c r="AO63" s="305">
        <v>1</v>
      </c>
      <c r="AP63" s="148">
        <v>1</v>
      </c>
    </row>
    <row r="64" spans="2:42">
      <c r="B64" s="341"/>
      <c r="C64" s="290" t="s">
        <v>13</v>
      </c>
      <c r="D64" s="342"/>
      <c r="E64" s="309" t="s">
        <v>1932</v>
      </c>
      <c r="F64" s="344"/>
      <c r="G64" s="298" t="s">
        <v>1630</v>
      </c>
      <c r="H64" s="298" t="s">
        <v>1983</v>
      </c>
      <c r="I64" s="343">
        <v>1</v>
      </c>
      <c r="J64" s="345">
        <v>1</v>
      </c>
      <c r="K64" s="310">
        <v>45375</v>
      </c>
      <c r="L64" s="310">
        <v>45375</v>
      </c>
      <c r="M64" s="310">
        <v>45375</v>
      </c>
      <c r="N64" s="297">
        <v>0</v>
      </c>
      <c r="O64" s="298" t="s">
        <v>2225</v>
      </c>
      <c r="P64" s="309" t="s">
        <v>1928</v>
      </c>
      <c r="Q64" s="308">
        <v>1</v>
      </c>
      <c r="R64" s="299">
        <v>1</v>
      </c>
      <c r="S64" s="299">
        <v>1</v>
      </c>
      <c r="T64" s="346"/>
      <c r="U64" s="347"/>
      <c r="V64" s="291" t="s">
        <v>1925</v>
      </c>
      <c r="W64" s="348"/>
      <c r="X64" s="290" t="s">
        <v>2226</v>
      </c>
      <c r="Y64" s="302" t="s">
        <v>2228</v>
      </c>
      <c r="Z64" s="302" t="s">
        <v>2227</v>
      </c>
      <c r="AA64" s="302" t="s">
        <v>2228</v>
      </c>
      <c r="AB64" s="302" t="s">
        <v>2228</v>
      </c>
      <c r="AC64" s="302" t="s">
        <v>2228</v>
      </c>
      <c r="AD64" s="302" t="s">
        <v>2228</v>
      </c>
      <c r="AE64" s="302" t="s">
        <v>2228</v>
      </c>
      <c r="AF64" s="303" t="s">
        <v>54</v>
      </c>
      <c r="AG64" s="292" t="s">
        <v>1820</v>
      </c>
      <c r="AH64" s="292" t="s">
        <v>1821</v>
      </c>
      <c r="AI64" s="349"/>
      <c r="AJ64" s="349"/>
      <c r="AK64" s="304" t="s">
        <v>119</v>
      </c>
      <c r="AL64" s="297" t="s">
        <v>1928</v>
      </c>
      <c r="AM64" s="299">
        <v>1</v>
      </c>
      <c r="AN64" s="345">
        <v>1</v>
      </c>
      <c r="AO64" s="305">
        <v>1</v>
      </c>
      <c r="AP64" s="148">
        <v>1</v>
      </c>
    </row>
    <row r="65" spans="2:42">
      <c r="B65" s="341"/>
      <c r="C65" s="290" t="s">
        <v>13</v>
      </c>
      <c r="D65" s="342"/>
      <c r="E65" s="309" t="s">
        <v>1932</v>
      </c>
      <c r="F65" s="344"/>
      <c r="G65" s="298" t="s">
        <v>991</v>
      </c>
      <c r="H65" s="298" t="s">
        <v>2025</v>
      </c>
      <c r="I65" s="343">
        <v>1</v>
      </c>
      <c r="J65" s="345">
        <v>0.5</v>
      </c>
      <c r="K65" s="310">
        <v>45375</v>
      </c>
      <c r="L65" s="310">
        <v>45375</v>
      </c>
      <c r="M65" s="310">
        <v>45375</v>
      </c>
      <c r="N65" s="297">
        <v>0</v>
      </c>
      <c r="O65" s="298" t="s">
        <v>2225</v>
      </c>
      <c r="P65" s="309" t="s">
        <v>1928</v>
      </c>
      <c r="Q65" s="308">
        <v>1</v>
      </c>
      <c r="R65" s="299">
        <v>0.5</v>
      </c>
      <c r="S65" s="299">
        <v>0.5</v>
      </c>
      <c r="T65" s="346"/>
      <c r="U65" s="347"/>
      <c r="V65" s="291" t="s">
        <v>1925</v>
      </c>
      <c r="W65" s="348"/>
      <c r="X65" s="290" t="s">
        <v>2226</v>
      </c>
      <c r="Y65" s="302" t="s">
        <v>2228</v>
      </c>
      <c r="Z65" s="302" t="s">
        <v>2227</v>
      </c>
      <c r="AA65" s="302" t="s">
        <v>2228</v>
      </c>
      <c r="AB65" s="302" t="s">
        <v>2228</v>
      </c>
      <c r="AC65" s="302" t="s">
        <v>2228</v>
      </c>
      <c r="AD65" s="302" t="s">
        <v>2228</v>
      </c>
      <c r="AE65" s="302" t="s">
        <v>2228</v>
      </c>
      <c r="AF65" s="303" t="s">
        <v>54</v>
      </c>
      <c r="AG65" s="292" t="s">
        <v>1820</v>
      </c>
      <c r="AH65" s="292" t="s">
        <v>1821</v>
      </c>
      <c r="AI65" s="349"/>
      <c r="AJ65" s="349"/>
      <c r="AK65" s="304" t="s">
        <v>119</v>
      </c>
      <c r="AL65" s="297" t="s">
        <v>1928</v>
      </c>
      <c r="AM65" s="299">
        <v>0.5</v>
      </c>
      <c r="AN65" s="345">
        <v>0.5</v>
      </c>
      <c r="AO65" s="305">
        <v>1</v>
      </c>
      <c r="AP65" s="148">
        <v>0.5</v>
      </c>
    </row>
    <row r="66" spans="2:42">
      <c r="B66" s="341"/>
      <c r="C66" s="290" t="s">
        <v>13</v>
      </c>
      <c r="D66" s="342"/>
      <c r="E66" s="309" t="s">
        <v>1932</v>
      </c>
      <c r="F66" s="344"/>
      <c r="G66" s="298" t="s">
        <v>993</v>
      </c>
      <c r="H66" s="298" t="s">
        <v>2025</v>
      </c>
      <c r="I66" s="343">
        <v>1</v>
      </c>
      <c r="J66" s="345">
        <v>0.5</v>
      </c>
      <c r="K66" s="310">
        <v>45375</v>
      </c>
      <c r="L66" s="310">
        <v>45375</v>
      </c>
      <c r="M66" s="310">
        <v>45375</v>
      </c>
      <c r="N66" s="297">
        <v>0</v>
      </c>
      <c r="O66" s="298" t="s">
        <v>2225</v>
      </c>
      <c r="P66" s="309" t="s">
        <v>1928</v>
      </c>
      <c r="Q66" s="308">
        <v>1</v>
      </c>
      <c r="R66" s="299">
        <v>0.5</v>
      </c>
      <c r="S66" s="299">
        <v>0.5</v>
      </c>
      <c r="T66" s="346"/>
      <c r="U66" s="347"/>
      <c r="V66" s="291" t="s">
        <v>1925</v>
      </c>
      <c r="W66" s="348"/>
      <c r="X66" s="290" t="s">
        <v>2226</v>
      </c>
      <c r="Y66" s="302" t="s">
        <v>2228</v>
      </c>
      <c r="Z66" s="302" t="s">
        <v>2227</v>
      </c>
      <c r="AA66" s="302" t="s">
        <v>2228</v>
      </c>
      <c r="AB66" s="302" t="s">
        <v>2228</v>
      </c>
      <c r="AC66" s="302" t="s">
        <v>2228</v>
      </c>
      <c r="AD66" s="302" t="s">
        <v>2228</v>
      </c>
      <c r="AE66" s="302" t="s">
        <v>2228</v>
      </c>
      <c r="AF66" s="303" t="s">
        <v>54</v>
      </c>
      <c r="AG66" s="292" t="s">
        <v>1820</v>
      </c>
      <c r="AH66" s="292" t="s">
        <v>1821</v>
      </c>
      <c r="AI66" s="349"/>
      <c r="AJ66" s="349"/>
      <c r="AK66" s="304" t="s">
        <v>119</v>
      </c>
      <c r="AL66" s="297" t="s">
        <v>1928</v>
      </c>
      <c r="AM66" s="299">
        <v>0.5</v>
      </c>
      <c r="AN66" s="345">
        <v>0.5</v>
      </c>
      <c r="AO66" s="305">
        <v>1</v>
      </c>
      <c r="AP66" s="148">
        <v>0.5</v>
      </c>
    </row>
    <row r="67" spans="2:42">
      <c r="B67" s="341"/>
      <c r="C67" s="290" t="s">
        <v>13</v>
      </c>
      <c r="D67" s="342"/>
      <c r="E67" s="309" t="s">
        <v>1932</v>
      </c>
      <c r="F67" s="344"/>
      <c r="G67" s="298" t="s">
        <v>995</v>
      </c>
      <c r="H67" s="298" t="s">
        <v>2025</v>
      </c>
      <c r="I67" s="343">
        <v>1</v>
      </c>
      <c r="J67" s="345">
        <v>0.5</v>
      </c>
      <c r="K67" s="310">
        <v>45375</v>
      </c>
      <c r="L67" s="310">
        <v>45375</v>
      </c>
      <c r="M67" s="310">
        <v>45375</v>
      </c>
      <c r="N67" s="297">
        <v>0</v>
      </c>
      <c r="O67" s="298" t="s">
        <v>2225</v>
      </c>
      <c r="P67" s="309" t="s">
        <v>1928</v>
      </c>
      <c r="Q67" s="308">
        <v>1</v>
      </c>
      <c r="R67" s="299">
        <v>0.5</v>
      </c>
      <c r="S67" s="299">
        <v>0.5</v>
      </c>
      <c r="T67" s="346"/>
      <c r="U67" s="347"/>
      <c r="V67" s="291" t="s">
        <v>1925</v>
      </c>
      <c r="W67" s="348"/>
      <c r="X67" s="290" t="s">
        <v>2226</v>
      </c>
      <c r="Y67" s="302" t="s">
        <v>2228</v>
      </c>
      <c r="Z67" s="302" t="s">
        <v>2227</v>
      </c>
      <c r="AA67" s="302" t="s">
        <v>2228</v>
      </c>
      <c r="AB67" s="302" t="s">
        <v>2228</v>
      </c>
      <c r="AC67" s="302" t="s">
        <v>2228</v>
      </c>
      <c r="AD67" s="302" t="s">
        <v>2228</v>
      </c>
      <c r="AE67" s="302" t="s">
        <v>2228</v>
      </c>
      <c r="AF67" s="303" t="s">
        <v>54</v>
      </c>
      <c r="AG67" s="292" t="s">
        <v>1820</v>
      </c>
      <c r="AH67" s="292" t="s">
        <v>1821</v>
      </c>
      <c r="AI67" s="349"/>
      <c r="AJ67" s="349"/>
      <c r="AK67" s="304" t="s">
        <v>119</v>
      </c>
      <c r="AL67" s="297" t="s">
        <v>1928</v>
      </c>
      <c r="AM67" s="299">
        <v>0.5</v>
      </c>
      <c r="AN67" s="345">
        <v>0.5</v>
      </c>
      <c r="AO67" s="305">
        <v>1</v>
      </c>
      <c r="AP67" s="148">
        <v>0.5</v>
      </c>
    </row>
    <row r="68" spans="2:42">
      <c r="B68" s="341"/>
      <c r="C68" s="290" t="s">
        <v>13</v>
      </c>
      <c r="D68" s="342"/>
      <c r="E68" s="309" t="s">
        <v>1932</v>
      </c>
      <c r="F68" s="344"/>
      <c r="G68" s="298" t="s">
        <v>953</v>
      </c>
      <c r="H68" s="298" t="s">
        <v>2026</v>
      </c>
      <c r="I68" s="343">
        <v>1</v>
      </c>
      <c r="J68" s="345">
        <v>0.5</v>
      </c>
      <c r="K68" s="310">
        <v>45375</v>
      </c>
      <c r="L68" s="310">
        <v>45375</v>
      </c>
      <c r="M68" s="310">
        <v>45375</v>
      </c>
      <c r="N68" s="297">
        <v>0</v>
      </c>
      <c r="O68" s="298" t="s">
        <v>2225</v>
      </c>
      <c r="P68" s="309" t="s">
        <v>1928</v>
      </c>
      <c r="Q68" s="308">
        <v>1</v>
      </c>
      <c r="R68" s="299">
        <v>0.5</v>
      </c>
      <c r="S68" s="299">
        <v>0.5</v>
      </c>
      <c r="T68" s="346"/>
      <c r="U68" s="347"/>
      <c r="V68" s="291" t="s">
        <v>1925</v>
      </c>
      <c r="W68" s="348"/>
      <c r="X68" s="290" t="s">
        <v>2226</v>
      </c>
      <c r="Y68" s="302" t="s">
        <v>2228</v>
      </c>
      <c r="Z68" s="302" t="s">
        <v>2227</v>
      </c>
      <c r="AA68" s="302" t="s">
        <v>2228</v>
      </c>
      <c r="AB68" s="302" t="s">
        <v>2228</v>
      </c>
      <c r="AC68" s="302" t="s">
        <v>2228</v>
      </c>
      <c r="AD68" s="302" t="s">
        <v>2228</v>
      </c>
      <c r="AE68" s="302" t="s">
        <v>2228</v>
      </c>
      <c r="AF68" s="303" t="s">
        <v>54</v>
      </c>
      <c r="AG68" s="292" t="s">
        <v>1820</v>
      </c>
      <c r="AH68" s="292" t="s">
        <v>1821</v>
      </c>
      <c r="AI68" s="349"/>
      <c r="AJ68" s="349"/>
      <c r="AK68" s="304" t="s">
        <v>119</v>
      </c>
      <c r="AL68" s="297" t="s">
        <v>1928</v>
      </c>
      <c r="AM68" s="299">
        <v>0.5</v>
      </c>
      <c r="AN68" s="345">
        <v>0.5</v>
      </c>
      <c r="AO68" s="305">
        <v>1</v>
      </c>
      <c r="AP68" s="148">
        <v>0.5</v>
      </c>
    </row>
    <row r="69" spans="2:42">
      <c r="B69" s="341"/>
      <c r="C69" s="290" t="s">
        <v>13</v>
      </c>
      <c r="D69" s="342"/>
      <c r="E69" s="309" t="s">
        <v>1932</v>
      </c>
      <c r="F69" s="344"/>
      <c r="G69" s="298" t="s">
        <v>1630</v>
      </c>
      <c r="H69" s="298" t="s">
        <v>1982</v>
      </c>
      <c r="I69" s="343">
        <v>1</v>
      </c>
      <c r="J69" s="345">
        <v>1</v>
      </c>
      <c r="K69" s="310">
        <v>45375</v>
      </c>
      <c r="L69" s="310">
        <v>45375</v>
      </c>
      <c r="M69" s="310">
        <v>45375</v>
      </c>
      <c r="N69" s="297">
        <v>0</v>
      </c>
      <c r="O69" s="298" t="s">
        <v>2225</v>
      </c>
      <c r="P69" s="309" t="s">
        <v>1928</v>
      </c>
      <c r="Q69" s="308">
        <v>1</v>
      </c>
      <c r="R69" s="299">
        <v>1</v>
      </c>
      <c r="S69" s="299">
        <v>1</v>
      </c>
      <c r="T69" s="346"/>
      <c r="U69" s="347"/>
      <c r="V69" s="291" t="s">
        <v>1925</v>
      </c>
      <c r="W69" s="348"/>
      <c r="X69" s="290" t="s">
        <v>2226</v>
      </c>
      <c r="Y69" s="302" t="s">
        <v>2228</v>
      </c>
      <c r="Z69" s="302" t="s">
        <v>2227</v>
      </c>
      <c r="AA69" s="302" t="s">
        <v>2228</v>
      </c>
      <c r="AB69" s="302" t="s">
        <v>2228</v>
      </c>
      <c r="AC69" s="302" t="s">
        <v>2228</v>
      </c>
      <c r="AD69" s="302" t="s">
        <v>2228</v>
      </c>
      <c r="AE69" s="302" t="s">
        <v>2228</v>
      </c>
      <c r="AF69" s="303" t="s">
        <v>54</v>
      </c>
      <c r="AG69" s="292" t="s">
        <v>1820</v>
      </c>
      <c r="AH69" s="292" t="s">
        <v>1821</v>
      </c>
      <c r="AI69" s="349"/>
      <c r="AJ69" s="349"/>
      <c r="AK69" s="304" t="s">
        <v>119</v>
      </c>
      <c r="AL69" s="297" t="s">
        <v>1928</v>
      </c>
      <c r="AM69" s="299">
        <v>1</v>
      </c>
      <c r="AN69" s="345">
        <v>1</v>
      </c>
      <c r="AO69" s="305">
        <v>1</v>
      </c>
      <c r="AP69" s="148">
        <v>1</v>
      </c>
    </row>
    <row r="70" spans="2:42">
      <c r="B70" s="341"/>
      <c r="C70" s="290" t="s">
        <v>13</v>
      </c>
      <c r="D70" s="342"/>
      <c r="E70" s="309" t="s">
        <v>1932</v>
      </c>
      <c r="F70" s="344"/>
      <c r="G70" s="298" t="s">
        <v>2021</v>
      </c>
      <c r="H70" s="298" t="s">
        <v>1983</v>
      </c>
      <c r="I70" s="343">
        <v>1</v>
      </c>
      <c r="J70" s="345">
        <v>1</v>
      </c>
      <c r="K70" s="310">
        <v>45375</v>
      </c>
      <c r="L70" s="310">
        <v>45375</v>
      </c>
      <c r="M70" s="310">
        <v>45375</v>
      </c>
      <c r="N70" s="297">
        <v>0</v>
      </c>
      <c r="O70" s="298" t="s">
        <v>2225</v>
      </c>
      <c r="P70" s="309" t="s">
        <v>1928</v>
      </c>
      <c r="Q70" s="308">
        <v>1</v>
      </c>
      <c r="R70" s="299">
        <v>1</v>
      </c>
      <c r="S70" s="299">
        <v>1</v>
      </c>
      <c r="T70" s="346"/>
      <c r="U70" s="347"/>
      <c r="V70" s="291" t="s">
        <v>1925</v>
      </c>
      <c r="W70" s="348"/>
      <c r="X70" s="290" t="s">
        <v>2226</v>
      </c>
      <c r="Y70" s="302" t="s">
        <v>2228</v>
      </c>
      <c r="Z70" s="302" t="s">
        <v>2227</v>
      </c>
      <c r="AA70" s="302" t="s">
        <v>2228</v>
      </c>
      <c r="AB70" s="302" t="s">
        <v>2228</v>
      </c>
      <c r="AC70" s="302" t="s">
        <v>2228</v>
      </c>
      <c r="AD70" s="302" t="s">
        <v>2228</v>
      </c>
      <c r="AE70" s="302" t="s">
        <v>2228</v>
      </c>
      <c r="AF70" s="303" t="s">
        <v>54</v>
      </c>
      <c r="AG70" s="292" t="s">
        <v>1820</v>
      </c>
      <c r="AH70" s="292" t="s">
        <v>1821</v>
      </c>
      <c r="AI70" s="349"/>
      <c r="AJ70" s="349"/>
      <c r="AK70" s="304" t="s">
        <v>119</v>
      </c>
      <c r="AL70" s="297" t="s">
        <v>1928</v>
      </c>
      <c r="AM70" s="299">
        <v>1</v>
      </c>
      <c r="AN70" s="345">
        <v>1</v>
      </c>
      <c r="AO70" s="305">
        <v>1</v>
      </c>
      <c r="AP70" s="148">
        <v>1</v>
      </c>
    </row>
    <row r="71" spans="2:42">
      <c r="B71" s="341"/>
      <c r="C71" s="290" t="s">
        <v>13</v>
      </c>
      <c r="D71" s="342"/>
      <c r="E71" s="309" t="s">
        <v>1932</v>
      </c>
      <c r="F71" s="344"/>
      <c r="G71" s="298" t="s">
        <v>2022</v>
      </c>
      <c r="H71" s="298" t="s">
        <v>1983</v>
      </c>
      <c r="I71" s="343">
        <v>1</v>
      </c>
      <c r="J71" s="345">
        <v>1</v>
      </c>
      <c r="K71" s="310">
        <v>45375</v>
      </c>
      <c r="L71" s="310">
        <v>45375</v>
      </c>
      <c r="M71" s="310">
        <v>45375</v>
      </c>
      <c r="N71" s="297">
        <v>0</v>
      </c>
      <c r="O71" s="298" t="s">
        <v>2225</v>
      </c>
      <c r="P71" s="309" t="s">
        <v>1928</v>
      </c>
      <c r="Q71" s="308">
        <v>1</v>
      </c>
      <c r="R71" s="299">
        <v>1</v>
      </c>
      <c r="S71" s="299">
        <v>1</v>
      </c>
      <c r="T71" s="346"/>
      <c r="U71" s="347"/>
      <c r="V71" s="291" t="s">
        <v>1925</v>
      </c>
      <c r="W71" s="348"/>
      <c r="X71" s="290" t="s">
        <v>2226</v>
      </c>
      <c r="Y71" s="302" t="s">
        <v>2228</v>
      </c>
      <c r="Z71" s="302" t="s">
        <v>2227</v>
      </c>
      <c r="AA71" s="302" t="s">
        <v>2228</v>
      </c>
      <c r="AB71" s="302" t="s">
        <v>2228</v>
      </c>
      <c r="AC71" s="302" t="s">
        <v>2228</v>
      </c>
      <c r="AD71" s="302" t="s">
        <v>2228</v>
      </c>
      <c r="AE71" s="302" t="s">
        <v>2228</v>
      </c>
      <c r="AF71" s="303" t="s">
        <v>54</v>
      </c>
      <c r="AG71" s="292" t="s">
        <v>1820</v>
      </c>
      <c r="AH71" s="292" t="s">
        <v>1821</v>
      </c>
      <c r="AI71" s="349"/>
      <c r="AJ71" s="349"/>
      <c r="AK71" s="304" t="s">
        <v>119</v>
      </c>
      <c r="AL71" s="297" t="s">
        <v>1928</v>
      </c>
      <c r="AM71" s="299">
        <v>1</v>
      </c>
      <c r="AN71" s="345">
        <v>1</v>
      </c>
      <c r="AO71" s="305">
        <v>1</v>
      </c>
      <c r="AP71" s="148">
        <v>1</v>
      </c>
    </row>
    <row r="72" spans="2:42" ht="13.8">
      <c r="B72" s="341"/>
      <c r="C72" s="290" t="s">
        <v>13</v>
      </c>
      <c r="D72" s="342"/>
      <c r="E72" s="309" t="s">
        <v>1932</v>
      </c>
      <c r="F72" s="344"/>
      <c r="G72" s="298" t="s">
        <v>2023</v>
      </c>
      <c r="H72" s="298" t="s">
        <v>1982</v>
      </c>
      <c r="I72" s="343">
        <v>1</v>
      </c>
      <c r="J72" s="345">
        <v>0.5</v>
      </c>
      <c r="K72" s="310">
        <v>45375</v>
      </c>
      <c r="L72" s="310">
        <v>45375</v>
      </c>
      <c r="M72" s="310">
        <v>45375</v>
      </c>
      <c r="N72" s="297">
        <v>0</v>
      </c>
      <c r="O72" s="298" t="s">
        <v>2225</v>
      </c>
      <c r="P72" s="309" t="s">
        <v>1928</v>
      </c>
      <c r="Q72" s="308">
        <v>1</v>
      </c>
      <c r="R72" s="299">
        <v>0.5</v>
      </c>
      <c r="S72" s="299">
        <v>0.5</v>
      </c>
      <c r="T72" s="346"/>
      <c r="U72" s="347"/>
      <c r="V72" s="291" t="s">
        <v>1925</v>
      </c>
      <c r="W72" s="348"/>
      <c r="X72" s="290" t="s">
        <v>2226</v>
      </c>
      <c r="Y72" s="302" t="s">
        <v>2228</v>
      </c>
      <c r="Z72" s="302" t="s">
        <v>2227</v>
      </c>
      <c r="AA72" s="302" t="s">
        <v>2228</v>
      </c>
      <c r="AB72" s="302" t="s">
        <v>2228</v>
      </c>
      <c r="AC72" s="302" t="s">
        <v>2228</v>
      </c>
      <c r="AD72" s="302" t="s">
        <v>2228</v>
      </c>
      <c r="AE72" s="302" t="s">
        <v>2228</v>
      </c>
      <c r="AF72" s="303" t="s">
        <v>54</v>
      </c>
      <c r="AG72" s="292" t="s">
        <v>1820</v>
      </c>
      <c r="AH72" s="292" t="s">
        <v>1821</v>
      </c>
      <c r="AI72" s="2"/>
      <c r="AJ72" s="349"/>
      <c r="AK72" s="304" t="s">
        <v>119</v>
      </c>
      <c r="AL72" s="297" t="s">
        <v>1928</v>
      </c>
      <c r="AM72" s="299">
        <v>0.5</v>
      </c>
      <c r="AN72" s="345">
        <v>0.5</v>
      </c>
      <c r="AO72" s="305">
        <v>1</v>
      </c>
      <c r="AP72" s="148">
        <v>0.5</v>
      </c>
    </row>
    <row r="73" spans="2:42">
      <c r="B73" s="341"/>
      <c r="C73" s="290" t="s">
        <v>13</v>
      </c>
      <c r="D73" s="342"/>
      <c r="E73" s="309" t="s">
        <v>1932</v>
      </c>
      <c r="F73" s="344"/>
      <c r="G73" s="298" t="s">
        <v>2027</v>
      </c>
      <c r="H73" s="298" t="s">
        <v>2036</v>
      </c>
      <c r="I73" s="343">
        <v>2</v>
      </c>
      <c r="J73" s="345">
        <v>4</v>
      </c>
      <c r="K73" s="310">
        <v>45376</v>
      </c>
      <c r="L73" s="310">
        <v>45376</v>
      </c>
      <c r="M73" s="310">
        <v>45376</v>
      </c>
      <c r="N73" s="297">
        <v>0</v>
      </c>
      <c r="O73" s="298" t="s">
        <v>2225</v>
      </c>
      <c r="P73" s="309" t="s">
        <v>448</v>
      </c>
      <c r="Q73" s="308">
        <v>2</v>
      </c>
      <c r="R73" s="299">
        <v>4</v>
      </c>
      <c r="S73" s="299">
        <v>8</v>
      </c>
      <c r="T73" s="346"/>
      <c r="U73" s="347"/>
      <c r="V73" s="291" t="s">
        <v>1925</v>
      </c>
      <c r="W73" s="348"/>
      <c r="X73" s="290" t="s">
        <v>2226</v>
      </c>
      <c r="Y73" s="302" t="s">
        <v>2228</v>
      </c>
      <c r="Z73" s="302" t="s">
        <v>2228</v>
      </c>
      <c r="AA73" s="302" t="s">
        <v>2227</v>
      </c>
      <c r="AB73" s="302" t="s">
        <v>2228</v>
      </c>
      <c r="AC73" s="302" t="s">
        <v>2228</v>
      </c>
      <c r="AD73" s="302" t="s">
        <v>2228</v>
      </c>
      <c r="AE73" s="302" t="s">
        <v>2228</v>
      </c>
      <c r="AF73" s="303" t="s">
        <v>54</v>
      </c>
      <c r="AG73" s="292" t="s">
        <v>1820</v>
      </c>
      <c r="AH73" s="292" t="s">
        <v>1821</v>
      </c>
      <c r="AI73" s="349"/>
      <c r="AJ73" s="349"/>
      <c r="AK73" s="304" t="s">
        <v>119</v>
      </c>
      <c r="AL73" s="297" t="s">
        <v>448</v>
      </c>
      <c r="AM73" s="299">
        <v>4</v>
      </c>
      <c r="AN73" s="345">
        <v>4</v>
      </c>
      <c r="AO73" s="305">
        <v>1</v>
      </c>
      <c r="AP73" s="148">
        <v>8</v>
      </c>
    </row>
    <row r="74" spans="2:42">
      <c r="B74" s="341"/>
      <c r="C74" s="290" t="s">
        <v>13</v>
      </c>
      <c r="D74" s="342"/>
      <c r="E74" s="309" t="s">
        <v>1932</v>
      </c>
      <c r="F74" s="344"/>
      <c r="G74" s="298" t="s">
        <v>2028</v>
      </c>
      <c r="H74" s="298" t="s">
        <v>2037</v>
      </c>
      <c r="I74" s="343">
        <v>2</v>
      </c>
      <c r="J74" s="345">
        <v>5</v>
      </c>
      <c r="K74" s="310">
        <v>45376</v>
      </c>
      <c r="L74" s="310">
        <v>45376</v>
      </c>
      <c r="M74" s="310">
        <v>45376</v>
      </c>
      <c r="N74" s="297">
        <v>0</v>
      </c>
      <c r="O74" s="298" t="s">
        <v>2225</v>
      </c>
      <c r="P74" s="309" t="s">
        <v>448</v>
      </c>
      <c r="Q74" s="308">
        <v>2</v>
      </c>
      <c r="R74" s="299">
        <v>5</v>
      </c>
      <c r="S74" s="299">
        <v>10</v>
      </c>
      <c r="T74" s="346"/>
      <c r="U74" s="347"/>
      <c r="V74" s="291" t="s">
        <v>1925</v>
      </c>
      <c r="W74" s="348"/>
      <c r="X74" s="290" t="s">
        <v>2226</v>
      </c>
      <c r="Y74" s="302" t="s">
        <v>2228</v>
      </c>
      <c r="Z74" s="302" t="s">
        <v>2228</v>
      </c>
      <c r="AA74" s="302" t="s">
        <v>2227</v>
      </c>
      <c r="AB74" s="302" t="s">
        <v>2228</v>
      </c>
      <c r="AC74" s="302" t="s">
        <v>2228</v>
      </c>
      <c r="AD74" s="302" t="s">
        <v>2228</v>
      </c>
      <c r="AE74" s="302" t="s">
        <v>2228</v>
      </c>
      <c r="AF74" s="303" t="s">
        <v>54</v>
      </c>
      <c r="AG74" s="292" t="s">
        <v>1820</v>
      </c>
      <c r="AH74" s="292" t="s">
        <v>1821</v>
      </c>
      <c r="AI74" s="349"/>
      <c r="AJ74" s="349"/>
      <c r="AK74" s="304" t="s">
        <v>119</v>
      </c>
      <c r="AL74" s="297" t="s">
        <v>448</v>
      </c>
      <c r="AM74" s="299">
        <v>5</v>
      </c>
      <c r="AN74" s="345">
        <v>5</v>
      </c>
      <c r="AO74" s="305">
        <v>1</v>
      </c>
      <c r="AP74" s="148">
        <v>10</v>
      </c>
    </row>
    <row r="75" spans="2:42">
      <c r="B75" s="341"/>
      <c r="C75" s="290" t="s">
        <v>38</v>
      </c>
      <c r="D75" s="342"/>
      <c r="E75" s="309" t="s">
        <v>1932</v>
      </c>
      <c r="F75" s="344"/>
      <c r="G75" s="298" t="s">
        <v>1934</v>
      </c>
      <c r="H75" s="298" t="s">
        <v>2038</v>
      </c>
      <c r="I75" s="343">
        <v>2</v>
      </c>
      <c r="J75" s="345">
        <v>9</v>
      </c>
      <c r="K75" s="310">
        <v>45376</v>
      </c>
      <c r="L75" s="310">
        <v>45376</v>
      </c>
      <c r="M75" s="310">
        <v>45376</v>
      </c>
      <c r="N75" s="297">
        <v>0</v>
      </c>
      <c r="O75" s="298" t="s">
        <v>2229</v>
      </c>
      <c r="P75" s="309" t="s">
        <v>448</v>
      </c>
      <c r="Q75" s="308">
        <v>2</v>
      </c>
      <c r="R75" s="299">
        <v>9</v>
      </c>
      <c r="S75" s="299">
        <v>18</v>
      </c>
      <c r="T75" s="346"/>
      <c r="U75" s="347"/>
      <c r="V75" s="291" t="s">
        <v>1925</v>
      </c>
      <c r="W75" s="348"/>
      <c r="X75" s="290" t="s">
        <v>2226</v>
      </c>
      <c r="Y75" s="302" t="s">
        <v>2228</v>
      </c>
      <c r="Z75" s="302" t="s">
        <v>2228</v>
      </c>
      <c r="AA75" s="302" t="s">
        <v>2227</v>
      </c>
      <c r="AB75" s="302" t="s">
        <v>2228</v>
      </c>
      <c r="AC75" s="302" t="s">
        <v>2228</v>
      </c>
      <c r="AD75" s="302" t="s">
        <v>2228</v>
      </c>
      <c r="AE75" s="302" t="s">
        <v>2228</v>
      </c>
      <c r="AF75" s="303" t="s">
        <v>54</v>
      </c>
      <c r="AG75" s="292" t="s">
        <v>1820</v>
      </c>
      <c r="AH75" s="292" t="s">
        <v>1821</v>
      </c>
      <c r="AI75" s="349"/>
      <c r="AJ75" s="349"/>
      <c r="AK75" s="304" t="s">
        <v>119</v>
      </c>
      <c r="AL75" s="297" t="s">
        <v>448</v>
      </c>
      <c r="AM75" s="299">
        <v>9</v>
      </c>
      <c r="AN75" s="345">
        <v>9</v>
      </c>
      <c r="AO75" s="305">
        <v>1</v>
      </c>
      <c r="AP75" s="148">
        <v>18</v>
      </c>
    </row>
    <row r="76" spans="2:42">
      <c r="B76" s="341"/>
      <c r="C76" s="290" t="s">
        <v>13</v>
      </c>
      <c r="D76" s="342"/>
      <c r="E76" s="309" t="s">
        <v>1932</v>
      </c>
      <c r="F76" s="344"/>
      <c r="G76" s="298" t="s">
        <v>2029</v>
      </c>
      <c r="H76" s="298" t="s">
        <v>2039</v>
      </c>
      <c r="I76" s="343">
        <v>2</v>
      </c>
      <c r="J76" s="345">
        <v>4</v>
      </c>
      <c r="K76" s="310">
        <v>45376</v>
      </c>
      <c r="L76" s="310">
        <v>45376</v>
      </c>
      <c r="M76" s="310">
        <v>45376</v>
      </c>
      <c r="N76" s="297">
        <v>0</v>
      </c>
      <c r="O76" s="298" t="s">
        <v>2225</v>
      </c>
      <c r="P76" s="309" t="s">
        <v>448</v>
      </c>
      <c r="Q76" s="308">
        <v>2</v>
      </c>
      <c r="R76" s="299">
        <v>4</v>
      </c>
      <c r="S76" s="299">
        <v>8</v>
      </c>
      <c r="T76" s="346"/>
      <c r="U76" s="347"/>
      <c r="V76" s="291" t="s">
        <v>1925</v>
      </c>
      <c r="W76" s="348"/>
      <c r="X76" s="290" t="s">
        <v>2226</v>
      </c>
      <c r="Y76" s="302" t="s">
        <v>2228</v>
      </c>
      <c r="Z76" s="302" t="s">
        <v>2228</v>
      </c>
      <c r="AA76" s="302" t="s">
        <v>2227</v>
      </c>
      <c r="AB76" s="302" t="s">
        <v>2228</v>
      </c>
      <c r="AC76" s="302" t="s">
        <v>2228</v>
      </c>
      <c r="AD76" s="302" t="s">
        <v>2228</v>
      </c>
      <c r="AE76" s="302" t="s">
        <v>2228</v>
      </c>
      <c r="AF76" s="303" t="s">
        <v>54</v>
      </c>
      <c r="AG76" s="292" t="s">
        <v>1820</v>
      </c>
      <c r="AH76" s="292" t="s">
        <v>1821</v>
      </c>
      <c r="AI76" s="349"/>
      <c r="AJ76" s="349"/>
      <c r="AK76" s="304" t="s">
        <v>119</v>
      </c>
      <c r="AL76" s="297" t="s">
        <v>448</v>
      </c>
      <c r="AM76" s="299">
        <v>4</v>
      </c>
      <c r="AN76" s="345">
        <v>4</v>
      </c>
      <c r="AO76" s="305">
        <v>1</v>
      </c>
      <c r="AP76" s="148">
        <v>8</v>
      </c>
    </row>
    <row r="77" spans="2:42">
      <c r="B77" s="341"/>
      <c r="C77" s="290" t="s">
        <v>13</v>
      </c>
      <c r="D77" s="342"/>
      <c r="E77" s="309" t="s">
        <v>1932</v>
      </c>
      <c r="F77" s="344"/>
      <c r="G77" s="298" t="s">
        <v>2030</v>
      </c>
      <c r="H77" s="298" t="s">
        <v>2040</v>
      </c>
      <c r="I77" s="343">
        <v>2</v>
      </c>
      <c r="J77" s="345">
        <v>5</v>
      </c>
      <c r="K77" s="310">
        <v>45376</v>
      </c>
      <c r="L77" s="310">
        <v>45376</v>
      </c>
      <c r="M77" s="310">
        <v>45376</v>
      </c>
      <c r="N77" s="297">
        <v>0</v>
      </c>
      <c r="O77" s="298" t="s">
        <v>2225</v>
      </c>
      <c r="P77" s="309" t="s">
        <v>448</v>
      </c>
      <c r="Q77" s="308">
        <v>2</v>
      </c>
      <c r="R77" s="299">
        <v>5</v>
      </c>
      <c r="S77" s="299">
        <v>10</v>
      </c>
      <c r="T77" s="346"/>
      <c r="U77" s="347"/>
      <c r="V77" s="291" t="s">
        <v>1925</v>
      </c>
      <c r="W77" s="348"/>
      <c r="X77" s="290" t="s">
        <v>2226</v>
      </c>
      <c r="Y77" s="302" t="s">
        <v>2228</v>
      </c>
      <c r="Z77" s="302" t="s">
        <v>2228</v>
      </c>
      <c r="AA77" s="302" t="s">
        <v>2227</v>
      </c>
      <c r="AB77" s="302" t="s">
        <v>2228</v>
      </c>
      <c r="AC77" s="302" t="s">
        <v>2228</v>
      </c>
      <c r="AD77" s="302" t="s">
        <v>2228</v>
      </c>
      <c r="AE77" s="302" t="s">
        <v>2228</v>
      </c>
      <c r="AF77" s="303" t="s">
        <v>54</v>
      </c>
      <c r="AG77" s="292" t="s">
        <v>1820</v>
      </c>
      <c r="AH77" s="292" t="s">
        <v>1821</v>
      </c>
      <c r="AI77" s="349"/>
      <c r="AJ77" s="349"/>
      <c r="AK77" s="304" t="s">
        <v>119</v>
      </c>
      <c r="AL77" s="297" t="s">
        <v>448</v>
      </c>
      <c r="AM77" s="299">
        <v>5</v>
      </c>
      <c r="AN77" s="345">
        <v>5</v>
      </c>
      <c r="AO77" s="305">
        <v>1</v>
      </c>
      <c r="AP77" s="148">
        <v>10</v>
      </c>
    </row>
    <row r="78" spans="2:42">
      <c r="B78" s="341"/>
      <c r="C78" s="290" t="s">
        <v>38</v>
      </c>
      <c r="D78" s="342"/>
      <c r="E78" s="309" t="s">
        <v>1932</v>
      </c>
      <c r="F78" s="344"/>
      <c r="G78" s="298" t="s">
        <v>2031</v>
      </c>
      <c r="H78" s="298" t="s">
        <v>2041</v>
      </c>
      <c r="I78" s="343">
        <v>2</v>
      </c>
      <c r="J78" s="345">
        <v>8</v>
      </c>
      <c r="K78" s="310">
        <v>45376</v>
      </c>
      <c r="L78" s="310">
        <v>45376</v>
      </c>
      <c r="M78" s="310">
        <v>45376</v>
      </c>
      <c r="N78" s="297">
        <v>0</v>
      </c>
      <c r="O78" s="298" t="s">
        <v>2229</v>
      </c>
      <c r="P78" s="309" t="s">
        <v>448</v>
      </c>
      <c r="Q78" s="308">
        <v>2</v>
      </c>
      <c r="R78" s="299">
        <v>8</v>
      </c>
      <c r="S78" s="299">
        <v>16</v>
      </c>
      <c r="T78" s="346"/>
      <c r="U78" s="347"/>
      <c r="V78" s="291" t="s">
        <v>1925</v>
      </c>
      <c r="W78" s="348"/>
      <c r="X78" s="290" t="s">
        <v>2226</v>
      </c>
      <c r="Y78" s="302" t="s">
        <v>2228</v>
      </c>
      <c r="Z78" s="302" t="s">
        <v>2228</v>
      </c>
      <c r="AA78" s="302" t="s">
        <v>2227</v>
      </c>
      <c r="AB78" s="302" t="s">
        <v>2228</v>
      </c>
      <c r="AC78" s="302" t="s">
        <v>2228</v>
      </c>
      <c r="AD78" s="302" t="s">
        <v>2228</v>
      </c>
      <c r="AE78" s="302" t="s">
        <v>2228</v>
      </c>
      <c r="AF78" s="303" t="s">
        <v>54</v>
      </c>
      <c r="AG78" s="292" t="s">
        <v>1820</v>
      </c>
      <c r="AH78" s="292" t="s">
        <v>1821</v>
      </c>
      <c r="AI78" s="349"/>
      <c r="AJ78" s="349"/>
      <c r="AK78" s="304" t="s">
        <v>119</v>
      </c>
      <c r="AL78" s="297" t="s">
        <v>448</v>
      </c>
      <c r="AM78" s="299">
        <v>8</v>
      </c>
      <c r="AN78" s="345">
        <v>8</v>
      </c>
      <c r="AO78" s="305">
        <v>1</v>
      </c>
      <c r="AP78" s="148">
        <v>16</v>
      </c>
    </row>
    <row r="79" spans="2:42">
      <c r="B79" s="341"/>
      <c r="C79" s="290" t="s">
        <v>38</v>
      </c>
      <c r="D79" s="342"/>
      <c r="E79" s="309" t="s">
        <v>1932</v>
      </c>
      <c r="F79" s="344"/>
      <c r="G79" s="298" t="s">
        <v>2032</v>
      </c>
      <c r="H79" s="298" t="s">
        <v>2042</v>
      </c>
      <c r="I79" s="343">
        <v>2</v>
      </c>
      <c r="J79" s="345">
        <v>1</v>
      </c>
      <c r="K79" s="310">
        <v>45376</v>
      </c>
      <c r="L79" s="310">
        <v>45376</v>
      </c>
      <c r="M79" s="310">
        <v>45376</v>
      </c>
      <c r="N79" s="297">
        <v>0</v>
      </c>
      <c r="O79" s="298" t="s">
        <v>2229</v>
      </c>
      <c r="P79" s="309" t="s">
        <v>448</v>
      </c>
      <c r="Q79" s="308">
        <v>2</v>
      </c>
      <c r="R79" s="299">
        <v>1</v>
      </c>
      <c r="S79" s="299">
        <v>2</v>
      </c>
      <c r="T79" s="346"/>
      <c r="U79" s="347"/>
      <c r="V79" s="291" t="s">
        <v>1925</v>
      </c>
      <c r="W79" s="348"/>
      <c r="X79" s="290" t="s">
        <v>2226</v>
      </c>
      <c r="Y79" s="302" t="s">
        <v>2228</v>
      </c>
      <c r="Z79" s="302" t="s">
        <v>2228</v>
      </c>
      <c r="AA79" s="302" t="s">
        <v>2227</v>
      </c>
      <c r="AB79" s="302" t="s">
        <v>2228</v>
      </c>
      <c r="AC79" s="302" t="s">
        <v>2228</v>
      </c>
      <c r="AD79" s="302" t="s">
        <v>2228</v>
      </c>
      <c r="AE79" s="302" t="s">
        <v>2228</v>
      </c>
      <c r="AF79" s="303" t="s">
        <v>54</v>
      </c>
      <c r="AG79" s="292" t="s">
        <v>1820</v>
      </c>
      <c r="AH79" s="292" t="s">
        <v>1821</v>
      </c>
      <c r="AI79" s="349"/>
      <c r="AJ79" s="349"/>
      <c r="AK79" s="304" t="s">
        <v>119</v>
      </c>
      <c r="AL79" s="297" t="s">
        <v>448</v>
      </c>
      <c r="AM79" s="299">
        <v>1</v>
      </c>
      <c r="AN79" s="345">
        <v>1</v>
      </c>
      <c r="AO79" s="305">
        <v>1</v>
      </c>
      <c r="AP79" s="148">
        <v>2</v>
      </c>
    </row>
    <row r="80" spans="2:42">
      <c r="B80" s="341"/>
      <c r="C80" s="290" t="s">
        <v>13</v>
      </c>
      <c r="D80" s="342"/>
      <c r="E80" s="309" t="s">
        <v>1932</v>
      </c>
      <c r="F80" s="344"/>
      <c r="G80" s="298" t="s">
        <v>1939</v>
      </c>
      <c r="H80" s="298" t="s">
        <v>2043</v>
      </c>
      <c r="I80" s="343">
        <v>2</v>
      </c>
      <c r="J80" s="345">
        <v>9</v>
      </c>
      <c r="K80" s="310">
        <v>45376</v>
      </c>
      <c r="L80" s="310">
        <v>45376</v>
      </c>
      <c r="M80" s="310">
        <v>45376</v>
      </c>
      <c r="N80" s="297">
        <v>0</v>
      </c>
      <c r="O80" s="298" t="s">
        <v>2225</v>
      </c>
      <c r="P80" s="309" t="s">
        <v>448</v>
      </c>
      <c r="Q80" s="308">
        <v>2</v>
      </c>
      <c r="R80" s="299">
        <v>9</v>
      </c>
      <c r="S80" s="299">
        <v>18</v>
      </c>
      <c r="T80" s="346"/>
      <c r="U80" s="347"/>
      <c r="V80" s="291" t="s">
        <v>1925</v>
      </c>
      <c r="W80" s="348"/>
      <c r="X80" s="290" t="s">
        <v>2226</v>
      </c>
      <c r="Y80" s="302" t="s">
        <v>2228</v>
      </c>
      <c r="Z80" s="302" t="s">
        <v>2228</v>
      </c>
      <c r="AA80" s="302" t="s">
        <v>2227</v>
      </c>
      <c r="AB80" s="302" t="s">
        <v>2228</v>
      </c>
      <c r="AC80" s="302" t="s">
        <v>2228</v>
      </c>
      <c r="AD80" s="302" t="s">
        <v>2228</v>
      </c>
      <c r="AE80" s="302" t="s">
        <v>2228</v>
      </c>
      <c r="AF80" s="303" t="s">
        <v>54</v>
      </c>
      <c r="AG80" s="292" t="s">
        <v>1820</v>
      </c>
      <c r="AH80" s="292" t="s">
        <v>1821</v>
      </c>
      <c r="AI80" s="349"/>
      <c r="AJ80" s="349"/>
      <c r="AK80" s="304" t="s">
        <v>119</v>
      </c>
      <c r="AL80" s="297" t="s">
        <v>448</v>
      </c>
      <c r="AM80" s="299">
        <v>9</v>
      </c>
      <c r="AN80" s="345">
        <v>9</v>
      </c>
      <c r="AO80" s="305">
        <v>1</v>
      </c>
      <c r="AP80" s="148">
        <v>18</v>
      </c>
    </row>
    <row r="81" spans="2:42">
      <c r="B81" s="341"/>
      <c r="C81" s="290" t="s">
        <v>13</v>
      </c>
      <c r="D81" s="342"/>
      <c r="E81" s="309" t="s">
        <v>1932</v>
      </c>
      <c r="F81" s="344"/>
      <c r="G81" s="298" t="s">
        <v>2033</v>
      </c>
      <c r="H81" s="298" t="s">
        <v>2044</v>
      </c>
      <c r="I81" s="343">
        <v>2</v>
      </c>
      <c r="J81" s="345">
        <v>4</v>
      </c>
      <c r="K81" s="310">
        <v>45376</v>
      </c>
      <c r="L81" s="310">
        <v>45376</v>
      </c>
      <c r="M81" s="310">
        <v>45376</v>
      </c>
      <c r="N81" s="297">
        <v>0</v>
      </c>
      <c r="O81" s="298" t="s">
        <v>2225</v>
      </c>
      <c r="P81" s="309" t="s">
        <v>448</v>
      </c>
      <c r="Q81" s="308">
        <v>2</v>
      </c>
      <c r="R81" s="299">
        <v>4</v>
      </c>
      <c r="S81" s="299">
        <v>8</v>
      </c>
      <c r="T81" s="346"/>
      <c r="U81" s="347"/>
      <c r="V81" s="291" t="s">
        <v>1925</v>
      </c>
      <c r="W81" s="348"/>
      <c r="X81" s="290" t="s">
        <v>2226</v>
      </c>
      <c r="Y81" s="302" t="s">
        <v>2228</v>
      </c>
      <c r="Z81" s="302" t="s">
        <v>2228</v>
      </c>
      <c r="AA81" s="302" t="s">
        <v>2227</v>
      </c>
      <c r="AB81" s="302" t="s">
        <v>2228</v>
      </c>
      <c r="AC81" s="302" t="s">
        <v>2228</v>
      </c>
      <c r="AD81" s="302" t="s">
        <v>2228</v>
      </c>
      <c r="AE81" s="302" t="s">
        <v>2228</v>
      </c>
      <c r="AF81" s="303" t="s">
        <v>54</v>
      </c>
      <c r="AG81" s="292" t="s">
        <v>1820</v>
      </c>
      <c r="AH81" s="292" t="s">
        <v>1821</v>
      </c>
      <c r="AI81" s="349"/>
      <c r="AJ81" s="349"/>
      <c r="AK81" s="304" t="s">
        <v>119</v>
      </c>
      <c r="AL81" s="297" t="s">
        <v>448</v>
      </c>
      <c r="AM81" s="299">
        <v>4</v>
      </c>
      <c r="AN81" s="345">
        <v>4</v>
      </c>
      <c r="AO81" s="305">
        <v>1</v>
      </c>
      <c r="AP81" s="148">
        <v>8</v>
      </c>
    </row>
    <row r="82" spans="2:42">
      <c r="B82" s="341"/>
      <c r="C82" s="290" t="s">
        <v>38</v>
      </c>
      <c r="D82" s="342"/>
      <c r="E82" s="309" t="s">
        <v>1932</v>
      </c>
      <c r="F82" s="344"/>
      <c r="G82" s="298" t="s">
        <v>1940</v>
      </c>
      <c r="H82" s="298" t="s">
        <v>2045</v>
      </c>
      <c r="I82" s="343">
        <v>2</v>
      </c>
      <c r="J82" s="345">
        <v>5</v>
      </c>
      <c r="K82" s="310">
        <v>45376</v>
      </c>
      <c r="L82" s="310">
        <v>45376</v>
      </c>
      <c r="M82" s="310">
        <v>45376</v>
      </c>
      <c r="N82" s="297">
        <v>0</v>
      </c>
      <c r="O82" s="298" t="s">
        <v>2229</v>
      </c>
      <c r="P82" s="309" t="s">
        <v>448</v>
      </c>
      <c r="Q82" s="308">
        <v>2</v>
      </c>
      <c r="R82" s="299">
        <v>5</v>
      </c>
      <c r="S82" s="299">
        <v>10</v>
      </c>
      <c r="T82" s="346"/>
      <c r="U82" s="347"/>
      <c r="V82" s="291" t="s">
        <v>1925</v>
      </c>
      <c r="W82" s="348"/>
      <c r="X82" s="290" t="s">
        <v>2226</v>
      </c>
      <c r="Y82" s="302" t="s">
        <v>2228</v>
      </c>
      <c r="Z82" s="302" t="s">
        <v>2228</v>
      </c>
      <c r="AA82" s="302" t="s">
        <v>2227</v>
      </c>
      <c r="AB82" s="302" t="s">
        <v>2228</v>
      </c>
      <c r="AC82" s="302" t="s">
        <v>2228</v>
      </c>
      <c r="AD82" s="302" t="s">
        <v>2228</v>
      </c>
      <c r="AE82" s="302" t="s">
        <v>2228</v>
      </c>
      <c r="AF82" s="303" t="s">
        <v>54</v>
      </c>
      <c r="AG82" s="292" t="s">
        <v>1820</v>
      </c>
      <c r="AH82" s="292" t="s">
        <v>1821</v>
      </c>
      <c r="AI82" s="349"/>
      <c r="AJ82" s="349"/>
      <c r="AK82" s="304" t="s">
        <v>119</v>
      </c>
      <c r="AL82" s="297" t="s">
        <v>448</v>
      </c>
      <c r="AM82" s="299">
        <v>5</v>
      </c>
      <c r="AN82" s="345">
        <v>5</v>
      </c>
      <c r="AO82" s="305">
        <v>1</v>
      </c>
      <c r="AP82" s="148">
        <v>10</v>
      </c>
    </row>
    <row r="83" spans="2:42">
      <c r="B83" s="341"/>
      <c r="C83" s="290" t="s">
        <v>13</v>
      </c>
      <c r="D83" s="342"/>
      <c r="E83" s="309" t="s">
        <v>1932</v>
      </c>
      <c r="F83" s="344"/>
      <c r="G83" s="298" t="s">
        <v>2034</v>
      </c>
      <c r="H83" s="298" t="s">
        <v>2046</v>
      </c>
      <c r="I83" s="343">
        <v>2</v>
      </c>
      <c r="J83" s="345">
        <v>8</v>
      </c>
      <c r="K83" s="310">
        <v>45376</v>
      </c>
      <c r="L83" s="310">
        <v>45376</v>
      </c>
      <c r="M83" s="310">
        <v>45376</v>
      </c>
      <c r="N83" s="297">
        <v>0</v>
      </c>
      <c r="O83" s="298" t="s">
        <v>2225</v>
      </c>
      <c r="P83" s="309" t="s">
        <v>448</v>
      </c>
      <c r="Q83" s="308">
        <v>2</v>
      </c>
      <c r="R83" s="299">
        <v>8</v>
      </c>
      <c r="S83" s="299">
        <v>16</v>
      </c>
      <c r="T83" s="346"/>
      <c r="U83" s="347"/>
      <c r="V83" s="291" t="s">
        <v>1925</v>
      </c>
      <c r="W83" s="348"/>
      <c r="X83" s="290" t="s">
        <v>2226</v>
      </c>
      <c r="Y83" s="302" t="s">
        <v>2228</v>
      </c>
      <c r="Z83" s="302" t="s">
        <v>2228</v>
      </c>
      <c r="AA83" s="302" t="s">
        <v>2227</v>
      </c>
      <c r="AB83" s="302" t="s">
        <v>2228</v>
      </c>
      <c r="AC83" s="302" t="s">
        <v>2228</v>
      </c>
      <c r="AD83" s="302" t="s">
        <v>2228</v>
      </c>
      <c r="AE83" s="302" t="s">
        <v>2228</v>
      </c>
      <c r="AF83" s="303" t="s">
        <v>54</v>
      </c>
      <c r="AG83" s="292" t="s">
        <v>1820</v>
      </c>
      <c r="AH83" s="292" t="s">
        <v>1821</v>
      </c>
      <c r="AI83" s="349"/>
      <c r="AJ83" s="349"/>
      <c r="AK83" s="304" t="s">
        <v>119</v>
      </c>
      <c r="AL83" s="297" t="s">
        <v>448</v>
      </c>
      <c r="AM83" s="299">
        <v>8</v>
      </c>
      <c r="AN83" s="345">
        <v>8</v>
      </c>
      <c r="AO83" s="305">
        <v>1</v>
      </c>
      <c r="AP83" s="148">
        <v>16</v>
      </c>
    </row>
    <row r="84" spans="2:42">
      <c r="B84" s="341"/>
      <c r="C84" s="290" t="s">
        <v>13</v>
      </c>
      <c r="D84" s="342"/>
      <c r="E84" s="309" t="s">
        <v>1932</v>
      </c>
      <c r="F84" s="344"/>
      <c r="G84" s="298" t="s">
        <v>2035</v>
      </c>
      <c r="H84" s="298" t="s">
        <v>2047</v>
      </c>
      <c r="I84" s="343">
        <v>2</v>
      </c>
      <c r="J84" s="345">
        <v>1</v>
      </c>
      <c r="K84" s="310">
        <v>45376</v>
      </c>
      <c r="L84" s="310">
        <v>45376</v>
      </c>
      <c r="M84" s="310">
        <v>45376</v>
      </c>
      <c r="N84" s="297">
        <v>0</v>
      </c>
      <c r="O84" s="298" t="s">
        <v>2225</v>
      </c>
      <c r="P84" s="309" t="s">
        <v>448</v>
      </c>
      <c r="Q84" s="308">
        <v>2</v>
      </c>
      <c r="R84" s="299">
        <v>1</v>
      </c>
      <c r="S84" s="299">
        <v>2</v>
      </c>
      <c r="T84" s="346"/>
      <c r="U84" s="347"/>
      <c r="V84" s="291" t="s">
        <v>1925</v>
      </c>
      <c r="W84" s="348"/>
      <c r="X84" s="290" t="s">
        <v>2226</v>
      </c>
      <c r="Y84" s="302" t="s">
        <v>2228</v>
      </c>
      <c r="Z84" s="302" t="s">
        <v>2228</v>
      </c>
      <c r="AA84" s="302" t="s">
        <v>2227</v>
      </c>
      <c r="AB84" s="302" t="s">
        <v>2228</v>
      </c>
      <c r="AC84" s="302" t="s">
        <v>2228</v>
      </c>
      <c r="AD84" s="302" t="s">
        <v>2228</v>
      </c>
      <c r="AE84" s="302" t="s">
        <v>2228</v>
      </c>
      <c r="AF84" s="303" t="s">
        <v>54</v>
      </c>
      <c r="AG84" s="292" t="s">
        <v>1820</v>
      </c>
      <c r="AH84" s="292" t="s">
        <v>1821</v>
      </c>
      <c r="AI84" s="349"/>
      <c r="AJ84" s="349"/>
      <c r="AK84" s="304" t="s">
        <v>119</v>
      </c>
      <c r="AL84" s="297" t="s">
        <v>448</v>
      </c>
      <c r="AM84" s="299">
        <v>1</v>
      </c>
      <c r="AN84" s="345">
        <v>1</v>
      </c>
      <c r="AO84" s="305">
        <v>1</v>
      </c>
      <c r="AP84" s="148">
        <v>2</v>
      </c>
    </row>
    <row r="85" spans="2:42">
      <c r="B85" s="341"/>
      <c r="C85" s="290" t="s">
        <v>13</v>
      </c>
      <c r="D85" s="342"/>
      <c r="E85" s="309" t="s">
        <v>1932</v>
      </c>
      <c r="F85" s="344"/>
      <c r="G85" s="298" t="s">
        <v>1953</v>
      </c>
      <c r="H85" s="298" t="s">
        <v>2049</v>
      </c>
      <c r="I85" s="343">
        <v>1</v>
      </c>
      <c r="J85" s="345">
        <v>9</v>
      </c>
      <c r="K85" s="310">
        <v>45376</v>
      </c>
      <c r="L85" s="310">
        <v>45376</v>
      </c>
      <c r="M85" s="310">
        <v>45376</v>
      </c>
      <c r="N85" s="297">
        <v>0</v>
      </c>
      <c r="O85" s="298" t="s">
        <v>2225</v>
      </c>
      <c r="P85" s="309" t="s">
        <v>458</v>
      </c>
      <c r="Q85" s="308">
        <v>1</v>
      </c>
      <c r="R85" s="299">
        <v>9</v>
      </c>
      <c r="S85" s="299">
        <v>9</v>
      </c>
      <c r="T85" s="346"/>
      <c r="U85" s="347"/>
      <c r="V85" s="291" t="s">
        <v>1925</v>
      </c>
      <c r="W85" s="348"/>
      <c r="X85" s="290" t="s">
        <v>2226</v>
      </c>
      <c r="Y85" s="302" t="s">
        <v>2228</v>
      </c>
      <c r="Z85" s="302" t="s">
        <v>2228</v>
      </c>
      <c r="AA85" s="302" t="s">
        <v>2227</v>
      </c>
      <c r="AB85" s="302" t="s">
        <v>2228</v>
      </c>
      <c r="AC85" s="302" t="s">
        <v>2228</v>
      </c>
      <c r="AD85" s="302" t="s">
        <v>2228</v>
      </c>
      <c r="AE85" s="302" t="s">
        <v>2228</v>
      </c>
      <c r="AF85" s="303" t="s">
        <v>54</v>
      </c>
      <c r="AG85" s="292" t="s">
        <v>1820</v>
      </c>
      <c r="AH85" s="292" t="s">
        <v>1821</v>
      </c>
      <c r="AI85" s="293"/>
      <c r="AJ85" s="349"/>
      <c r="AK85" s="304" t="s">
        <v>119</v>
      </c>
      <c r="AL85" s="297" t="s">
        <v>458</v>
      </c>
      <c r="AM85" s="299">
        <v>9</v>
      </c>
      <c r="AN85" s="345">
        <v>9</v>
      </c>
      <c r="AO85" s="305">
        <v>1</v>
      </c>
      <c r="AP85" s="148">
        <v>9</v>
      </c>
    </row>
    <row r="86" spans="2:42">
      <c r="B86" s="341"/>
      <c r="C86" s="290" t="s">
        <v>38</v>
      </c>
      <c r="D86" s="342"/>
      <c r="E86" s="309" t="s">
        <v>1932</v>
      </c>
      <c r="F86" s="344"/>
      <c r="G86" s="298" t="s">
        <v>2048</v>
      </c>
      <c r="H86" s="298" t="s">
        <v>2050</v>
      </c>
      <c r="I86" s="343">
        <v>2</v>
      </c>
      <c r="J86" s="345">
        <v>2</v>
      </c>
      <c r="K86" s="310">
        <v>45376</v>
      </c>
      <c r="L86" s="310">
        <v>45376</v>
      </c>
      <c r="M86" s="310">
        <v>45376</v>
      </c>
      <c r="N86" s="297">
        <v>0</v>
      </c>
      <c r="O86" s="298" t="s">
        <v>2229</v>
      </c>
      <c r="P86" s="309" t="s">
        <v>458</v>
      </c>
      <c r="Q86" s="308">
        <v>2</v>
      </c>
      <c r="R86" s="299">
        <v>2</v>
      </c>
      <c r="S86" s="299">
        <v>4</v>
      </c>
      <c r="T86" s="346"/>
      <c r="U86" s="347"/>
      <c r="V86" s="291" t="s">
        <v>1925</v>
      </c>
      <c r="W86" s="348"/>
      <c r="X86" s="290" t="s">
        <v>2226</v>
      </c>
      <c r="Y86" s="302" t="s">
        <v>2228</v>
      </c>
      <c r="Z86" s="302" t="s">
        <v>2228</v>
      </c>
      <c r="AA86" s="302" t="s">
        <v>2227</v>
      </c>
      <c r="AB86" s="302" t="s">
        <v>2228</v>
      </c>
      <c r="AC86" s="302" t="s">
        <v>2228</v>
      </c>
      <c r="AD86" s="302" t="s">
        <v>2228</v>
      </c>
      <c r="AE86" s="302" t="s">
        <v>2228</v>
      </c>
      <c r="AF86" s="303" t="s">
        <v>54</v>
      </c>
      <c r="AG86" s="292" t="s">
        <v>1820</v>
      </c>
      <c r="AH86" s="292" t="s">
        <v>1821</v>
      </c>
      <c r="AI86" s="349"/>
      <c r="AJ86" s="349"/>
      <c r="AK86" s="304" t="s">
        <v>119</v>
      </c>
      <c r="AL86" s="297" t="s">
        <v>458</v>
      </c>
      <c r="AM86" s="299">
        <v>2</v>
      </c>
      <c r="AN86" s="345">
        <v>2</v>
      </c>
      <c r="AO86" s="305">
        <v>1</v>
      </c>
      <c r="AP86" s="148">
        <v>4</v>
      </c>
    </row>
    <row r="87" spans="2:42">
      <c r="B87" s="341"/>
      <c r="C87" s="290" t="s">
        <v>38</v>
      </c>
      <c r="D87" s="342"/>
      <c r="E87" s="309" t="s">
        <v>1932</v>
      </c>
      <c r="F87" s="344"/>
      <c r="G87" s="298" t="s">
        <v>2001</v>
      </c>
      <c r="H87" s="298" t="s">
        <v>2051</v>
      </c>
      <c r="I87" s="343">
        <v>2</v>
      </c>
      <c r="J87" s="345">
        <v>2</v>
      </c>
      <c r="K87" s="310">
        <v>45376</v>
      </c>
      <c r="L87" s="310">
        <v>45376</v>
      </c>
      <c r="M87" s="310">
        <v>45376</v>
      </c>
      <c r="N87" s="297">
        <v>0</v>
      </c>
      <c r="O87" s="298" t="s">
        <v>2229</v>
      </c>
      <c r="P87" s="309" t="s">
        <v>458</v>
      </c>
      <c r="Q87" s="308">
        <v>2</v>
      </c>
      <c r="R87" s="299">
        <v>2</v>
      </c>
      <c r="S87" s="299">
        <v>4</v>
      </c>
      <c r="T87" s="346"/>
      <c r="U87" s="347"/>
      <c r="V87" s="291" t="s">
        <v>1925</v>
      </c>
      <c r="W87" s="348"/>
      <c r="X87" s="290" t="s">
        <v>2226</v>
      </c>
      <c r="Y87" s="302" t="s">
        <v>2228</v>
      </c>
      <c r="Z87" s="302" t="s">
        <v>2228</v>
      </c>
      <c r="AA87" s="302" t="s">
        <v>2227</v>
      </c>
      <c r="AB87" s="302" t="s">
        <v>2228</v>
      </c>
      <c r="AC87" s="302" t="s">
        <v>2228</v>
      </c>
      <c r="AD87" s="302" t="s">
        <v>2228</v>
      </c>
      <c r="AE87" s="302" t="s">
        <v>2228</v>
      </c>
      <c r="AF87" s="303" t="s">
        <v>54</v>
      </c>
      <c r="AG87" s="292" t="s">
        <v>1820</v>
      </c>
      <c r="AH87" s="292" t="s">
        <v>1821</v>
      </c>
      <c r="AI87" s="349"/>
      <c r="AJ87" s="349"/>
      <c r="AK87" s="304" t="s">
        <v>119</v>
      </c>
      <c r="AL87" s="297" t="s">
        <v>458</v>
      </c>
      <c r="AM87" s="299">
        <v>2</v>
      </c>
      <c r="AN87" s="345">
        <v>2</v>
      </c>
      <c r="AO87" s="305">
        <v>1</v>
      </c>
      <c r="AP87" s="148">
        <v>4</v>
      </c>
    </row>
    <row r="88" spans="2:42">
      <c r="B88" s="341"/>
      <c r="C88" s="290" t="s">
        <v>13</v>
      </c>
      <c r="D88" s="342"/>
      <c r="E88" s="309" t="s">
        <v>1932</v>
      </c>
      <c r="F88" s="344"/>
      <c r="G88" s="298" t="s">
        <v>1954</v>
      </c>
      <c r="H88" s="298" t="s">
        <v>2052</v>
      </c>
      <c r="I88" s="343">
        <v>2</v>
      </c>
      <c r="J88" s="345">
        <v>5</v>
      </c>
      <c r="K88" s="310">
        <v>45376</v>
      </c>
      <c r="L88" s="310">
        <v>45376</v>
      </c>
      <c r="M88" s="310">
        <v>45376</v>
      </c>
      <c r="N88" s="297">
        <v>0</v>
      </c>
      <c r="O88" s="298" t="s">
        <v>2225</v>
      </c>
      <c r="P88" s="309" t="s">
        <v>458</v>
      </c>
      <c r="Q88" s="308">
        <v>2</v>
      </c>
      <c r="R88" s="299">
        <v>5</v>
      </c>
      <c r="S88" s="299">
        <v>10</v>
      </c>
      <c r="T88" s="346"/>
      <c r="U88" s="347"/>
      <c r="V88" s="291" t="s">
        <v>1925</v>
      </c>
      <c r="W88" s="348"/>
      <c r="X88" s="290" t="s">
        <v>2226</v>
      </c>
      <c r="Y88" s="302" t="s">
        <v>2228</v>
      </c>
      <c r="Z88" s="302" t="s">
        <v>2228</v>
      </c>
      <c r="AA88" s="302" t="s">
        <v>2227</v>
      </c>
      <c r="AB88" s="302" t="s">
        <v>2228</v>
      </c>
      <c r="AC88" s="302" t="s">
        <v>2228</v>
      </c>
      <c r="AD88" s="302" t="s">
        <v>2228</v>
      </c>
      <c r="AE88" s="302" t="s">
        <v>2228</v>
      </c>
      <c r="AF88" s="303" t="s">
        <v>54</v>
      </c>
      <c r="AG88" s="292" t="s">
        <v>1820</v>
      </c>
      <c r="AH88" s="292" t="s">
        <v>1821</v>
      </c>
      <c r="AI88" s="349"/>
      <c r="AJ88" s="349"/>
      <c r="AK88" s="304" t="s">
        <v>119</v>
      </c>
      <c r="AL88" s="297" t="s">
        <v>458</v>
      </c>
      <c r="AM88" s="299">
        <v>5</v>
      </c>
      <c r="AN88" s="345">
        <v>5</v>
      </c>
      <c r="AO88" s="305">
        <v>1</v>
      </c>
      <c r="AP88" s="148">
        <v>10</v>
      </c>
    </row>
    <row r="89" spans="2:42">
      <c r="B89" s="341"/>
      <c r="C89" s="290" t="s">
        <v>13</v>
      </c>
      <c r="D89" s="342"/>
      <c r="E89" s="309" t="s">
        <v>1932</v>
      </c>
      <c r="F89" s="344"/>
      <c r="G89" s="298" t="s">
        <v>2053</v>
      </c>
      <c r="H89" s="298" t="s">
        <v>2057</v>
      </c>
      <c r="I89" s="343">
        <v>1</v>
      </c>
      <c r="J89" s="345">
        <v>2</v>
      </c>
      <c r="K89" s="310">
        <v>45376</v>
      </c>
      <c r="L89" s="310">
        <v>45376</v>
      </c>
      <c r="M89" s="310">
        <v>45376</v>
      </c>
      <c r="N89" s="297">
        <v>0</v>
      </c>
      <c r="O89" s="298" t="s">
        <v>2225</v>
      </c>
      <c r="P89" s="309" t="s">
        <v>459</v>
      </c>
      <c r="Q89" s="308">
        <v>1</v>
      </c>
      <c r="R89" s="299">
        <v>2</v>
      </c>
      <c r="S89" s="299">
        <v>2</v>
      </c>
      <c r="T89" s="346"/>
      <c r="U89" s="347"/>
      <c r="V89" s="291" t="s">
        <v>1925</v>
      </c>
      <c r="W89" s="348"/>
      <c r="X89" s="290" t="s">
        <v>2226</v>
      </c>
      <c r="Y89" s="302" t="s">
        <v>2228</v>
      </c>
      <c r="Z89" s="302" t="s">
        <v>2228</v>
      </c>
      <c r="AA89" s="302" t="s">
        <v>2227</v>
      </c>
      <c r="AB89" s="302" t="s">
        <v>2228</v>
      </c>
      <c r="AC89" s="302" t="s">
        <v>2228</v>
      </c>
      <c r="AD89" s="302" t="s">
        <v>2228</v>
      </c>
      <c r="AE89" s="302" t="s">
        <v>2228</v>
      </c>
      <c r="AF89" s="303" t="s">
        <v>54</v>
      </c>
      <c r="AG89" s="292" t="s">
        <v>1820</v>
      </c>
      <c r="AH89" s="292" t="s">
        <v>1821</v>
      </c>
      <c r="AI89" s="349"/>
      <c r="AJ89" s="349"/>
      <c r="AK89" s="304" t="s">
        <v>119</v>
      </c>
      <c r="AL89" s="297" t="s">
        <v>459</v>
      </c>
      <c r="AM89" s="299">
        <v>2</v>
      </c>
      <c r="AN89" s="345">
        <v>2</v>
      </c>
      <c r="AO89" s="305">
        <v>1</v>
      </c>
      <c r="AP89" s="148">
        <v>2</v>
      </c>
    </row>
    <row r="90" spans="2:42">
      <c r="B90" s="341"/>
      <c r="C90" s="290" t="s">
        <v>13</v>
      </c>
      <c r="D90" s="342"/>
      <c r="E90" s="309" t="s">
        <v>1932</v>
      </c>
      <c r="F90" s="344"/>
      <c r="G90" s="298" t="s">
        <v>2054</v>
      </c>
      <c r="H90" s="298" t="s">
        <v>2058</v>
      </c>
      <c r="I90" s="343">
        <v>1</v>
      </c>
      <c r="J90" s="345">
        <v>2</v>
      </c>
      <c r="K90" s="310">
        <v>45376</v>
      </c>
      <c r="L90" s="310">
        <v>45376</v>
      </c>
      <c r="M90" s="310">
        <v>45376</v>
      </c>
      <c r="N90" s="297">
        <v>0</v>
      </c>
      <c r="O90" s="298" t="s">
        <v>2225</v>
      </c>
      <c r="P90" s="309" t="s">
        <v>459</v>
      </c>
      <c r="Q90" s="308">
        <v>1</v>
      </c>
      <c r="R90" s="299">
        <v>2</v>
      </c>
      <c r="S90" s="299">
        <v>2</v>
      </c>
      <c r="T90" s="346"/>
      <c r="U90" s="347"/>
      <c r="V90" s="291" t="s">
        <v>1925</v>
      </c>
      <c r="W90" s="348"/>
      <c r="X90" s="290" t="s">
        <v>2226</v>
      </c>
      <c r="Y90" s="302" t="s">
        <v>2228</v>
      </c>
      <c r="Z90" s="302" t="s">
        <v>2228</v>
      </c>
      <c r="AA90" s="302" t="s">
        <v>2227</v>
      </c>
      <c r="AB90" s="302" t="s">
        <v>2228</v>
      </c>
      <c r="AC90" s="302" t="s">
        <v>2228</v>
      </c>
      <c r="AD90" s="302" t="s">
        <v>2228</v>
      </c>
      <c r="AE90" s="302" t="s">
        <v>2228</v>
      </c>
      <c r="AF90" s="303" t="s">
        <v>54</v>
      </c>
      <c r="AG90" s="292" t="s">
        <v>1820</v>
      </c>
      <c r="AH90" s="292" t="s">
        <v>1821</v>
      </c>
      <c r="AI90" s="293"/>
      <c r="AJ90" s="349"/>
      <c r="AK90" s="304" t="s">
        <v>119</v>
      </c>
      <c r="AL90" s="297" t="s">
        <v>459</v>
      </c>
      <c r="AM90" s="299">
        <v>2</v>
      </c>
      <c r="AN90" s="345">
        <v>2</v>
      </c>
      <c r="AO90" s="305">
        <v>1</v>
      </c>
      <c r="AP90" s="148">
        <v>2</v>
      </c>
    </row>
    <row r="91" spans="2:42">
      <c r="B91" s="341"/>
      <c r="C91" s="290" t="s">
        <v>38</v>
      </c>
      <c r="D91" s="342"/>
      <c r="E91" s="309" t="s">
        <v>1932</v>
      </c>
      <c r="F91" s="344"/>
      <c r="G91" s="298" t="s">
        <v>2055</v>
      </c>
      <c r="H91" s="298" t="s">
        <v>2059</v>
      </c>
      <c r="I91" s="343">
        <v>1</v>
      </c>
      <c r="J91" s="345">
        <v>2</v>
      </c>
      <c r="K91" s="310">
        <v>45376</v>
      </c>
      <c r="L91" s="310">
        <v>45376</v>
      </c>
      <c r="M91" s="310">
        <v>45376</v>
      </c>
      <c r="N91" s="297">
        <v>0</v>
      </c>
      <c r="O91" s="298" t="s">
        <v>2229</v>
      </c>
      <c r="P91" s="309" t="s">
        <v>459</v>
      </c>
      <c r="Q91" s="308">
        <v>1</v>
      </c>
      <c r="R91" s="299">
        <v>2</v>
      </c>
      <c r="S91" s="299">
        <v>2</v>
      </c>
      <c r="T91" s="346"/>
      <c r="U91" s="347"/>
      <c r="V91" s="291" t="s">
        <v>1925</v>
      </c>
      <c r="W91" s="348"/>
      <c r="X91" s="290" t="s">
        <v>2226</v>
      </c>
      <c r="Y91" s="302" t="s">
        <v>2228</v>
      </c>
      <c r="Z91" s="302" t="s">
        <v>2228</v>
      </c>
      <c r="AA91" s="302" t="s">
        <v>2227</v>
      </c>
      <c r="AB91" s="302" t="s">
        <v>2228</v>
      </c>
      <c r="AC91" s="302" t="s">
        <v>2228</v>
      </c>
      <c r="AD91" s="302" t="s">
        <v>2228</v>
      </c>
      <c r="AE91" s="302" t="s">
        <v>2228</v>
      </c>
      <c r="AF91" s="303" t="s">
        <v>54</v>
      </c>
      <c r="AG91" s="292" t="s">
        <v>1820</v>
      </c>
      <c r="AH91" s="292" t="s">
        <v>1821</v>
      </c>
      <c r="AI91" s="349"/>
      <c r="AJ91" s="349"/>
      <c r="AK91" s="304" t="s">
        <v>119</v>
      </c>
      <c r="AL91" s="297" t="s">
        <v>459</v>
      </c>
      <c r="AM91" s="299">
        <v>2</v>
      </c>
      <c r="AN91" s="345">
        <v>2</v>
      </c>
      <c r="AO91" s="305">
        <v>1</v>
      </c>
      <c r="AP91" s="148">
        <v>2</v>
      </c>
    </row>
    <row r="92" spans="2:42">
      <c r="B92" s="341"/>
      <c r="C92" s="290" t="s">
        <v>13</v>
      </c>
      <c r="D92" s="342"/>
      <c r="E92" s="309" t="s">
        <v>1932</v>
      </c>
      <c r="F92" s="344"/>
      <c r="G92" s="298" t="s">
        <v>2056</v>
      </c>
      <c r="H92" s="298" t="s">
        <v>2060</v>
      </c>
      <c r="I92" s="343">
        <v>1</v>
      </c>
      <c r="J92" s="345">
        <v>3</v>
      </c>
      <c r="K92" s="310">
        <v>45376</v>
      </c>
      <c r="L92" s="310">
        <v>45376</v>
      </c>
      <c r="M92" s="310">
        <v>45376</v>
      </c>
      <c r="N92" s="297">
        <v>0</v>
      </c>
      <c r="O92" s="298" t="s">
        <v>2225</v>
      </c>
      <c r="P92" s="309" t="s">
        <v>459</v>
      </c>
      <c r="Q92" s="308">
        <v>1</v>
      </c>
      <c r="R92" s="299">
        <v>3</v>
      </c>
      <c r="S92" s="299">
        <v>3</v>
      </c>
      <c r="T92" s="346"/>
      <c r="U92" s="347"/>
      <c r="V92" s="291" t="s">
        <v>1925</v>
      </c>
      <c r="W92" s="348"/>
      <c r="X92" s="290" t="s">
        <v>2226</v>
      </c>
      <c r="Y92" s="302" t="s">
        <v>2228</v>
      </c>
      <c r="Z92" s="302" t="s">
        <v>2228</v>
      </c>
      <c r="AA92" s="302" t="s">
        <v>2227</v>
      </c>
      <c r="AB92" s="302" t="s">
        <v>2228</v>
      </c>
      <c r="AC92" s="302" t="s">
        <v>2228</v>
      </c>
      <c r="AD92" s="302" t="s">
        <v>2228</v>
      </c>
      <c r="AE92" s="302" t="s">
        <v>2228</v>
      </c>
      <c r="AF92" s="303" t="s">
        <v>54</v>
      </c>
      <c r="AG92" s="292" t="s">
        <v>1820</v>
      </c>
      <c r="AH92" s="292" t="s">
        <v>1821</v>
      </c>
      <c r="AI92" s="349"/>
      <c r="AJ92" s="349"/>
      <c r="AK92" s="304" t="s">
        <v>119</v>
      </c>
      <c r="AL92" s="297" t="s">
        <v>459</v>
      </c>
      <c r="AM92" s="299">
        <v>3</v>
      </c>
      <c r="AN92" s="345">
        <v>3</v>
      </c>
      <c r="AO92" s="305">
        <v>1</v>
      </c>
      <c r="AP92" s="148">
        <v>3</v>
      </c>
    </row>
    <row r="93" spans="2:42">
      <c r="B93" s="341"/>
      <c r="C93" s="290" t="s">
        <v>38</v>
      </c>
      <c r="D93" s="342"/>
      <c r="E93" s="309" t="s">
        <v>1932</v>
      </c>
      <c r="F93" s="344"/>
      <c r="G93" s="298" t="s">
        <v>308</v>
      </c>
      <c r="H93" s="298" t="s">
        <v>1969</v>
      </c>
      <c r="I93" s="343">
        <v>1</v>
      </c>
      <c r="J93" s="345">
        <v>9</v>
      </c>
      <c r="K93" s="310">
        <v>45376</v>
      </c>
      <c r="L93" s="310">
        <v>45376</v>
      </c>
      <c r="M93" s="310">
        <v>45376</v>
      </c>
      <c r="N93" s="297">
        <v>0</v>
      </c>
      <c r="O93" s="298" t="s">
        <v>2229</v>
      </c>
      <c r="P93" s="309" t="s">
        <v>941</v>
      </c>
      <c r="Q93" s="308">
        <v>1</v>
      </c>
      <c r="R93" s="299">
        <v>9</v>
      </c>
      <c r="S93" s="299">
        <v>9</v>
      </c>
      <c r="T93" s="346"/>
      <c r="U93" s="347"/>
      <c r="V93" s="291" t="s">
        <v>1925</v>
      </c>
      <c r="W93" s="348"/>
      <c r="X93" s="290" t="s">
        <v>2226</v>
      </c>
      <c r="Y93" s="302" t="s">
        <v>2228</v>
      </c>
      <c r="Z93" s="302" t="s">
        <v>2228</v>
      </c>
      <c r="AA93" s="302" t="s">
        <v>2227</v>
      </c>
      <c r="AB93" s="302" t="s">
        <v>2228</v>
      </c>
      <c r="AC93" s="302" t="s">
        <v>2228</v>
      </c>
      <c r="AD93" s="302" t="s">
        <v>2228</v>
      </c>
      <c r="AE93" s="302" t="s">
        <v>2228</v>
      </c>
      <c r="AF93" s="303" t="s">
        <v>54</v>
      </c>
      <c r="AG93" s="292" t="s">
        <v>1820</v>
      </c>
      <c r="AH93" s="292" t="s">
        <v>1821</v>
      </c>
      <c r="AI93" s="349"/>
      <c r="AJ93" s="349"/>
      <c r="AK93" s="304" t="s">
        <v>119</v>
      </c>
      <c r="AL93" s="297" t="s">
        <v>941</v>
      </c>
      <c r="AM93" s="299">
        <v>9</v>
      </c>
      <c r="AN93" s="345">
        <v>9</v>
      </c>
      <c r="AO93" s="305">
        <v>1</v>
      </c>
      <c r="AP93" s="148">
        <v>9</v>
      </c>
    </row>
    <row r="94" spans="2:42">
      <c r="B94" s="341"/>
      <c r="C94" s="290" t="s">
        <v>13</v>
      </c>
      <c r="D94" s="342"/>
      <c r="E94" s="309" t="s">
        <v>1932</v>
      </c>
      <c r="F94" s="344"/>
      <c r="G94" s="298" t="s">
        <v>363</v>
      </c>
      <c r="H94" s="298" t="s">
        <v>2065</v>
      </c>
      <c r="I94" s="343">
        <v>3</v>
      </c>
      <c r="J94" s="345">
        <v>9</v>
      </c>
      <c r="K94" s="310">
        <v>45376</v>
      </c>
      <c r="L94" s="310">
        <v>45376</v>
      </c>
      <c r="M94" s="310">
        <v>45376</v>
      </c>
      <c r="N94" s="297">
        <v>0</v>
      </c>
      <c r="O94" s="298" t="s">
        <v>2225</v>
      </c>
      <c r="P94" s="309" t="s">
        <v>941</v>
      </c>
      <c r="Q94" s="308">
        <v>3</v>
      </c>
      <c r="R94" s="299">
        <v>9</v>
      </c>
      <c r="S94" s="299">
        <v>27</v>
      </c>
      <c r="T94" s="346"/>
      <c r="U94" s="347"/>
      <c r="V94" s="291" t="s">
        <v>1925</v>
      </c>
      <c r="W94" s="348"/>
      <c r="X94" s="290" t="s">
        <v>2226</v>
      </c>
      <c r="Y94" s="302" t="s">
        <v>2228</v>
      </c>
      <c r="Z94" s="302" t="s">
        <v>2228</v>
      </c>
      <c r="AA94" s="302" t="s">
        <v>2227</v>
      </c>
      <c r="AB94" s="302" t="s">
        <v>2228</v>
      </c>
      <c r="AC94" s="302" t="s">
        <v>2228</v>
      </c>
      <c r="AD94" s="302" t="s">
        <v>2228</v>
      </c>
      <c r="AE94" s="302" t="s">
        <v>2228</v>
      </c>
      <c r="AF94" s="303" t="s">
        <v>54</v>
      </c>
      <c r="AG94" s="292" t="s">
        <v>1820</v>
      </c>
      <c r="AH94" s="292" t="s">
        <v>1821</v>
      </c>
      <c r="AI94" s="349"/>
      <c r="AJ94" s="349"/>
      <c r="AK94" s="304" t="s">
        <v>119</v>
      </c>
      <c r="AL94" s="297" t="s">
        <v>941</v>
      </c>
      <c r="AM94" s="299">
        <v>9</v>
      </c>
      <c r="AN94" s="345">
        <v>9</v>
      </c>
      <c r="AO94" s="305">
        <v>1</v>
      </c>
      <c r="AP94" s="148">
        <v>27</v>
      </c>
    </row>
    <row r="95" spans="2:42">
      <c r="B95" s="341"/>
      <c r="C95" s="290" t="s">
        <v>38</v>
      </c>
      <c r="D95" s="342"/>
      <c r="E95" s="309" t="s">
        <v>1932</v>
      </c>
      <c r="F95" s="344"/>
      <c r="G95" s="298" t="s">
        <v>2061</v>
      </c>
      <c r="H95" s="298" t="s">
        <v>2066</v>
      </c>
      <c r="I95" s="343">
        <v>2</v>
      </c>
      <c r="J95" s="345">
        <v>3</v>
      </c>
      <c r="K95" s="310">
        <v>45376</v>
      </c>
      <c r="L95" s="310">
        <v>45376</v>
      </c>
      <c r="M95" s="310">
        <v>45376</v>
      </c>
      <c r="N95" s="297">
        <v>0</v>
      </c>
      <c r="O95" s="298" t="s">
        <v>2229</v>
      </c>
      <c r="P95" s="309" t="s">
        <v>941</v>
      </c>
      <c r="Q95" s="308">
        <v>2</v>
      </c>
      <c r="R95" s="299">
        <v>3</v>
      </c>
      <c r="S95" s="299">
        <v>6</v>
      </c>
      <c r="T95" s="346"/>
      <c r="U95" s="347"/>
      <c r="V95" s="291" t="s">
        <v>1925</v>
      </c>
      <c r="W95" s="348"/>
      <c r="X95" s="290" t="s">
        <v>2226</v>
      </c>
      <c r="Y95" s="302" t="s">
        <v>2228</v>
      </c>
      <c r="Z95" s="302" t="s">
        <v>2228</v>
      </c>
      <c r="AA95" s="302" t="s">
        <v>2227</v>
      </c>
      <c r="AB95" s="302" t="s">
        <v>2228</v>
      </c>
      <c r="AC95" s="302" t="s">
        <v>2228</v>
      </c>
      <c r="AD95" s="302" t="s">
        <v>2228</v>
      </c>
      <c r="AE95" s="302" t="s">
        <v>2228</v>
      </c>
      <c r="AF95" s="303" t="s">
        <v>54</v>
      </c>
      <c r="AG95" s="292" t="s">
        <v>1820</v>
      </c>
      <c r="AH95" s="292" t="s">
        <v>1821</v>
      </c>
      <c r="AI95" s="349"/>
      <c r="AJ95" s="349"/>
      <c r="AK95" s="304" t="s">
        <v>119</v>
      </c>
      <c r="AL95" s="297" t="s">
        <v>941</v>
      </c>
      <c r="AM95" s="299">
        <v>3</v>
      </c>
      <c r="AN95" s="345">
        <v>3</v>
      </c>
      <c r="AO95" s="305">
        <v>1</v>
      </c>
      <c r="AP95" s="148">
        <v>6</v>
      </c>
    </row>
    <row r="96" spans="2:42">
      <c r="B96" s="341"/>
      <c r="C96" s="290" t="s">
        <v>38</v>
      </c>
      <c r="D96" s="342"/>
      <c r="E96" s="309" t="s">
        <v>1932</v>
      </c>
      <c r="F96" s="344"/>
      <c r="G96" s="298" t="s">
        <v>2062</v>
      </c>
      <c r="H96" s="298" t="s">
        <v>2067</v>
      </c>
      <c r="I96" s="343">
        <v>2</v>
      </c>
      <c r="J96" s="345">
        <v>3</v>
      </c>
      <c r="K96" s="310">
        <v>45376</v>
      </c>
      <c r="L96" s="310">
        <v>45376</v>
      </c>
      <c r="M96" s="310">
        <v>45376</v>
      </c>
      <c r="N96" s="297">
        <v>0</v>
      </c>
      <c r="O96" s="298" t="s">
        <v>2229</v>
      </c>
      <c r="P96" s="309" t="s">
        <v>941</v>
      </c>
      <c r="Q96" s="308">
        <v>2</v>
      </c>
      <c r="R96" s="299">
        <v>3</v>
      </c>
      <c r="S96" s="299">
        <v>6</v>
      </c>
      <c r="T96" s="346"/>
      <c r="U96" s="347"/>
      <c r="V96" s="291" t="s">
        <v>1925</v>
      </c>
      <c r="W96" s="348"/>
      <c r="X96" s="290" t="s">
        <v>2226</v>
      </c>
      <c r="Y96" s="302" t="s">
        <v>2228</v>
      </c>
      <c r="Z96" s="302" t="s">
        <v>2228</v>
      </c>
      <c r="AA96" s="302" t="s">
        <v>2227</v>
      </c>
      <c r="AB96" s="302" t="s">
        <v>2228</v>
      </c>
      <c r="AC96" s="302" t="s">
        <v>2228</v>
      </c>
      <c r="AD96" s="302" t="s">
        <v>2228</v>
      </c>
      <c r="AE96" s="302" t="s">
        <v>2228</v>
      </c>
      <c r="AF96" s="303" t="s">
        <v>54</v>
      </c>
      <c r="AG96" s="292" t="s">
        <v>1820</v>
      </c>
      <c r="AH96" s="292" t="s">
        <v>1821</v>
      </c>
      <c r="AI96" s="349"/>
      <c r="AJ96" s="349"/>
      <c r="AK96" s="304" t="s">
        <v>119</v>
      </c>
      <c r="AL96" s="297" t="s">
        <v>941</v>
      </c>
      <c r="AM96" s="299">
        <v>3</v>
      </c>
      <c r="AN96" s="345">
        <v>3</v>
      </c>
      <c r="AO96" s="305">
        <v>1</v>
      </c>
      <c r="AP96" s="148">
        <v>6</v>
      </c>
    </row>
    <row r="97" spans="2:42">
      <c r="B97" s="341"/>
      <c r="C97" s="290" t="s">
        <v>38</v>
      </c>
      <c r="D97" s="342"/>
      <c r="E97" s="309" t="s">
        <v>1932</v>
      </c>
      <c r="F97" s="344"/>
      <c r="G97" s="298" t="s">
        <v>2063</v>
      </c>
      <c r="H97" s="298" t="s">
        <v>2068</v>
      </c>
      <c r="I97" s="343">
        <v>2</v>
      </c>
      <c r="J97" s="345">
        <v>3</v>
      </c>
      <c r="K97" s="310">
        <v>45376</v>
      </c>
      <c r="L97" s="310">
        <v>45376</v>
      </c>
      <c r="M97" s="310">
        <v>45376</v>
      </c>
      <c r="N97" s="297">
        <v>0</v>
      </c>
      <c r="O97" s="298" t="s">
        <v>2229</v>
      </c>
      <c r="P97" s="309" t="s">
        <v>941</v>
      </c>
      <c r="Q97" s="308">
        <v>2</v>
      </c>
      <c r="R97" s="299">
        <v>3</v>
      </c>
      <c r="S97" s="299">
        <v>6</v>
      </c>
      <c r="T97" s="346"/>
      <c r="U97" s="347"/>
      <c r="V97" s="291" t="s">
        <v>1925</v>
      </c>
      <c r="W97" s="348"/>
      <c r="X97" s="290" t="s">
        <v>2226</v>
      </c>
      <c r="Y97" s="302" t="s">
        <v>2228</v>
      </c>
      <c r="Z97" s="302" t="s">
        <v>2228</v>
      </c>
      <c r="AA97" s="302" t="s">
        <v>2227</v>
      </c>
      <c r="AB97" s="302" t="s">
        <v>2228</v>
      </c>
      <c r="AC97" s="302" t="s">
        <v>2228</v>
      </c>
      <c r="AD97" s="302" t="s">
        <v>2228</v>
      </c>
      <c r="AE97" s="302" t="s">
        <v>2228</v>
      </c>
      <c r="AF97" s="303" t="s">
        <v>54</v>
      </c>
      <c r="AG97" s="292" t="s">
        <v>1820</v>
      </c>
      <c r="AH97" s="292" t="s">
        <v>1821</v>
      </c>
      <c r="AI97" s="349"/>
      <c r="AJ97" s="349"/>
      <c r="AK97" s="304" t="s">
        <v>119</v>
      </c>
      <c r="AL97" s="297" t="s">
        <v>941</v>
      </c>
      <c r="AM97" s="299">
        <v>3</v>
      </c>
      <c r="AN97" s="345">
        <v>3</v>
      </c>
      <c r="AO97" s="305">
        <v>1</v>
      </c>
      <c r="AP97" s="148">
        <v>6</v>
      </c>
    </row>
    <row r="98" spans="2:42">
      <c r="B98" s="341"/>
      <c r="C98" s="290" t="s">
        <v>13</v>
      </c>
      <c r="D98" s="342"/>
      <c r="E98" s="309" t="s">
        <v>1932</v>
      </c>
      <c r="F98" s="344"/>
      <c r="G98" s="298" t="s">
        <v>2064</v>
      </c>
      <c r="H98" s="298" t="s">
        <v>2069</v>
      </c>
      <c r="I98" s="343">
        <v>2</v>
      </c>
      <c r="J98" s="345">
        <v>9</v>
      </c>
      <c r="K98" s="310">
        <v>45376</v>
      </c>
      <c r="L98" s="310">
        <v>45376</v>
      </c>
      <c r="M98" s="310">
        <v>45376</v>
      </c>
      <c r="N98" s="297">
        <v>0</v>
      </c>
      <c r="O98" s="298" t="s">
        <v>2225</v>
      </c>
      <c r="P98" s="309" t="s">
        <v>941</v>
      </c>
      <c r="Q98" s="308">
        <v>2</v>
      </c>
      <c r="R98" s="299">
        <v>9</v>
      </c>
      <c r="S98" s="299">
        <v>18</v>
      </c>
      <c r="T98" s="346"/>
      <c r="U98" s="347"/>
      <c r="V98" s="291" t="s">
        <v>1925</v>
      </c>
      <c r="W98" s="348"/>
      <c r="X98" s="290" t="s">
        <v>2226</v>
      </c>
      <c r="Y98" s="302" t="s">
        <v>2228</v>
      </c>
      <c r="Z98" s="302" t="s">
        <v>2228</v>
      </c>
      <c r="AA98" s="302" t="s">
        <v>2227</v>
      </c>
      <c r="AB98" s="302" t="s">
        <v>2228</v>
      </c>
      <c r="AC98" s="302" t="s">
        <v>2228</v>
      </c>
      <c r="AD98" s="302" t="s">
        <v>2228</v>
      </c>
      <c r="AE98" s="302" t="s">
        <v>2228</v>
      </c>
      <c r="AF98" s="303" t="s">
        <v>54</v>
      </c>
      <c r="AG98" s="292" t="s">
        <v>1820</v>
      </c>
      <c r="AH98" s="292" t="s">
        <v>1821</v>
      </c>
      <c r="AI98" s="349"/>
      <c r="AJ98" s="349"/>
      <c r="AK98" s="304" t="s">
        <v>119</v>
      </c>
      <c r="AL98" s="297" t="s">
        <v>941</v>
      </c>
      <c r="AM98" s="299">
        <v>9</v>
      </c>
      <c r="AN98" s="345">
        <v>9</v>
      </c>
      <c r="AO98" s="305">
        <v>1</v>
      </c>
      <c r="AP98" s="148">
        <v>18</v>
      </c>
    </row>
    <row r="99" spans="2:42">
      <c r="B99" s="341"/>
      <c r="C99" s="290" t="s">
        <v>13</v>
      </c>
      <c r="D99" s="342"/>
      <c r="E99" s="309" t="s">
        <v>1932</v>
      </c>
      <c r="F99" s="344"/>
      <c r="G99" s="298" t="s">
        <v>2070</v>
      </c>
      <c r="H99" s="298" t="s">
        <v>1982</v>
      </c>
      <c r="I99" s="343">
        <v>1</v>
      </c>
      <c r="J99" s="345">
        <v>0.5</v>
      </c>
      <c r="K99" s="310">
        <v>45376</v>
      </c>
      <c r="L99" s="310">
        <v>45376</v>
      </c>
      <c r="M99" s="310">
        <v>45376</v>
      </c>
      <c r="N99" s="297">
        <v>0</v>
      </c>
      <c r="O99" s="298" t="s">
        <v>2225</v>
      </c>
      <c r="P99" s="309" t="s">
        <v>1928</v>
      </c>
      <c r="Q99" s="308">
        <v>1</v>
      </c>
      <c r="R99" s="299">
        <v>0.5</v>
      </c>
      <c r="S99" s="299">
        <v>0.5</v>
      </c>
      <c r="T99" s="346"/>
      <c r="U99" s="347"/>
      <c r="V99" s="291" t="s">
        <v>1925</v>
      </c>
      <c r="W99" s="348"/>
      <c r="X99" s="290" t="s">
        <v>2226</v>
      </c>
      <c r="Y99" s="302" t="s">
        <v>2228</v>
      </c>
      <c r="Z99" s="302" t="s">
        <v>2228</v>
      </c>
      <c r="AA99" s="302" t="s">
        <v>2227</v>
      </c>
      <c r="AB99" s="302" t="s">
        <v>2228</v>
      </c>
      <c r="AC99" s="302" t="s">
        <v>2228</v>
      </c>
      <c r="AD99" s="302" t="s">
        <v>2228</v>
      </c>
      <c r="AE99" s="302" t="s">
        <v>2228</v>
      </c>
      <c r="AF99" s="303" t="s">
        <v>54</v>
      </c>
      <c r="AG99" s="292" t="s">
        <v>1820</v>
      </c>
      <c r="AH99" s="292" t="s">
        <v>1821</v>
      </c>
      <c r="AI99" s="349"/>
      <c r="AJ99" s="349"/>
      <c r="AK99" s="304" t="s">
        <v>119</v>
      </c>
      <c r="AL99" s="297" t="s">
        <v>1928</v>
      </c>
      <c r="AM99" s="299">
        <v>0.5</v>
      </c>
      <c r="AN99" s="345">
        <v>0.5</v>
      </c>
      <c r="AO99" s="305">
        <v>1</v>
      </c>
      <c r="AP99" s="148">
        <v>0.5</v>
      </c>
    </row>
    <row r="100" spans="2:42">
      <c r="B100" s="341"/>
      <c r="C100" s="290" t="s">
        <v>13</v>
      </c>
      <c r="D100" s="342"/>
      <c r="E100" s="309" t="s">
        <v>1932</v>
      </c>
      <c r="F100" s="344"/>
      <c r="G100" s="298" t="s">
        <v>2071</v>
      </c>
      <c r="H100" s="298" t="s">
        <v>1982</v>
      </c>
      <c r="I100" s="343">
        <v>1</v>
      </c>
      <c r="J100" s="345">
        <v>0.5</v>
      </c>
      <c r="K100" s="310">
        <v>45376</v>
      </c>
      <c r="L100" s="310">
        <v>45376</v>
      </c>
      <c r="M100" s="310">
        <v>45376</v>
      </c>
      <c r="N100" s="297">
        <v>0</v>
      </c>
      <c r="O100" s="298" t="s">
        <v>2225</v>
      </c>
      <c r="P100" s="309" t="s">
        <v>1928</v>
      </c>
      <c r="Q100" s="308">
        <v>1</v>
      </c>
      <c r="R100" s="299">
        <v>0.5</v>
      </c>
      <c r="S100" s="299">
        <v>0.5</v>
      </c>
      <c r="T100" s="346"/>
      <c r="U100" s="347"/>
      <c r="V100" s="291" t="s">
        <v>1925</v>
      </c>
      <c r="W100" s="348"/>
      <c r="X100" s="290" t="s">
        <v>2226</v>
      </c>
      <c r="Y100" s="302" t="s">
        <v>2228</v>
      </c>
      <c r="Z100" s="302" t="s">
        <v>2228</v>
      </c>
      <c r="AA100" s="302" t="s">
        <v>2227</v>
      </c>
      <c r="AB100" s="302" t="s">
        <v>2228</v>
      </c>
      <c r="AC100" s="302" t="s">
        <v>2228</v>
      </c>
      <c r="AD100" s="302" t="s">
        <v>2228</v>
      </c>
      <c r="AE100" s="302" t="s">
        <v>2228</v>
      </c>
      <c r="AF100" s="303" t="s">
        <v>54</v>
      </c>
      <c r="AG100" s="292" t="s">
        <v>1820</v>
      </c>
      <c r="AH100" s="292" t="s">
        <v>1821</v>
      </c>
      <c r="AI100" s="349"/>
      <c r="AJ100" s="349"/>
      <c r="AK100" s="304" t="s">
        <v>119</v>
      </c>
      <c r="AL100" s="297" t="s">
        <v>1928</v>
      </c>
      <c r="AM100" s="299">
        <v>0.5</v>
      </c>
      <c r="AN100" s="345">
        <v>0.5</v>
      </c>
      <c r="AO100" s="305">
        <v>1</v>
      </c>
      <c r="AP100" s="148">
        <v>0.5</v>
      </c>
    </row>
    <row r="101" spans="2:42">
      <c r="B101" s="341"/>
      <c r="C101" s="290" t="s">
        <v>13</v>
      </c>
      <c r="D101" s="342"/>
      <c r="E101" s="309" t="s">
        <v>1932</v>
      </c>
      <c r="F101" s="344"/>
      <c r="G101" s="298" t="s">
        <v>2072</v>
      </c>
      <c r="H101" s="298" t="s">
        <v>1982</v>
      </c>
      <c r="I101" s="343">
        <v>1</v>
      </c>
      <c r="J101" s="345">
        <v>0.5</v>
      </c>
      <c r="K101" s="310">
        <v>45376</v>
      </c>
      <c r="L101" s="310">
        <v>45376</v>
      </c>
      <c r="M101" s="310">
        <v>45376</v>
      </c>
      <c r="N101" s="297">
        <v>0</v>
      </c>
      <c r="O101" s="298" t="s">
        <v>2225</v>
      </c>
      <c r="P101" s="309" t="s">
        <v>1928</v>
      </c>
      <c r="Q101" s="308">
        <v>1</v>
      </c>
      <c r="R101" s="299">
        <v>0.5</v>
      </c>
      <c r="S101" s="299">
        <v>0.5</v>
      </c>
      <c r="T101" s="346"/>
      <c r="U101" s="347"/>
      <c r="V101" s="291" t="s">
        <v>1925</v>
      </c>
      <c r="W101" s="348"/>
      <c r="X101" s="290" t="s">
        <v>2226</v>
      </c>
      <c r="Y101" s="302" t="s">
        <v>2228</v>
      </c>
      <c r="Z101" s="302" t="s">
        <v>2228</v>
      </c>
      <c r="AA101" s="302" t="s">
        <v>2227</v>
      </c>
      <c r="AB101" s="302" t="s">
        <v>2228</v>
      </c>
      <c r="AC101" s="302" t="s">
        <v>2228</v>
      </c>
      <c r="AD101" s="302" t="s">
        <v>2228</v>
      </c>
      <c r="AE101" s="302" t="s">
        <v>2228</v>
      </c>
      <c r="AF101" s="303" t="s">
        <v>54</v>
      </c>
      <c r="AG101" s="292" t="s">
        <v>1820</v>
      </c>
      <c r="AH101" s="292" t="s">
        <v>1821</v>
      </c>
      <c r="AI101" s="349"/>
      <c r="AJ101" s="349"/>
      <c r="AK101" s="304" t="s">
        <v>119</v>
      </c>
      <c r="AL101" s="297" t="s">
        <v>1928</v>
      </c>
      <c r="AM101" s="299">
        <v>0.5</v>
      </c>
      <c r="AN101" s="345">
        <v>0.5</v>
      </c>
      <c r="AO101" s="305">
        <v>1</v>
      </c>
      <c r="AP101" s="148">
        <v>0.5</v>
      </c>
    </row>
    <row r="102" spans="2:42" ht="13.8">
      <c r="B102" s="341"/>
      <c r="C102" s="290" t="s">
        <v>13</v>
      </c>
      <c r="D102" s="342"/>
      <c r="E102" s="309" t="s">
        <v>1932</v>
      </c>
      <c r="F102" s="344"/>
      <c r="G102" s="298" t="s">
        <v>2073</v>
      </c>
      <c r="H102" s="298" t="s">
        <v>1982</v>
      </c>
      <c r="I102" s="343">
        <v>1</v>
      </c>
      <c r="J102" s="345">
        <v>0.5</v>
      </c>
      <c r="K102" s="310">
        <v>45376</v>
      </c>
      <c r="L102" s="310">
        <v>45376</v>
      </c>
      <c r="M102" s="310">
        <v>45376</v>
      </c>
      <c r="N102" s="297">
        <v>0</v>
      </c>
      <c r="O102" s="298" t="s">
        <v>2225</v>
      </c>
      <c r="P102" s="309" t="s">
        <v>1928</v>
      </c>
      <c r="Q102" s="308">
        <v>1</v>
      </c>
      <c r="R102" s="299">
        <v>0.5</v>
      </c>
      <c r="S102" s="299">
        <v>0.5</v>
      </c>
      <c r="T102" s="346"/>
      <c r="U102" s="347"/>
      <c r="V102" s="291" t="s">
        <v>1925</v>
      </c>
      <c r="W102" s="348"/>
      <c r="X102" s="290" t="s">
        <v>2226</v>
      </c>
      <c r="Y102" s="302" t="s">
        <v>2228</v>
      </c>
      <c r="Z102" s="302" t="s">
        <v>2228</v>
      </c>
      <c r="AA102" s="302" t="s">
        <v>2227</v>
      </c>
      <c r="AB102" s="302" t="s">
        <v>2228</v>
      </c>
      <c r="AC102" s="302" t="s">
        <v>2228</v>
      </c>
      <c r="AD102" s="302" t="s">
        <v>2228</v>
      </c>
      <c r="AE102" s="302" t="s">
        <v>2228</v>
      </c>
      <c r="AF102" s="303" t="s">
        <v>54</v>
      </c>
      <c r="AG102" s="292" t="s">
        <v>1820</v>
      </c>
      <c r="AH102" s="292" t="s">
        <v>1821</v>
      </c>
      <c r="AI102" s="2"/>
      <c r="AJ102" s="349"/>
      <c r="AK102" s="304" t="s">
        <v>119</v>
      </c>
      <c r="AL102" s="297" t="s">
        <v>1928</v>
      </c>
      <c r="AM102" s="299">
        <v>0.5</v>
      </c>
      <c r="AN102" s="345">
        <v>0.5</v>
      </c>
      <c r="AO102" s="305">
        <v>1</v>
      </c>
      <c r="AP102" s="148">
        <v>0.5</v>
      </c>
    </row>
    <row r="103" spans="2:42">
      <c r="B103" s="341"/>
      <c r="C103" s="290" t="s">
        <v>13</v>
      </c>
      <c r="D103" s="342"/>
      <c r="E103" s="309" t="s">
        <v>1932</v>
      </c>
      <c r="F103" s="344"/>
      <c r="G103" s="298" t="s">
        <v>2073</v>
      </c>
      <c r="H103" s="298" t="s">
        <v>1983</v>
      </c>
      <c r="I103" s="343">
        <v>1</v>
      </c>
      <c r="J103" s="345">
        <v>0.5</v>
      </c>
      <c r="K103" s="310">
        <v>45376</v>
      </c>
      <c r="L103" s="310">
        <v>45376</v>
      </c>
      <c r="M103" s="310">
        <v>45376</v>
      </c>
      <c r="N103" s="297">
        <v>0</v>
      </c>
      <c r="O103" s="298" t="s">
        <v>2225</v>
      </c>
      <c r="P103" s="309" t="s">
        <v>1928</v>
      </c>
      <c r="Q103" s="308">
        <v>1</v>
      </c>
      <c r="R103" s="299">
        <v>0.5</v>
      </c>
      <c r="S103" s="299">
        <v>0.5</v>
      </c>
      <c r="T103" s="346"/>
      <c r="U103" s="347"/>
      <c r="V103" s="291" t="s">
        <v>1925</v>
      </c>
      <c r="W103" s="348"/>
      <c r="X103" s="290" t="s">
        <v>2226</v>
      </c>
      <c r="Y103" s="302" t="s">
        <v>2228</v>
      </c>
      <c r="Z103" s="302" t="s">
        <v>2228</v>
      </c>
      <c r="AA103" s="302" t="s">
        <v>2227</v>
      </c>
      <c r="AB103" s="302" t="s">
        <v>2228</v>
      </c>
      <c r="AC103" s="302" t="s">
        <v>2228</v>
      </c>
      <c r="AD103" s="302" t="s">
        <v>2228</v>
      </c>
      <c r="AE103" s="302" t="s">
        <v>2228</v>
      </c>
      <c r="AF103" s="303" t="s">
        <v>54</v>
      </c>
      <c r="AG103" s="292" t="s">
        <v>1820</v>
      </c>
      <c r="AH103" s="292" t="s">
        <v>1821</v>
      </c>
      <c r="AI103" s="349"/>
      <c r="AJ103" s="349"/>
      <c r="AK103" s="304" t="s">
        <v>119</v>
      </c>
      <c r="AL103" s="297" t="s">
        <v>1928</v>
      </c>
      <c r="AM103" s="299">
        <v>0.5</v>
      </c>
      <c r="AN103" s="345">
        <v>0.5</v>
      </c>
      <c r="AO103" s="305">
        <v>1</v>
      </c>
      <c r="AP103" s="148">
        <v>0.5</v>
      </c>
    </row>
    <row r="104" spans="2:42">
      <c r="B104" s="341"/>
      <c r="C104" s="290" t="s">
        <v>13</v>
      </c>
      <c r="D104" s="342"/>
      <c r="E104" s="309" t="s">
        <v>1932</v>
      </c>
      <c r="F104" s="344"/>
      <c r="G104" s="298" t="s">
        <v>2074</v>
      </c>
      <c r="H104" s="298" t="s">
        <v>1982</v>
      </c>
      <c r="I104" s="343">
        <v>1</v>
      </c>
      <c r="J104" s="345">
        <v>0.5</v>
      </c>
      <c r="K104" s="310">
        <v>45376</v>
      </c>
      <c r="L104" s="310">
        <v>45376</v>
      </c>
      <c r="M104" s="310">
        <v>45376</v>
      </c>
      <c r="N104" s="297">
        <v>0</v>
      </c>
      <c r="O104" s="298" t="s">
        <v>2225</v>
      </c>
      <c r="P104" s="309" t="s">
        <v>1928</v>
      </c>
      <c r="Q104" s="308">
        <v>1</v>
      </c>
      <c r="R104" s="299">
        <v>0.5</v>
      </c>
      <c r="S104" s="299">
        <v>0.5</v>
      </c>
      <c r="T104" s="346"/>
      <c r="U104" s="347"/>
      <c r="V104" s="291" t="s">
        <v>1925</v>
      </c>
      <c r="W104" s="348"/>
      <c r="X104" s="290" t="s">
        <v>2226</v>
      </c>
      <c r="Y104" s="302" t="s">
        <v>2228</v>
      </c>
      <c r="Z104" s="302" t="s">
        <v>2228</v>
      </c>
      <c r="AA104" s="302" t="s">
        <v>2227</v>
      </c>
      <c r="AB104" s="302" t="s">
        <v>2228</v>
      </c>
      <c r="AC104" s="302" t="s">
        <v>2228</v>
      </c>
      <c r="AD104" s="302" t="s">
        <v>2228</v>
      </c>
      <c r="AE104" s="302" t="s">
        <v>2228</v>
      </c>
      <c r="AF104" s="303" t="s">
        <v>54</v>
      </c>
      <c r="AG104" s="292" t="s">
        <v>1820</v>
      </c>
      <c r="AH104" s="292" t="s">
        <v>1821</v>
      </c>
      <c r="AI104" s="349"/>
      <c r="AJ104" s="349"/>
      <c r="AK104" s="304" t="s">
        <v>119</v>
      </c>
      <c r="AL104" s="297" t="s">
        <v>1928</v>
      </c>
      <c r="AM104" s="299">
        <v>0.5</v>
      </c>
      <c r="AN104" s="345">
        <v>0.5</v>
      </c>
      <c r="AO104" s="305">
        <v>1</v>
      </c>
      <c r="AP104" s="148">
        <v>0.5</v>
      </c>
    </row>
    <row r="105" spans="2:42">
      <c r="B105" s="341"/>
      <c r="C105" s="290" t="s">
        <v>13</v>
      </c>
      <c r="D105" s="342"/>
      <c r="E105" s="309" t="s">
        <v>1932</v>
      </c>
      <c r="F105" s="344"/>
      <c r="G105" s="298" t="s">
        <v>2074</v>
      </c>
      <c r="H105" s="298" t="s">
        <v>1983</v>
      </c>
      <c r="I105" s="343">
        <v>1</v>
      </c>
      <c r="J105" s="345">
        <v>0.5</v>
      </c>
      <c r="K105" s="310">
        <v>45376</v>
      </c>
      <c r="L105" s="310">
        <v>45376</v>
      </c>
      <c r="M105" s="310">
        <v>45376</v>
      </c>
      <c r="N105" s="297">
        <v>0</v>
      </c>
      <c r="O105" s="298" t="s">
        <v>2225</v>
      </c>
      <c r="P105" s="309" t="s">
        <v>1928</v>
      </c>
      <c r="Q105" s="308">
        <v>1</v>
      </c>
      <c r="R105" s="299">
        <v>0.5</v>
      </c>
      <c r="S105" s="299">
        <v>0.5</v>
      </c>
      <c r="T105" s="346"/>
      <c r="U105" s="347"/>
      <c r="V105" s="291" t="s">
        <v>1925</v>
      </c>
      <c r="W105" s="348"/>
      <c r="X105" s="290" t="s">
        <v>2226</v>
      </c>
      <c r="Y105" s="302" t="s">
        <v>2228</v>
      </c>
      <c r="Z105" s="302" t="s">
        <v>2228</v>
      </c>
      <c r="AA105" s="302" t="s">
        <v>2227</v>
      </c>
      <c r="AB105" s="302" t="s">
        <v>2228</v>
      </c>
      <c r="AC105" s="302" t="s">
        <v>2228</v>
      </c>
      <c r="AD105" s="302" t="s">
        <v>2228</v>
      </c>
      <c r="AE105" s="302" t="s">
        <v>2228</v>
      </c>
      <c r="AF105" s="303" t="s">
        <v>54</v>
      </c>
      <c r="AG105" s="292" t="s">
        <v>1820</v>
      </c>
      <c r="AH105" s="292" t="s">
        <v>1821</v>
      </c>
      <c r="AI105" s="349"/>
      <c r="AJ105" s="349"/>
      <c r="AK105" s="304" t="s">
        <v>119</v>
      </c>
      <c r="AL105" s="297" t="s">
        <v>1928</v>
      </c>
      <c r="AM105" s="299">
        <v>0.5</v>
      </c>
      <c r="AN105" s="345">
        <v>0.5</v>
      </c>
      <c r="AO105" s="305">
        <v>1</v>
      </c>
      <c r="AP105" s="148">
        <v>0.5</v>
      </c>
    </row>
    <row r="106" spans="2:42">
      <c r="B106" s="341"/>
      <c r="C106" s="290" t="s">
        <v>13</v>
      </c>
      <c r="D106" s="342"/>
      <c r="E106" s="309" t="s">
        <v>1932</v>
      </c>
      <c r="F106" s="344"/>
      <c r="G106" s="298" t="s">
        <v>2075</v>
      </c>
      <c r="H106" s="298" t="s">
        <v>1982</v>
      </c>
      <c r="I106" s="343">
        <v>1</v>
      </c>
      <c r="J106" s="345">
        <v>0.5</v>
      </c>
      <c r="K106" s="310">
        <v>45376</v>
      </c>
      <c r="L106" s="310">
        <v>45376</v>
      </c>
      <c r="M106" s="310">
        <v>45376</v>
      </c>
      <c r="N106" s="297">
        <v>0</v>
      </c>
      <c r="O106" s="298" t="s">
        <v>2225</v>
      </c>
      <c r="P106" s="309" t="s">
        <v>1928</v>
      </c>
      <c r="Q106" s="308">
        <v>1</v>
      </c>
      <c r="R106" s="299">
        <v>0.5</v>
      </c>
      <c r="S106" s="299">
        <v>0.5</v>
      </c>
      <c r="T106" s="346"/>
      <c r="U106" s="347"/>
      <c r="V106" s="291" t="s">
        <v>1925</v>
      </c>
      <c r="W106" s="348"/>
      <c r="X106" s="290" t="s">
        <v>2226</v>
      </c>
      <c r="Y106" s="302" t="s">
        <v>2228</v>
      </c>
      <c r="Z106" s="302" t="s">
        <v>2228</v>
      </c>
      <c r="AA106" s="302" t="s">
        <v>2227</v>
      </c>
      <c r="AB106" s="302" t="s">
        <v>2228</v>
      </c>
      <c r="AC106" s="302" t="s">
        <v>2228</v>
      </c>
      <c r="AD106" s="302" t="s">
        <v>2228</v>
      </c>
      <c r="AE106" s="302" t="s">
        <v>2228</v>
      </c>
      <c r="AF106" s="303" t="s">
        <v>54</v>
      </c>
      <c r="AG106" s="292" t="s">
        <v>1820</v>
      </c>
      <c r="AH106" s="292" t="s">
        <v>1821</v>
      </c>
      <c r="AI106" s="349"/>
      <c r="AJ106" s="349"/>
      <c r="AK106" s="304" t="s">
        <v>119</v>
      </c>
      <c r="AL106" s="297" t="s">
        <v>1928</v>
      </c>
      <c r="AM106" s="299">
        <v>0.5</v>
      </c>
      <c r="AN106" s="345">
        <v>0.5</v>
      </c>
      <c r="AO106" s="305">
        <v>1</v>
      </c>
      <c r="AP106" s="148">
        <v>0.5</v>
      </c>
    </row>
    <row r="107" spans="2:42">
      <c r="B107" s="341"/>
      <c r="C107" s="290" t="s">
        <v>13</v>
      </c>
      <c r="D107" s="342"/>
      <c r="E107" s="309" t="s">
        <v>1932</v>
      </c>
      <c r="F107" s="344"/>
      <c r="G107" s="298" t="s">
        <v>2075</v>
      </c>
      <c r="H107" s="298" t="s">
        <v>1983</v>
      </c>
      <c r="I107" s="343">
        <v>1</v>
      </c>
      <c r="J107" s="345">
        <v>0.5</v>
      </c>
      <c r="K107" s="310">
        <v>45376</v>
      </c>
      <c r="L107" s="310">
        <v>45376</v>
      </c>
      <c r="M107" s="310">
        <v>45376</v>
      </c>
      <c r="N107" s="297">
        <v>0</v>
      </c>
      <c r="O107" s="298" t="s">
        <v>2225</v>
      </c>
      <c r="P107" s="309" t="s">
        <v>1928</v>
      </c>
      <c r="Q107" s="308">
        <v>1</v>
      </c>
      <c r="R107" s="299">
        <v>0.5</v>
      </c>
      <c r="S107" s="299">
        <v>0.5</v>
      </c>
      <c r="T107" s="346"/>
      <c r="U107" s="347"/>
      <c r="V107" s="291" t="s">
        <v>1925</v>
      </c>
      <c r="W107" s="348"/>
      <c r="X107" s="290" t="s">
        <v>2226</v>
      </c>
      <c r="Y107" s="302" t="s">
        <v>2228</v>
      </c>
      <c r="Z107" s="302" t="s">
        <v>2228</v>
      </c>
      <c r="AA107" s="302" t="s">
        <v>2227</v>
      </c>
      <c r="AB107" s="302" t="s">
        <v>2228</v>
      </c>
      <c r="AC107" s="302" t="s">
        <v>2228</v>
      </c>
      <c r="AD107" s="302" t="s">
        <v>2228</v>
      </c>
      <c r="AE107" s="302" t="s">
        <v>2228</v>
      </c>
      <c r="AF107" s="303" t="s">
        <v>54</v>
      </c>
      <c r="AG107" s="292" t="s">
        <v>1820</v>
      </c>
      <c r="AH107" s="292" t="s">
        <v>1821</v>
      </c>
      <c r="AI107" s="349"/>
      <c r="AJ107" s="349"/>
      <c r="AK107" s="304" t="s">
        <v>119</v>
      </c>
      <c r="AL107" s="297" t="s">
        <v>1928</v>
      </c>
      <c r="AM107" s="299">
        <v>0.5</v>
      </c>
      <c r="AN107" s="345">
        <v>0.5</v>
      </c>
      <c r="AO107" s="305">
        <v>1</v>
      </c>
      <c r="AP107" s="148">
        <v>0.5</v>
      </c>
    </row>
    <row r="108" spans="2:42">
      <c r="B108" s="341"/>
      <c r="C108" s="290" t="s">
        <v>13</v>
      </c>
      <c r="D108" s="342"/>
      <c r="E108" s="309" t="s">
        <v>1932</v>
      </c>
      <c r="F108" s="344"/>
      <c r="G108" s="298" t="s">
        <v>2076</v>
      </c>
      <c r="H108" s="298" t="s">
        <v>1983</v>
      </c>
      <c r="I108" s="343">
        <v>1</v>
      </c>
      <c r="J108" s="345">
        <v>1</v>
      </c>
      <c r="K108" s="310">
        <v>45376</v>
      </c>
      <c r="L108" s="310">
        <v>45376</v>
      </c>
      <c r="M108" s="310">
        <v>45376</v>
      </c>
      <c r="N108" s="297">
        <v>0</v>
      </c>
      <c r="O108" s="298" t="s">
        <v>2225</v>
      </c>
      <c r="P108" s="309" t="s">
        <v>1928</v>
      </c>
      <c r="Q108" s="308">
        <v>1</v>
      </c>
      <c r="R108" s="299">
        <v>1</v>
      </c>
      <c r="S108" s="299">
        <v>1</v>
      </c>
      <c r="T108" s="346"/>
      <c r="U108" s="347"/>
      <c r="V108" s="291" t="s">
        <v>1925</v>
      </c>
      <c r="W108" s="348"/>
      <c r="X108" s="290" t="s">
        <v>2226</v>
      </c>
      <c r="Y108" s="302" t="s">
        <v>2228</v>
      </c>
      <c r="Z108" s="302" t="s">
        <v>2228</v>
      </c>
      <c r="AA108" s="302" t="s">
        <v>2227</v>
      </c>
      <c r="AB108" s="302" t="s">
        <v>2228</v>
      </c>
      <c r="AC108" s="302" t="s">
        <v>2228</v>
      </c>
      <c r="AD108" s="302" t="s">
        <v>2228</v>
      </c>
      <c r="AE108" s="302" t="s">
        <v>2228</v>
      </c>
      <c r="AF108" s="303" t="s">
        <v>54</v>
      </c>
      <c r="AG108" s="292" t="s">
        <v>1820</v>
      </c>
      <c r="AH108" s="292" t="s">
        <v>1821</v>
      </c>
      <c r="AI108" s="349"/>
      <c r="AJ108" s="349"/>
      <c r="AK108" s="304" t="s">
        <v>119</v>
      </c>
      <c r="AL108" s="297" t="s">
        <v>1928</v>
      </c>
      <c r="AM108" s="299">
        <v>1</v>
      </c>
      <c r="AN108" s="345">
        <v>1</v>
      </c>
      <c r="AO108" s="305">
        <v>1</v>
      </c>
      <c r="AP108" s="148">
        <v>1</v>
      </c>
    </row>
    <row r="109" spans="2:42">
      <c r="B109" s="341"/>
      <c r="C109" s="290" t="s">
        <v>13</v>
      </c>
      <c r="D109" s="342"/>
      <c r="E109" s="309" t="s">
        <v>1932</v>
      </c>
      <c r="F109" s="344"/>
      <c r="G109" s="298" t="s">
        <v>2076</v>
      </c>
      <c r="H109" s="298" t="s">
        <v>1982</v>
      </c>
      <c r="I109" s="343">
        <v>1</v>
      </c>
      <c r="J109" s="345">
        <v>0.5</v>
      </c>
      <c r="K109" s="310">
        <v>45376</v>
      </c>
      <c r="L109" s="310">
        <v>45376</v>
      </c>
      <c r="M109" s="310">
        <v>45376</v>
      </c>
      <c r="N109" s="297">
        <v>0</v>
      </c>
      <c r="O109" s="298" t="s">
        <v>2225</v>
      </c>
      <c r="P109" s="309" t="s">
        <v>1928</v>
      </c>
      <c r="Q109" s="308">
        <v>1</v>
      </c>
      <c r="R109" s="299">
        <v>0.5</v>
      </c>
      <c r="S109" s="299">
        <v>0.5</v>
      </c>
      <c r="T109" s="346"/>
      <c r="U109" s="347"/>
      <c r="V109" s="291" t="s">
        <v>1925</v>
      </c>
      <c r="W109" s="348"/>
      <c r="X109" s="290" t="s">
        <v>2226</v>
      </c>
      <c r="Y109" s="302" t="s">
        <v>2228</v>
      </c>
      <c r="Z109" s="302" t="s">
        <v>2228</v>
      </c>
      <c r="AA109" s="302" t="s">
        <v>2227</v>
      </c>
      <c r="AB109" s="302" t="s">
        <v>2228</v>
      </c>
      <c r="AC109" s="302" t="s">
        <v>2228</v>
      </c>
      <c r="AD109" s="302" t="s">
        <v>2228</v>
      </c>
      <c r="AE109" s="302" t="s">
        <v>2228</v>
      </c>
      <c r="AF109" s="303" t="s">
        <v>54</v>
      </c>
      <c r="AG109" s="292" t="s">
        <v>1820</v>
      </c>
      <c r="AH109" s="292" t="s">
        <v>1821</v>
      </c>
      <c r="AI109" s="349"/>
      <c r="AJ109" s="349"/>
      <c r="AK109" s="304" t="s">
        <v>119</v>
      </c>
      <c r="AL109" s="297" t="s">
        <v>1928</v>
      </c>
      <c r="AM109" s="299">
        <v>0.5</v>
      </c>
      <c r="AN109" s="345">
        <v>0.5</v>
      </c>
      <c r="AO109" s="305">
        <v>1</v>
      </c>
      <c r="AP109" s="148">
        <v>0.5</v>
      </c>
    </row>
    <row r="110" spans="2:42">
      <c r="B110" s="341"/>
      <c r="C110" s="290" t="s">
        <v>13</v>
      </c>
      <c r="D110" s="342"/>
      <c r="E110" s="309" t="s">
        <v>1932</v>
      </c>
      <c r="F110" s="344"/>
      <c r="G110" s="298" t="s">
        <v>1936</v>
      </c>
      <c r="H110" s="298" t="s">
        <v>2024</v>
      </c>
      <c r="I110" s="343">
        <v>1</v>
      </c>
      <c r="J110" s="345">
        <v>1</v>
      </c>
      <c r="K110" s="310">
        <v>45376</v>
      </c>
      <c r="L110" s="310">
        <v>45376</v>
      </c>
      <c r="M110" s="310">
        <v>45376</v>
      </c>
      <c r="N110" s="297">
        <v>0</v>
      </c>
      <c r="O110" s="298" t="s">
        <v>2225</v>
      </c>
      <c r="P110" s="309" t="s">
        <v>1928</v>
      </c>
      <c r="Q110" s="308">
        <v>1</v>
      </c>
      <c r="R110" s="299">
        <v>1</v>
      </c>
      <c r="S110" s="299">
        <v>1</v>
      </c>
      <c r="T110" s="346"/>
      <c r="U110" s="347"/>
      <c r="V110" s="291" t="s">
        <v>1925</v>
      </c>
      <c r="W110" s="348"/>
      <c r="X110" s="290" t="s">
        <v>2226</v>
      </c>
      <c r="Y110" s="302" t="s">
        <v>2228</v>
      </c>
      <c r="Z110" s="302" t="s">
        <v>2228</v>
      </c>
      <c r="AA110" s="302" t="s">
        <v>2227</v>
      </c>
      <c r="AB110" s="302" t="s">
        <v>2228</v>
      </c>
      <c r="AC110" s="302" t="s">
        <v>2228</v>
      </c>
      <c r="AD110" s="302" t="s">
        <v>2228</v>
      </c>
      <c r="AE110" s="302" t="s">
        <v>2228</v>
      </c>
      <c r="AF110" s="303" t="s">
        <v>54</v>
      </c>
      <c r="AG110" s="292" t="s">
        <v>1820</v>
      </c>
      <c r="AH110" s="292" t="s">
        <v>1821</v>
      </c>
      <c r="AI110" s="349"/>
      <c r="AJ110" s="349"/>
      <c r="AK110" s="304" t="s">
        <v>119</v>
      </c>
      <c r="AL110" s="297" t="s">
        <v>1928</v>
      </c>
      <c r="AM110" s="299">
        <v>1</v>
      </c>
      <c r="AN110" s="345">
        <v>1</v>
      </c>
      <c r="AO110" s="305">
        <v>1</v>
      </c>
      <c r="AP110" s="148">
        <v>1</v>
      </c>
    </row>
    <row r="111" spans="2:42">
      <c r="B111" s="341"/>
      <c r="C111" s="290" t="s">
        <v>13</v>
      </c>
      <c r="D111" s="342"/>
      <c r="E111" s="309" t="s">
        <v>1932</v>
      </c>
      <c r="F111" s="344"/>
      <c r="G111" s="298" t="s">
        <v>2077</v>
      </c>
      <c r="H111" s="298" t="s">
        <v>2079</v>
      </c>
      <c r="I111" s="343">
        <v>1</v>
      </c>
      <c r="J111" s="345">
        <v>1</v>
      </c>
      <c r="K111" s="310">
        <v>45376</v>
      </c>
      <c r="L111" s="310">
        <v>45376</v>
      </c>
      <c r="M111" s="310">
        <v>45376</v>
      </c>
      <c r="N111" s="297">
        <v>0</v>
      </c>
      <c r="O111" s="298" t="s">
        <v>2225</v>
      </c>
      <c r="P111" s="309" t="s">
        <v>1928</v>
      </c>
      <c r="Q111" s="308">
        <v>1</v>
      </c>
      <c r="R111" s="299">
        <v>1</v>
      </c>
      <c r="S111" s="299">
        <v>1</v>
      </c>
      <c r="T111" s="346"/>
      <c r="U111" s="347"/>
      <c r="V111" s="291" t="s">
        <v>1925</v>
      </c>
      <c r="W111" s="348"/>
      <c r="X111" s="290" t="s">
        <v>2226</v>
      </c>
      <c r="Y111" s="302" t="s">
        <v>2228</v>
      </c>
      <c r="Z111" s="302" t="s">
        <v>2228</v>
      </c>
      <c r="AA111" s="302" t="s">
        <v>2227</v>
      </c>
      <c r="AB111" s="302" t="s">
        <v>2228</v>
      </c>
      <c r="AC111" s="302" t="s">
        <v>2228</v>
      </c>
      <c r="AD111" s="302" t="s">
        <v>2228</v>
      </c>
      <c r="AE111" s="302" t="s">
        <v>2228</v>
      </c>
      <c r="AF111" s="303" t="s">
        <v>54</v>
      </c>
      <c r="AG111" s="292" t="s">
        <v>1820</v>
      </c>
      <c r="AH111" s="292" t="s">
        <v>1821</v>
      </c>
      <c r="AI111" s="349"/>
      <c r="AJ111" s="349"/>
      <c r="AK111" s="304" t="s">
        <v>119</v>
      </c>
      <c r="AL111" s="297" t="s">
        <v>1928</v>
      </c>
      <c r="AM111" s="299">
        <v>1</v>
      </c>
      <c r="AN111" s="345">
        <v>1</v>
      </c>
      <c r="AO111" s="305">
        <v>1</v>
      </c>
      <c r="AP111" s="148">
        <v>1</v>
      </c>
    </row>
    <row r="112" spans="2:42">
      <c r="B112" s="341"/>
      <c r="C112" s="290" t="s">
        <v>13</v>
      </c>
      <c r="D112" s="342"/>
      <c r="E112" s="309" t="s">
        <v>1932</v>
      </c>
      <c r="F112" s="344"/>
      <c r="G112" s="298" t="s">
        <v>2078</v>
      </c>
      <c r="H112" s="298" t="s">
        <v>2079</v>
      </c>
      <c r="I112" s="343">
        <v>1</v>
      </c>
      <c r="J112" s="345">
        <v>1</v>
      </c>
      <c r="K112" s="310">
        <v>45376</v>
      </c>
      <c r="L112" s="310">
        <v>45376</v>
      </c>
      <c r="M112" s="310">
        <v>45376</v>
      </c>
      <c r="N112" s="297">
        <v>0</v>
      </c>
      <c r="O112" s="298" t="s">
        <v>2225</v>
      </c>
      <c r="P112" s="309" t="s">
        <v>1928</v>
      </c>
      <c r="Q112" s="308">
        <v>1</v>
      </c>
      <c r="R112" s="299">
        <v>1</v>
      </c>
      <c r="S112" s="299">
        <v>1</v>
      </c>
      <c r="T112" s="346"/>
      <c r="U112" s="347"/>
      <c r="V112" s="291" t="s">
        <v>1925</v>
      </c>
      <c r="W112" s="348"/>
      <c r="X112" s="290" t="s">
        <v>2226</v>
      </c>
      <c r="Y112" s="302" t="s">
        <v>2228</v>
      </c>
      <c r="Z112" s="302" t="s">
        <v>2228</v>
      </c>
      <c r="AA112" s="302" t="s">
        <v>2227</v>
      </c>
      <c r="AB112" s="302" t="s">
        <v>2228</v>
      </c>
      <c r="AC112" s="302" t="s">
        <v>2228</v>
      </c>
      <c r="AD112" s="302" t="s">
        <v>2228</v>
      </c>
      <c r="AE112" s="302" t="s">
        <v>2228</v>
      </c>
      <c r="AF112" s="303" t="s">
        <v>54</v>
      </c>
      <c r="AG112" s="292" t="s">
        <v>1820</v>
      </c>
      <c r="AH112" s="292" t="s">
        <v>1821</v>
      </c>
      <c r="AI112" s="349"/>
      <c r="AJ112" s="349"/>
      <c r="AK112" s="304" t="s">
        <v>119</v>
      </c>
      <c r="AL112" s="297" t="s">
        <v>1928</v>
      </c>
      <c r="AM112" s="299">
        <v>1</v>
      </c>
      <c r="AN112" s="345">
        <v>1</v>
      </c>
      <c r="AO112" s="305">
        <v>1</v>
      </c>
      <c r="AP112" s="148">
        <v>1</v>
      </c>
    </row>
    <row r="113" spans="2:42">
      <c r="B113" s="341"/>
      <c r="C113" s="290" t="s">
        <v>13</v>
      </c>
      <c r="D113" s="342"/>
      <c r="E113" s="309" t="s">
        <v>1932</v>
      </c>
      <c r="F113" s="344"/>
      <c r="G113" s="298" t="s">
        <v>2027</v>
      </c>
      <c r="H113" s="298" t="s">
        <v>2036</v>
      </c>
      <c r="I113" s="343">
        <v>2</v>
      </c>
      <c r="J113" s="345">
        <v>4</v>
      </c>
      <c r="K113" s="310">
        <v>45377</v>
      </c>
      <c r="L113" s="310">
        <v>45377</v>
      </c>
      <c r="M113" s="310">
        <v>45377</v>
      </c>
      <c r="N113" s="297">
        <v>0</v>
      </c>
      <c r="O113" s="298" t="s">
        <v>2225</v>
      </c>
      <c r="P113" s="309" t="s">
        <v>448</v>
      </c>
      <c r="Q113" s="308">
        <v>2</v>
      </c>
      <c r="R113" s="299">
        <v>4</v>
      </c>
      <c r="S113" s="299">
        <v>8</v>
      </c>
      <c r="T113" s="346"/>
      <c r="U113" s="347"/>
      <c r="V113" s="291" t="s">
        <v>1925</v>
      </c>
      <c r="W113" s="348"/>
      <c r="X113" s="290" t="s">
        <v>2226</v>
      </c>
      <c r="Y113" s="302" t="s">
        <v>2228</v>
      </c>
      <c r="Z113" s="302" t="s">
        <v>2228</v>
      </c>
      <c r="AA113" s="302" t="s">
        <v>2228</v>
      </c>
      <c r="AB113" s="302" t="s">
        <v>2227</v>
      </c>
      <c r="AC113" s="302" t="s">
        <v>2228</v>
      </c>
      <c r="AD113" s="302" t="s">
        <v>2228</v>
      </c>
      <c r="AE113" s="302" t="s">
        <v>2228</v>
      </c>
      <c r="AF113" s="303" t="s">
        <v>54</v>
      </c>
      <c r="AG113" s="292" t="s">
        <v>1820</v>
      </c>
      <c r="AH113" s="292" t="s">
        <v>1821</v>
      </c>
      <c r="AI113" s="293"/>
      <c r="AJ113" s="349"/>
      <c r="AK113" s="304" t="s">
        <v>119</v>
      </c>
      <c r="AL113" s="297" t="s">
        <v>448</v>
      </c>
      <c r="AM113" s="299">
        <v>4</v>
      </c>
      <c r="AN113" s="345">
        <v>4</v>
      </c>
      <c r="AO113" s="305">
        <v>1</v>
      </c>
      <c r="AP113" s="148">
        <v>8</v>
      </c>
    </row>
    <row r="114" spans="2:42">
      <c r="B114" s="341"/>
      <c r="C114" s="290" t="s">
        <v>13</v>
      </c>
      <c r="D114" s="342"/>
      <c r="E114" s="309" t="s">
        <v>1932</v>
      </c>
      <c r="F114" s="344"/>
      <c r="G114" s="298" t="s">
        <v>2028</v>
      </c>
      <c r="H114" s="298" t="s">
        <v>2037</v>
      </c>
      <c r="I114" s="343">
        <v>2</v>
      </c>
      <c r="J114" s="345">
        <v>5</v>
      </c>
      <c r="K114" s="310">
        <v>45377</v>
      </c>
      <c r="L114" s="310">
        <v>45377</v>
      </c>
      <c r="M114" s="310">
        <v>45377</v>
      </c>
      <c r="N114" s="297">
        <v>0</v>
      </c>
      <c r="O114" s="298" t="s">
        <v>2225</v>
      </c>
      <c r="P114" s="309" t="s">
        <v>448</v>
      </c>
      <c r="Q114" s="308">
        <v>2</v>
      </c>
      <c r="R114" s="299">
        <v>5</v>
      </c>
      <c r="S114" s="299">
        <v>10</v>
      </c>
      <c r="T114" s="346"/>
      <c r="U114" s="347"/>
      <c r="V114" s="291" t="s">
        <v>1925</v>
      </c>
      <c r="W114" s="348"/>
      <c r="X114" s="290" t="s">
        <v>2226</v>
      </c>
      <c r="Y114" s="302" t="s">
        <v>2228</v>
      </c>
      <c r="Z114" s="302" t="s">
        <v>2228</v>
      </c>
      <c r="AA114" s="302" t="s">
        <v>2228</v>
      </c>
      <c r="AB114" s="302" t="s">
        <v>2227</v>
      </c>
      <c r="AC114" s="302" t="s">
        <v>2228</v>
      </c>
      <c r="AD114" s="302" t="s">
        <v>2228</v>
      </c>
      <c r="AE114" s="302" t="s">
        <v>2228</v>
      </c>
      <c r="AF114" s="303" t="s">
        <v>54</v>
      </c>
      <c r="AG114" s="292" t="s">
        <v>1820</v>
      </c>
      <c r="AH114" s="292" t="s">
        <v>1821</v>
      </c>
      <c r="AI114" s="349"/>
      <c r="AJ114" s="349"/>
      <c r="AK114" s="304" t="s">
        <v>119</v>
      </c>
      <c r="AL114" s="297" t="s">
        <v>448</v>
      </c>
      <c r="AM114" s="299">
        <v>5</v>
      </c>
      <c r="AN114" s="345">
        <v>5</v>
      </c>
      <c r="AO114" s="305">
        <v>1</v>
      </c>
      <c r="AP114" s="148">
        <v>10</v>
      </c>
    </row>
    <row r="115" spans="2:42">
      <c r="B115" s="341"/>
      <c r="C115" s="290" t="s">
        <v>38</v>
      </c>
      <c r="D115" s="342"/>
      <c r="E115" s="309" t="s">
        <v>1932</v>
      </c>
      <c r="F115" s="344"/>
      <c r="G115" s="298" t="s">
        <v>1934</v>
      </c>
      <c r="H115" s="298" t="s">
        <v>2038</v>
      </c>
      <c r="I115" s="343">
        <v>2</v>
      </c>
      <c r="J115" s="345">
        <v>9</v>
      </c>
      <c r="K115" s="310">
        <v>45377</v>
      </c>
      <c r="L115" s="310">
        <v>45377</v>
      </c>
      <c r="M115" s="310">
        <v>45377</v>
      </c>
      <c r="N115" s="297">
        <v>0</v>
      </c>
      <c r="O115" s="298" t="s">
        <v>2229</v>
      </c>
      <c r="P115" s="309" t="s">
        <v>448</v>
      </c>
      <c r="Q115" s="308">
        <v>2</v>
      </c>
      <c r="R115" s="299">
        <v>9</v>
      </c>
      <c r="S115" s="299">
        <v>18</v>
      </c>
      <c r="T115" s="346"/>
      <c r="U115" s="347"/>
      <c r="V115" s="291" t="s">
        <v>1925</v>
      </c>
      <c r="W115" s="348"/>
      <c r="X115" s="290" t="s">
        <v>2226</v>
      </c>
      <c r="Y115" s="302" t="s">
        <v>2228</v>
      </c>
      <c r="Z115" s="302" t="s">
        <v>2228</v>
      </c>
      <c r="AA115" s="302" t="s">
        <v>2228</v>
      </c>
      <c r="AB115" s="302" t="s">
        <v>2227</v>
      </c>
      <c r="AC115" s="302" t="s">
        <v>2228</v>
      </c>
      <c r="AD115" s="302" t="s">
        <v>2228</v>
      </c>
      <c r="AE115" s="302" t="s">
        <v>2228</v>
      </c>
      <c r="AF115" s="303" t="s">
        <v>54</v>
      </c>
      <c r="AG115" s="292" t="s">
        <v>1820</v>
      </c>
      <c r="AH115" s="292" t="s">
        <v>1821</v>
      </c>
      <c r="AI115" s="293"/>
      <c r="AJ115" s="349"/>
      <c r="AK115" s="304" t="s">
        <v>119</v>
      </c>
      <c r="AL115" s="297" t="s">
        <v>448</v>
      </c>
      <c r="AM115" s="299">
        <v>9</v>
      </c>
      <c r="AN115" s="345">
        <v>9</v>
      </c>
      <c r="AO115" s="305">
        <v>1</v>
      </c>
      <c r="AP115" s="148">
        <v>18</v>
      </c>
    </row>
    <row r="116" spans="2:42">
      <c r="B116" s="341"/>
      <c r="C116" s="290" t="s">
        <v>13</v>
      </c>
      <c r="D116" s="342"/>
      <c r="E116" s="309" t="s">
        <v>1932</v>
      </c>
      <c r="F116" s="344"/>
      <c r="G116" s="298" t="s">
        <v>2029</v>
      </c>
      <c r="H116" s="298" t="s">
        <v>2039</v>
      </c>
      <c r="I116" s="343">
        <v>2</v>
      </c>
      <c r="J116" s="345">
        <v>4</v>
      </c>
      <c r="K116" s="310">
        <v>45377</v>
      </c>
      <c r="L116" s="310">
        <v>45377</v>
      </c>
      <c r="M116" s="310">
        <v>45377</v>
      </c>
      <c r="N116" s="297">
        <v>0</v>
      </c>
      <c r="O116" s="298" t="s">
        <v>2225</v>
      </c>
      <c r="P116" s="309" t="s">
        <v>448</v>
      </c>
      <c r="Q116" s="308">
        <v>2</v>
      </c>
      <c r="R116" s="299">
        <v>4</v>
      </c>
      <c r="S116" s="299">
        <v>8</v>
      </c>
      <c r="T116" s="346"/>
      <c r="U116" s="347"/>
      <c r="V116" s="291" t="s">
        <v>1925</v>
      </c>
      <c r="W116" s="348"/>
      <c r="X116" s="290" t="s">
        <v>2226</v>
      </c>
      <c r="Y116" s="302" t="s">
        <v>2228</v>
      </c>
      <c r="Z116" s="302" t="s">
        <v>2228</v>
      </c>
      <c r="AA116" s="302" t="s">
        <v>2228</v>
      </c>
      <c r="AB116" s="302" t="s">
        <v>2227</v>
      </c>
      <c r="AC116" s="302" t="s">
        <v>2228</v>
      </c>
      <c r="AD116" s="302" t="s">
        <v>2228</v>
      </c>
      <c r="AE116" s="302" t="s">
        <v>2228</v>
      </c>
      <c r="AF116" s="303" t="s">
        <v>54</v>
      </c>
      <c r="AG116" s="292" t="s">
        <v>1820</v>
      </c>
      <c r="AH116" s="292" t="s">
        <v>1821</v>
      </c>
      <c r="AI116" s="293"/>
      <c r="AJ116" s="349"/>
      <c r="AK116" s="304" t="s">
        <v>119</v>
      </c>
      <c r="AL116" s="297" t="s">
        <v>448</v>
      </c>
      <c r="AM116" s="299">
        <v>4</v>
      </c>
      <c r="AN116" s="345">
        <v>4</v>
      </c>
      <c r="AO116" s="305">
        <v>1</v>
      </c>
      <c r="AP116" s="148">
        <v>8</v>
      </c>
    </row>
    <row r="117" spans="2:42">
      <c r="B117" s="341"/>
      <c r="C117" s="290" t="s">
        <v>13</v>
      </c>
      <c r="D117" s="342"/>
      <c r="E117" s="309" t="s">
        <v>1932</v>
      </c>
      <c r="F117" s="344"/>
      <c r="G117" s="298" t="s">
        <v>2030</v>
      </c>
      <c r="H117" s="298" t="s">
        <v>2040</v>
      </c>
      <c r="I117" s="343">
        <v>2</v>
      </c>
      <c r="J117" s="345">
        <v>5</v>
      </c>
      <c r="K117" s="310">
        <v>45377</v>
      </c>
      <c r="L117" s="310">
        <v>45377</v>
      </c>
      <c r="M117" s="310">
        <v>45377</v>
      </c>
      <c r="N117" s="297">
        <v>0</v>
      </c>
      <c r="O117" s="298" t="s">
        <v>2225</v>
      </c>
      <c r="P117" s="309" t="s">
        <v>448</v>
      </c>
      <c r="Q117" s="308">
        <v>2</v>
      </c>
      <c r="R117" s="299">
        <v>5</v>
      </c>
      <c r="S117" s="299">
        <v>10</v>
      </c>
      <c r="T117" s="346"/>
      <c r="U117" s="347"/>
      <c r="V117" s="291" t="s">
        <v>1925</v>
      </c>
      <c r="W117" s="348"/>
      <c r="X117" s="290" t="s">
        <v>2226</v>
      </c>
      <c r="Y117" s="302" t="s">
        <v>2228</v>
      </c>
      <c r="Z117" s="302" t="s">
        <v>2228</v>
      </c>
      <c r="AA117" s="302" t="s">
        <v>2228</v>
      </c>
      <c r="AB117" s="302" t="s">
        <v>2227</v>
      </c>
      <c r="AC117" s="302" t="s">
        <v>2228</v>
      </c>
      <c r="AD117" s="302" t="s">
        <v>2228</v>
      </c>
      <c r="AE117" s="302" t="s">
        <v>2228</v>
      </c>
      <c r="AF117" s="303" t="s">
        <v>54</v>
      </c>
      <c r="AG117" s="292" t="s">
        <v>1820</v>
      </c>
      <c r="AH117" s="292" t="s">
        <v>1821</v>
      </c>
      <c r="AI117" s="349"/>
      <c r="AJ117" s="349"/>
      <c r="AK117" s="304" t="s">
        <v>119</v>
      </c>
      <c r="AL117" s="297" t="s">
        <v>448</v>
      </c>
      <c r="AM117" s="299">
        <v>5</v>
      </c>
      <c r="AN117" s="345">
        <v>5</v>
      </c>
      <c r="AO117" s="305">
        <v>1</v>
      </c>
      <c r="AP117" s="148">
        <v>10</v>
      </c>
    </row>
    <row r="118" spans="2:42">
      <c r="B118" s="341"/>
      <c r="C118" s="290" t="s">
        <v>38</v>
      </c>
      <c r="D118" s="342"/>
      <c r="E118" s="309" t="s">
        <v>1932</v>
      </c>
      <c r="F118" s="344"/>
      <c r="G118" s="298" t="s">
        <v>2031</v>
      </c>
      <c r="H118" s="298" t="s">
        <v>2041</v>
      </c>
      <c r="I118" s="343">
        <v>2</v>
      </c>
      <c r="J118" s="345">
        <v>8</v>
      </c>
      <c r="K118" s="310">
        <v>45377</v>
      </c>
      <c r="L118" s="310">
        <v>45377</v>
      </c>
      <c r="M118" s="310">
        <v>45377</v>
      </c>
      <c r="N118" s="297">
        <v>0</v>
      </c>
      <c r="O118" s="298" t="s">
        <v>2229</v>
      </c>
      <c r="P118" s="309" t="s">
        <v>448</v>
      </c>
      <c r="Q118" s="308">
        <v>2</v>
      </c>
      <c r="R118" s="299">
        <v>8</v>
      </c>
      <c r="S118" s="299">
        <v>16</v>
      </c>
      <c r="T118" s="346"/>
      <c r="U118" s="347"/>
      <c r="V118" s="291" t="s">
        <v>1925</v>
      </c>
      <c r="W118" s="348"/>
      <c r="X118" s="290" t="s">
        <v>2226</v>
      </c>
      <c r="Y118" s="302" t="s">
        <v>2228</v>
      </c>
      <c r="Z118" s="302" t="s">
        <v>2228</v>
      </c>
      <c r="AA118" s="302" t="s">
        <v>2228</v>
      </c>
      <c r="AB118" s="302" t="s">
        <v>2227</v>
      </c>
      <c r="AC118" s="302" t="s">
        <v>2228</v>
      </c>
      <c r="AD118" s="302" t="s">
        <v>2228</v>
      </c>
      <c r="AE118" s="302" t="s">
        <v>2228</v>
      </c>
      <c r="AF118" s="303" t="s">
        <v>54</v>
      </c>
      <c r="AG118" s="292" t="s">
        <v>1820</v>
      </c>
      <c r="AH118" s="292" t="s">
        <v>1821</v>
      </c>
      <c r="AI118" s="349"/>
      <c r="AJ118" s="349"/>
      <c r="AK118" s="304" t="s">
        <v>119</v>
      </c>
      <c r="AL118" s="297" t="s">
        <v>448</v>
      </c>
      <c r="AM118" s="299">
        <v>8</v>
      </c>
      <c r="AN118" s="345">
        <v>8</v>
      </c>
      <c r="AO118" s="305">
        <v>1</v>
      </c>
      <c r="AP118" s="148">
        <v>16</v>
      </c>
    </row>
    <row r="119" spans="2:42">
      <c r="B119" s="341"/>
      <c r="C119" s="290" t="s">
        <v>38</v>
      </c>
      <c r="D119" s="342"/>
      <c r="E119" s="309" t="s">
        <v>1932</v>
      </c>
      <c r="F119" s="344"/>
      <c r="G119" s="298" t="s">
        <v>2032</v>
      </c>
      <c r="H119" s="298" t="s">
        <v>2042</v>
      </c>
      <c r="I119" s="343">
        <v>2</v>
      </c>
      <c r="J119" s="345">
        <v>1</v>
      </c>
      <c r="K119" s="310">
        <v>45377</v>
      </c>
      <c r="L119" s="310">
        <v>45377</v>
      </c>
      <c r="M119" s="310">
        <v>45377</v>
      </c>
      <c r="N119" s="297">
        <v>0</v>
      </c>
      <c r="O119" s="298" t="s">
        <v>2229</v>
      </c>
      <c r="P119" s="309" t="s">
        <v>448</v>
      </c>
      <c r="Q119" s="308">
        <v>2</v>
      </c>
      <c r="R119" s="299">
        <v>1</v>
      </c>
      <c r="S119" s="299">
        <v>2</v>
      </c>
      <c r="T119" s="346"/>
      <c r="U119" s="347"/>
      <c r="V119" s="291" t="s">
        <v>1925</v>
      </c>
      <c r="W119" s="348"/>
      <c r="X119" s="290" t="s">
        <v>2226</v>
      </c>
      <c r="Y119" s="302" t="s">
        <v>2228</v>
      </c>
      <c r="Z119" s="302" t="s">
        <v>2228</v>
      </c>
      <c r="AA119" s="302" t="s">
        <v>2228</v>
      </c>
      <c r="AB119" s="302" t="s">
        <v>2227</v>
      </c>
      <c r="AC119" s="302" t="s">
        <v>2228</v>
      </c>
      <c r="AD119" s="302" t="s">
        <v>2228</v>
      </c>
      <c r="AE119" s="302" t="s">
        <v>2228</v>
      </c>
      <c r="AF119" s="303" t="s">
        <v>54</v>
      </c>
      <c r="AG119" s="292" t="s">
        <v>1820</v>
      </c>
      <c r="AH119" s="292" t="s">
        <v>1821</v>
      </c>
      <c r="AI119" s="293"/>
      <c r="AJ119" s="349"/>
      <c r="AK119" s="304" t="s">
        <v>119</v>
      </c>
      <c r="AL119" s="297" t="s">
        <v>448</v>
      </c>
      <c r="AM119" s="299">
        <v>1</v>
      </c>
      <c r="AN119" s="345">
        <v>1</v>
      </c>
      <c r="AO119" s="305">
        <v>1</v>
      </c>
      <c r="AP119" s="148">
        <v>2</v>
      </c>
    </row>
    <row r="120" spans="2:42">
      <c r="B120" s="341"/>
      <c r="C120" s="290" t="s">
        <v>13</v>
      </c>
      <c r="D120" s="342"/>
      <c r="E120" s="309" t="s">
        <v>1932</v>
      </c>
      <c r="F120" s="344"/>
      <c r="G120" s="298" t="s">
        <v>1939</v>
      </c>
      <c r="H120" s="298" t="s">
        <v>2043</v>
      </c>
      <c r="I120" s="343">
        <v>2</v>
      </c>
      <c r="J120" s="345">
        <v>9</v>
      </c>
      <c r="K120" s="310">
        <v>45377</v>
      </c>
      <c r="L120" s="310">
        <v>45377</v>
      </c>
      <c r="M120" s="310">
        <v>45377</v>
      </c>
      <c r="N120" s="297">
        <v>0</v>
      </c>
      <c r="O120" s="298" t="s">
        <v>2225</v>
      </c>
      <c r="P120" s="309" t="s">
        <v>448</v>
      </c>
      <c r="Q120" s="308">
        <v>2</v>
      </c>
      <c r="R120" s="299">
        <v>9</v>
      </c>
      <c r="S120" s="299">
        <v>18</v>
      </c>
      <c r="T120" s="346"/>
      <c r="U120" s="347"/>
      <c r="V120" s="291" t="s">
        <v>1925</v>
      </c>
      <c r="W120" s="348"/>
      <c r="X120" s="290" t="s">
        <v>2226</v>
      </c>
      <c r="Y120" s="302" t="s">
        <v>2228</v>
      </c>
      <c r="Z120" s="302" t="s">
        <v>2228</v>
      </c>
      <c r="AA120" s="302" t="s">
        <v>2228</v>
      </c>
      <c r="AB120" s="302" t="s">
        <v>2227</v>
      </c>
      <c r="AC120" s="302" t="s">
        <v>2228</v>
      </c>
      <c r="AD120" s="302" t="s">
        <v>2228</v>
      </c>
      <c r="AE120" s="302" t="s">
        <v>2228</v>
      </c>
      <c r="AF120" s="303" t="s">
        <v>54</v>
      </c>
      <c r="AG120" s="292" t="s">
        <v>1820</v>
      </c>
      <c r="AH120" s="292" t="s">
        <v>1821</v>
      </c>
      <c r="AI120" s="293"/>
      <c r="AJ120" s="349"/>
      <c r="AK120" s="304" t="s">
        <v>119</v>
      </c>
      <c r="AL120" s="297" t="s">
        <v>448</v>
      </c>
      <c r="AM120" s="299">
        <v>9</v>
      </c>
      <c r="AN120" s="345">
        <v>9</v>
      </c>
      <c r="AO120" s="305">
        <v>1</v>
      </c>
      <c r="AP120" s="148">
        <v>18</v>
      </c>
    </row>
    <row r="121" spans="2:42">
      <c r="B121" s="341"/>
      <c r="C121" s="290" t="s">
        <v>13</v>
      </c>
      <c r="D121" s="342"/>
      <c r="E121" s="309" t="s">
        <v>1932</v>
      </c>
      <c r="F121" s="344"/>
      <c r="G121" s="298" t="s">
        <v>2033</v>
      </c>
      <c r="H121" s="298" t="s">
        <v>2044</v>
      </c>
      <c r="I121" s="343">
        <v>2</v>
      </c>
      <c r="J121" s="345">
        <v>4</v>
      </c>
      <c r="K121" s="310">
        <v>45377</v>
      </c>
      <c r="L121" s="310">
        <v>45377</v>
      </c>
      <c r="M121" s="310">
        <v>45377</v>
      </c>
      <c r="N121" s="297">
        <v>0</v>
      </c>
      <c r="O121" s="298" t="s">
        <v>2225</v>
      </c>
      <c r="P121" s="309" t="s">
        <v>448</v>
      </c>
      <c r="Q121" s="308">
        <v>2</v>
      </c>
      <c r="R121" s="299">
        <v>4</v>
      </c>
      <c r="S121" s="299">
        <v>8</v>
      </c>
      <c r="T121" s="346"/>
      <c r="U121" s="347"/>
      <c r="V121" s="291" t="s">
        <v>1925</v>
      </c>
      <c r="W121" s="348"/>
      <c r="X121" s="290" t="s">
        <v>2226</v>
      </c>
      <c r="Y121" s="302" t="s">
        <v>2228</v>
      </c>
      <c r="Z121" s="302" t="s">
        <v>2228</v>
      </c>
      <c r="AA121" s="302" t="s">
        <v>2228</v>
      </c>
      <c r="AB121" s="302" t="s">
        <v>2227</v>
      </c>
      <c r="AC121" s="302" t="s">
        <v>2228</v>
      </c>
      <c r="AD121" s="302" t="s">
        <v>2228</v>
      </c>
      <c r="AE121" s="302" t="s">
        <v>2228</v>
      </c>
      <c r="AF121" s="303" t="s">
        <v>54</v>
      </c>
      <c r="AG121" s="292" t="s">
        <v>1820</v>
      </c>
      <c r="AH121" s="292" t="s">
        <v>1821</v>
      </c>
      <c r="AI121" s="293"/>
      <c r="AJ121" s="349"/>
      <c r="AK121" s="304" t="s">
        <v>119</v>
      </c>
      <c r="AL121" s="297" t="s">
        <v>448</v>
      </c>
      <c r="AM121" s="299">
        <v>4</v>
      </c>
      <c r="AN121" s="345">
        <v>4</v>
      </c>
      <c r="AO121" s="305">
        <v>1</v>
      </c>
      <c r="AP121" s="148">
        <v>8</v>
      </c>
    </row>
    <row r="122" spans="2:42">
      <c r="B122" s="341"/>
      <c r="C122" s="290" t="s">
        <v>38</v>
      </c>
      <c r="D122" s="342"/>
      <c r="E122" s="309" t="s">
        <v>1932</v>
      </c>
      <c r="F122" s="344"/>
      <c r="G122" s="298" t="s">
        <v>1940</v>
      </c>
      <c r="H122" s="298" t="s">
        <v>2045</v>
      </c>
      <c r="I122" s="343">
        <v>2</v>
      </c>
      <c r="J122" s="345">
        <v>5</v>
      </c>
      <c r="K122" s="310">
        <v>45377</v>
      </c>
      <c r="L122" s="310">
        <v>45377</v>
      </c>
      <c r="M122" s="310">
        <v>45377</v>
      </c>
      <c r="N122" s="297">
        <v>0</v>
      </c>
      <c r="O122" s="298" t="s">
        <v>2229</v>
      </c>
      <c r="P122" s="309" t="s">
        <v>448</v>
      </c>
      <c r="Q122" s="308">
        <v>2</v>
      </c>
      <c r="R122" s="299">
        <v>5</v>
      </c>
      <c r="S122" s="299">
        <v>10</v>
      </c>
      <c r="T122" s="346"/>
      <c r="U122" s="347"/>
      <c r="V122" s="291" t="s">
        <v>1925</v>
      </c>
      <c r="W122" s="348"/>
      <c r="X122" s="290" t="s">
        <v>2226</v>
      </c>
      <c r="Y122" s="302" t="s">
        <v>2228</v>
      </c>
      <c r="Z122" s="302" t="s">
        <v>2228</v>
      </c>
      <c r="AA122" s="302" t="s">
        <v>2228</v>
      </c>
      <c r="AB122" s="302" t="s">
        <v>2227</v>
      </c>
      <c r="AC122" s="302" t="s">
        <v>2228</v>
      </c>
      <c r="AD122" s="302" t="s">
        <v>2228</v>
      </c>
      <c r="AE122" s="302" t="s">
        <v>2228</v>
      </c>
      <c r="AF122" s="303" t="s">
        <v>54</v>
      </c>
      <c r="AG122" s="292" t="s">
        <v>1820</v>
      </c>
      <c r="AH122" s="292" t="s">
        <v>1821</v>
      </c>
      <c r="AI122" s="349"/>
      <c r="AJ122" s="349"/>
      <c r="AK122" s="304" t="s">
        <v>119</v>
      </c>
      <c r="AL122" s="297" t="s">
        <v>448</v>
      </c>
      <c r="AM122" s="299">
        <v>5</v>
      </c>
      <c r="AN122" s="345">
        <v>5</v>
      </c>
      <c r="AO122" s="305">
        <v>1</v>
      </c>
      <c r="AP122" s="148">
        <v>10</v>
      </c>
    </row>
    <row r="123" spans="2:42">
      <c r="B123" s="341"/>
      <c r="C123" s="290" t="s">
        <v>13</v>
      </c>
      <c r="D123" s="342"/>
      <c r="E123" s="309" t="s">
        <v>1932</v>
      </c>
      <c r="F123" s="344"/>
      <c r="G123" s="298" t="s">
        <v>2034</v>
      </c>
      <c r="H123" s="298" t="s">
        <v>2046</v>
      </c>
      <c r="I123" s="343">
        <v>2</v>
      </c>
      <c r="J123" s="345">
        <v>8</v>
      </c>
      <c r="K123" s="310">
        <v>45377</v>
      </c>
      <c r="L123" s="310">
        <v>45377</v>
      </c>
      <c r="M123" s="310">
        <v>45377</v>
      </c>
      <c r="N123" s="297">
        <v>0</v>
      </c>
      <c r="O123" s="298" t="s">
        <v>2225</v>
      </c>
      <c r="P123" s="309" t="s">
        <v>448</v>
      </c>
      <c r="Q123" s="308">
        <v>2</v>
      </c>
      <c r="R123" s="299">
        <v>8</v>
      </c>
      <c r="S123" s="299">
        <v>16</v>
      </c>
      <c r="T123" s="346"/>
      <c r="U123" s="347"/>
      <c r="V123" s="291" t="s">
        <v>1925</v>
      </c>
      <c r="W123" s="348"/>
      <c r="X123" s="290" t="s">
        <v>2226</v>
      </c>
      <c r="Y123" s="302" t="s">
        <v>2228</v>
      </c>
      <c r="Z123" s="302" t="s">
        <v>2228</v>
      </c>
      <c r="AA123" s="302" t="s">
        <v>2228</v>
      </c>
      <c r="AB123" s="302" t="s">
        <v>2227</v>
      </c>
      <c r="AC123" s="302" t="s">
        <v>2228</v>
      </c>
      <c r="AD123" s="302" t="s">
        <v>2228</v>
      </c>
      <c r="AE123" s="302" t="s">
        <v>2228</v>
      </c>
      <c r="AF123" s="303" t="s">
        <v>54</v>
      </c>
      <c r="AG123" s="292" t="s">
        <v>1820</v>
      </c>
      <c r="AH123" s="292" t="s">
        <v>1821</v>
      </c>
      <c r="AI123" s="349"/>
      <c r="AJ123" s="349"/>
      <c r="AK123" s="304" t="s">
        <v>119</v>
      </c>
      <c r="AL123" s="297" t="s">
        <v>448</v>
      </c>
      <c r="AM123" s="299">
        <v>8</v>
      </c>
      <c r="AN123" s="345">
        <v>8</v>
      </c>
      <c r="AO123" s="305">
        <v>1</v>
      </c>
      <c r="AP123" s="148">
        <v>16</v>
      </c>
    </row>
    <row r="124" spans="2:42">
      <c r="B124" s="341"/>
      <c r="C124" s="290" t="s">
        <v>13</v>
      </c>
      <c r="D124" s="342"/>
      <c r="E124" s="309" t="s">
        <v>1932</v>
      </c>
      <c r="F124" s="344"/>
      <c r="G124" s="298" t="s">
        <v>2035</v>
      </c>
      <c r="H124" s="298" t="s">
        <v>2047</v>
      </c>
      <c r="I124" s="343">
        <v>2</v>
      </c>
      <c r="J124" s="345">
        <v>1</v>
      </c>
      <c r="K124" s="310">
        <v>45377</v>
      </c>
      <c r="L124" s="310">
        <v>45377</v>
      </c>
      <c r="M124" s="310">
        <v>45377</v>
      </c>
      <c r="N124" s="297">
        <v>0</v>
      </c>
      <c r="O124" s="298" t="s">
        <v>2225</v>
      </c>
      <c r="P124" s="309" t="s">
        <v>448</v>
      </c>
      <c r="Q124" s="308">
        <v>2</v>
      </c>
      <c r="R124" s="299">
        <v>1</v>
      </c>
      <c r="S124" s="299">
        <v>2</v>
      </c>
      <c r="T124" s="346"/>
      <c r="U124" s="347"/>
      <c r="V124" s="291" t="s">
        <v>1925</v>
      </c>
      <c r="W124" s="348"/>
      <c r="X124" s="290" t="s">
        <v>2226</v>
      </c>
      <c r="Y124" s="302" t="s">
        <v>2228</v>
      </c>
      <c r="Z124" s="302" t="s">
        <v>2228</v>
      </c>
      <c r="AA124" s="302" t="s">
        <v>2228</v>
      </c>
      <c r="AB124" s="302" t="s">
        <v>2227</v>
      </c>
      <c r="AC124" s="302" t="s">
        <v>2228</v>
      </c>
      <c r="AD124" s="302" t="s">
        <v>2228</v>
      </c>
      <c r="AE124" s="302" t="s">
        <v>2228</v>
      </c>
      <c r="AF124" s="303" t="s">
        <v>54</v>
      </c>
      <c r="AG124" s="292" t="s">
        <v>1820</v>
      </c>
      <c r="AH124" s="292" t="s">
        <v>1821</v>
      </c>
      <c r="AI124" s="349"/>
      <c r="AJ124" s="349"/>
      <c r="AK124" s="304" t="s">
        <v>119</v>
      </c>
      <c r="AL124" s="297" t="s">
        <v>448</v>
      </c>
      <c r="AM124" s="299">
        <v>1</v>
      </c>
      <c r="AN124" s="345">
        <v>1</v>
      </c>
      <c r="AO124" s="305">
        <v>1</v>
      </c>
      <c r="AP124" s="148">
        <v>2</v>
      </c>
    </row>
    <row r="125" spans="2:42">
      <c r="B125" s="341"/>
      <c r="C125" s="290" t="s">
        <v>13</v>
      </c>
      <c r="D125" s="342"/>
      <c r="E125" s="309" t="s">
        <v>1932</v>
      </c>
      <c r="F125" s="344"/>
      <c r="G125" s="298" t="s">
        <v>1953</v>
      </c>
      <c r="H125" s="298" t="s">
        <v>2049</v>
      </c>
      <c r="I125" s="343">
        <v>1</v>
      </c>
      <c r="J125" s="345">
        <v>9</v>
      </c>
      <c r="K125" s="310">
        <v>45377</v>
      </c>
      <c r="L125" s="310">
        <v>45377</v>
      </c>
      <c r="M125" s="310">
        <v>45377</v>
      </c>
      <c r="N125" s="297">
        <v>0</v>
      </c>
      <c r="O125" s="298" t="s">
        <v>2225</v>
      </c>
      <c r="P125" s="309" t="s">
        <v>458</v>
      </c>
      <c r="Q125" s="308">
        <v>1</v>
      </c>
      <c r="R125" s="299">
        <v>9</v>
      </c>
      <c r="S125" s="299">
        <v>9</v>
      </c>
      <c r="T125" s="346"/>
      <c r="U125" s="347"/>
      <c r="V125" s="291" t="s">
        <v>1925</v>
      </c>
      <c r="W125" s="348"/>
      <c r="X125" s="290" t="s">
        <v>2226</v>
      </c>
      <c r="Y125" s="302" t="s">
        <v>2228</v>
      </c>
      <c r="Z125" s="302" t="s">
        <v>2228</v>
      </c>
      <c r="AA125" s="302" t="s">
        <v>2228</v>
      </c>
      <c r="AB125" s="302" t="s">
        <v>2227</v>
      </c>
      <c r="AC125" s="302" t="s">
        <v>2228</v>
      </c>
      <c r="AD125" s="302" t="s">
        <v>2228</v>
      </c>
      <c r="AE125" s="302" t="s">
        <v>2228</v>
      </c>
      <c r="AF125" s="303" t="s">
        <v>54</v>
      </c>
      <c r="AG125" s="292" t="s">
        <v>1820</v>
      </c>
      <c r="AH125" s="292" t="s">
        <v>1821</v>
      </c>
      <c r="AI125" s="293"/>
      <c r="AJ125" s="349"/>
      <c r="AK125" s="304" t="s">
        <v>119</v>
      </c>
      <c r="AL125" s="297" t="s">
        <v>458</v>
      </c>
      <c r="AM125" s="299">
        <v>9</v>
      </c>
      <c r="AN125" s="345">
        <v>9</v>
      </c>
      <c r="AO125" s="305">
        <v>1</v>
      </c>
      <c r="AP125" s="148">
        <v>9</v>
      </c>
    </row>
    <row r="126" spans="2:42">
      <c r="B126" s="341"/>
      <c r="C126" s="290" t="s">
        <v>38</v>
      </c>
      <c r="D126" s="342"/>
      <c r="E126" s="309" t="s">
        <v>1932</v>
      </c>
      <c r="F126" s="344"/>
      <c r="G126" s="298" t="s">
        <v>2048</v>
      </c>
      <c r="H126" s="298" t="s">
        <v>2050</v>
      </c>
      <c r="I126" s="343">
        <v>2</v>
      </c>
      <c r="J126" s="345">
        <v>2</v>
      </c>
      <c r="K126" s="310">
        <v>45377</v>
      </c>
      <c r="L126" s="310">
        <v>45377</v>
      </c>
      <c r="M126" s="310">
        <v>45377</v>
      </c>
      <c r="N126" s="297">
        <v>0</v>
      </c>
      <c r="O126" s="298" t="s">
        <v>2229</v>
      </c>
      <c r="P126" s="309" t="s">
        <v>458</v>
      </c>
      <c r="Q126" s="308">
        <v>2</v>
      </c>
      <c r="R126" s="299">
        <v>2</v>
      </c>
      <c r="S126" s="299">
        <v>4</v>
      </c>
      <c r="T126" s="346"/>
      <c r="U126" s="347"/>
      <c r="V126" s="291" t="s">
        <v>1925</v>
      </c>
      <c r="W126" s="348"/>
      <c r="X126" s="290" t="s">
        <v>2226</v>
      </c>
      <c r="Y126" s="302" t="s">
        <v>2228</v>
      </c>
      <c r="Z126" s="302" t="s">
        <v>2228</v>
      </c>
      <c r="AA126" s="302" t="s">
        <v>2228</v>
      </c>
      <c r="AB126" s="302" t="s">
        <v>2227</v>
      </c>
      <c r="AC126" s="302" t="s">
        <v>2228</v>
      </c>
      <c r="AD126" s="302" t="s">
        <v>2228</v>
      </c>
      <c r="AE126" s="302" t="s">
        <v>2228</v>
      </c>
      <c r="AF126" s="303" t="s">
        <v>54</v>
      </c>
      <c r="AG126" s="292" t="s">
        <v>1820</v>
      </c>
      <c r="AH126" s="292" t="s">
        <v>1821</v>
      </c>
      <c r="AI126" s="293"/>
      <c r="AJ126" s="349"/>
      <c r="AK126" s="304" t="s">
        <v>119</v>
      </c>
      <c r="AL126" s="297" t="s">
        <v>458</v>
      </c>
      <c r="AM126" s="299">
        <v>2</v>
      </c>
      <c r="AN126" s="345">
        <v>2</v>
      </c>
      <c r="AO126" s="305">
        <v>1</v>
      </c>
      <c r="AP126" s="148">
        <v>4</v>
      </c>
    </row>
    <row r="127" spans="2:42">
      <c r="B127" s="341"/>
      <c r="C127" s="290" t="s">
        <v>38</v>
      </c>
      <c r="D127" s="342"/>
      <c r="E127" s="309" t="s">
        <v>1932</v>
      </c>
      <c r="F127" s="344"/>
      <c r="G127" s="298" t="s">
        <v>2001</v>
      </c>
      <c r="H127" s="298" t="s">
        <v>2051</v>
      </c>
      <c r="I127" s="343">
        <v>2</v>
      </c>
      <c r="J127" s="345">
        <v>2</v>
      </c>
      <c r="K127" s="310">
        <v>45377</v>
      </c>
      <c r="L127" s="310">
        <v>45377</v>
      </c>
      <c r="M127" s="310">
        <v>45377</v>
      </c>
      <c r="N127" s="297">
        <v>0</v>
      </c>
      <c r="O127" s="298" t="s">
        <v>2229</v>
      </c>
      <c r="P127" s="309" t="s">
        <v>458</v>
      </c>
      <c r="Q127" s="308">
        <v>2</v>
      </c>
      <c r="R127" s="299">
        <v>2</v>
      </c>
      <c r="S127" s="299">
        <v>4</v>
      </c>
      <c r="T127" s="346"/>
      <c r="U127" s="347"/>
      <c r="V127" s="291" t="s">
        <v>1925</v>
      </c>
      <c r="W127" s="348"/>
      <c r="X127" s="290" t="s">
        <v>2226</v>
      </c>
      <c r="Y127" s="302" t="s">
        <v>2228</v>
      </c>
      <c r="Z127" s="302" t="s">
        <v>2228</v>
      </c>
      <c r="AA127" s="302" t="s">
        <v>2228</v>
      </c>
      <c r="AB127" s="302" t="s">
        <v>2227</v>
      </c>
      <c r="AC127" s="302" t="s">
        <v>2228</v>
      </c>
      <c r="AD127" s="302" t="s">
        <v>2228</v>
      </c>
      <c r="AE127" s="302" t="s">
        <v>2228</v>
      </c>
      <c r="AF127" s="303" t="s">
        <v>54</v>
      </c>
      <c r="AG127" s="292" t="s">
        <v>1820</v>
      </c>
      <c r="AH127" s="292" t="s">
        <v>1821</v>
      </c>
      <c r="AI127" s="349"/>
      <c r="AJ127" s="349"/>
      <c r="AK127" s="304" t="s">
        <v>119</v>
      </c>
      <c r="AL127" s="297" t="s">
        <v>458</v>
      </c>
      <c r="AM127" s="299">
        <v>2</v>
      </c>
      <c r="AN127" s="345">
        <v>2</v>
      </c>
      <c r="AO127" s="305">
        <v>1</v>
      </c>
      <c r="AP127" s="148">
        <v>4</v>
      </c>
    </row>
    <row r="128" spans="2:42">
      <c r="B128" s="341"/>
      <c r="C128" s="290" t="s">
        <v>13</v>
      </c>
      <c r="D128" s="342"/>
      <c r="E128" s="309" t="s">
        <v>1932</v>
      </c>
      <c r="F128" s="344"/>
      <c r="G128" s="298" t="s">
        <v>1954</v>
      </c>
      <c r="H128" s="298" t="s">
        <v>2052</v>
      </c>
      <c r="I128" s="343">
        <v>2</v>
      </c>
      <c r="J128" s="345">
        <v>5</v>
      </c>
      <c r="K128" s="310">
        <v>45377</v>
      </c>
      <c r="L128" s="310">
        <v>45377</v>
      </c>
      <c r="M128" s="310">
        <v>45377</v>
      </c>
      <c r="N128" s="297">
        <v>0</v>
      </c>
      <c r="O128" s="298" t="s">
        <v>2225</v>
      </c>
      <c r="P128" s="309" t="s">
        <v>458</v>
      </c>
      <c r="Q128" s="308">
        <v>2</v>
      </c>
      <c r="R128" s="299">
        <v>5</v>
      </c>
      <c r="S128" s="299">
        <v>10</v>
      </c>
      <c r="T128" s="346"/>
      <c r="U128" s="347"/>
      <c r="V128" s="291" t="s">
        <v>1925</v>
      </c>
      <c r="W128" s="348"/>
      <c r="X128" s="290" t="s">
        <v>2226</v>
      </c>
      <c r="Y128" s="302" t="s">
        <v>2228</v>
      </c>
      <c r="Z128" s="302" t="s">
        <v>2228</v>
      </c>
      <c r="AA128" s="302" t="s">
        <v>2228</v>
      </c>
      <c r="AB128" s="302" t="s">
        <v>2227</v>
      </c>
      <c r="AC128" s="302" t="s">
        <v>2228</v>
      </c>
      <c r="AD128" s="302" t="s">
        <v>2228</v>
      </c>
      <c r="AE128" s="302" t="s">
        <v>2228</v>
      </c>
      <c r="AF128" s="303" t="s">
        <v>54</v>
      </c>
      <c r="AG128" s="292" t="s">
        <v>1820</v>
      </c>
      <c r="AH128" s="292" t="s">
        <v>1821</v>
      </c>
      <c r="AI128" s="349"/>
      <c r="AJ128" s="349"/>
      <c r="AK128" s="304" t="s">
        <v>119</v>
      </c>
      <c r="AL128" s="297" t="s">
        <v>458</v>
      </c>
      <c r="AM128" s="299">
        <v>5</v>
      </c>
      <c r="AN128" s="345">
        <v>5</v>
      </c>
      <c r="AO128" s="305">
        <v>1</v>
      </c>
      <c r="AP128" s="148">
        <v>10</v>
      </c>
    </row>
    <row r="129" spans="2:42">
      <c r="B129" s="341"/>
      <c r="C129" s="290" t="s">
        <v>13</v>
      </c>
      <c r="D129" s="342"/>
      <c r="E129" s="309" t="s">
        <v>1932</v>
      </c>
      <c r="F129" s="344"/>
      <c r="G129" s="298" t="s">
        <v>2053</v>
      </c>
      <c r="H129" s="298" t="s">
        <v>2057</v>
      </c>
      <c r="I129" s="343">
        <v>1</v>
      </c>
      <c r="J129" s="345">
        <v>2</v>
      </c>
      <c r="K129" s="310">
        <v>45377</v>
      </c>
      <c r="L129" s="310">
        <v>45377</v>
      </c>
      <c r="M129" s="310">
        <v>45377</v>
      </c>
      <c r="N129" s="297">
        <v>0</v>
      </c>
      <c r="O129" s="298" t="s">
        <v>2225</v>
      </c>
      <c r="P129" s="309" t="s">
        <v>459</v>
      </c>
      <c r="Q129" s="308">
        <v>1</v>
      </c>
      <c r="R129" s="299">
        <v>2</v>
      </c>
      <c r="S129" s="299">
        <v>2</v>
      </c>
      <c r="T129" s="346"/>
      <c r="U129" s="347"/>
      <c r="V129" s="291" t="s">
        <v>1925</v>
      </c>
      <c r="W129" s="348"/>
      <c r="X129" s="290" t="s">
        <v>2226</v>
      </c>
      <c r="Y129" s="302" t="s">
        <v>2228</v>
      </c>
      <c r="Z129" s="302" t="s">
        <v>2228</v>
      </c>
      <c r="AA129" s="302" t="s">
        <v>2228</v>
      </c>
      <c r="AB129" s="302" t="s">
        <v>2227</v>
      </c>
      <c r="AC129" s="302" t="s">
        <v>2228</v>
      </c>
      <c r="AD129" s="302" t="s">
        <v>2228</v>
      </c>
      <c r="AE129" s="302" t="s">
        <v>2228</v>
      </c>
      <c r="AF129" s="303" t="s">
        <v>54</v>
      </c>
      <c r="AG129" s="292" t="s">
        <v>1820</v>
      </c>
      <c r="AH129" s="292" t="s">
        <v>1821</v>
      </c>
      <c r="AI129" s="349"/>
      <c r="AJ129" s="349"/>
      <c r="AK129" s="304" t="s">
        <v>119</v>
      </c>
      <c r="AL129" s="297" t="s">
        <v>459</v>
      </c>
      <c r="AM129" s="299">
        <v>2</v>
      </c>
      <c r="AN129" s="345">
        <v>2</v>
      </c>
      <c r="AO129" s="305">
        <v>1</v>
      </c>
      <c r="AP129" s="148">
        <v>2</v>
      </c>
    </row>
    <row r="130" spans="2:42">
      <c r="B130" s="341"/>
      <c r="C130" s="290" t="s">
        <v>13</v>
      </c>
      <c r="D130" s="342"/>
      <c r="E130" s="309" t="s">
        <v>1932</v>
      </c>
      <c r="F130" s="344"/>
      <c r="G130" s="298" t="s">
        <v>2054</v>
      </c>
      <c r="H130" s="298" t="s">
        <v>2058</v>
      </c>
      <c r="I130" s="343">
        <v>1</v>
      </c>
      <c r="J130" s="345">
        <v>2</v>
      </c>
      <c r="K130" s="310">
        <v>45377</v>
      </c>
      <c r="L130" s="310">
        <v>45377</v>
      </c>
      <c r="M130" s="310">
        <v>45377</v>
      </c>
      <c r="N130" s="297">
        <v>0</v>
      </c>
      <c r="O130" s="298" t="s">
        <v>2225</v>
      </c>
      <c r="P130" s="309" t="s">
        <v>459</v>
      </c>
      <c r="Q130" s="308">
        <v>1</v>
      </c>
      <c r="R130" s="299">
        <v>2</v>
      </c>
      <c r="S130" s="299">
        <v>2</v>
      </c>
      <c r="T130" s="346"/>
      <c r="U130" s="347"/>
      <c r="V130" s="291" t="s">
        <v>1925</v>
      </c>
      <c r="W130" s="348"/>
      <c r="X130" s="290" t="s">
        <v>2226</v>
      </c>
      <c r="Y130" s="302" t="s">
        <v>2228</v>
      </c>
      <c r="Z130" s="302" t="s">
        <v>2228</v>
      </c>
      <c r="AA130" s="302" t="s">
        <v>2228</v>
      </c>
      <c r="AB130" s="302" t="s">
        <v>2227</v>
      </c>
      <c r="AC130" s="302" t="s">
        <v>2228</v>
      </c>
      <c r="AD130" s="302" t="s">
        <v>2228</v>
      </c>
      <c r="AE130" s="302" t="s">
        <v>2228</v>
      </c>
      <c r="AF130" s="303" t="s">
        <v>54</v>
      </c>
      <c r="AG130" s="292" t="s">
        <v>1820</v>
      </c>
      <c r="AH130" s="292" t="s">
        <v>1821</v>
      </c>
      <c r="AI130" s="293"/>
      <c r="AJ130" s="349"/>
      <c r="AK130" s="304" t="s">
        <v>119</v>
      </c>
      <c r="AL130" s="297" t="s">
        <v>459</v>
      </c>
      <c r="AM130" s="299">
        <v>2</v>
      </c>
      <c r="AN130" s="345">
        <v>2</v>
      </c>
      <c r="AO130" s="305">
        <v>1</v>
      </c>
      <c r="AP130" s="148">
        <v>2</v>
      </c>
    </row>
    <row r="131" spans="2:42" ht="13.8">
      <c r="B131" s="341"/>
      <c r="C131" s="290" t="s">
        <v>38</v>
      </c>
      <c r="D131" s="342"/>
      <c r="E131" s="309" t="s">
        <v>1932</v>
      </c>
      <c r="F131" s="344"/>
      <c r="G131" s="298" t="s">
        <v>2055</v>
      </c>
      <c r="H131" s="298" t="s">
        <v>2059</v>
      </c>
      <c r="I131" s="343">
        <v>1</v>
      </c>
      <c r="J131" s="345">
        <v>2</v>
      </c>
      <c r="K131" s="310">
        <v>45377</v>
      </c>
      <c r="L131" s="310">
        <v>45377</v>
      </c>
      <c r="M131" s="310">
        <v>45377</v>
      </c>
      <c r="N131" s="297">
        <v>0</v>
      </c>
      <c r="O131" s="298" t="s">
        <v>2229</v>
      </c>
      <c r="P131" s="309" t="s">
        <v>459</v>
      </c>
      <c r="Q131" s="308">
        <v>1</v>
      </c>
      <c r="R131" s="299">
        <v>2</v>
      </c>
      <c r="S131" s="299">
        <v>2</v>
      </c>
      <c r="T131" s="346"/>
      <c r="U131" s="347"/>
      <c r="V131" s="291" t="s">
        <v>1925</v>
      </c>
      <c r="W131" s="348"/>
      <c r="X131" s="290" t="s">
        <v>2226</v>
      </c>
      <c r="Y131" s="302" t="s">
        <v>2228</v>
      </c>
      <c r="Z131" s="302" t="s">
        <v>2228</v>
      </c>
      <c r="AA131" s="302" t="s">
        <v>2228</v>
      </c>
      <c r="AB131" s="302" t="s">
        <v>2227</v>
      </c>
      <c r="AC131" s="302" t="s">
        <v>2228</v>
      </c>
      <c r="AD131" s="302" t="s">
        <v>2228</v>
      </c>
      <c r="AE131" s="302" t="s">
        <v>2228</v>
      </c>
      <c r="AF131" s="303" t="s">
        <v>54</v>
      </c>
      <c r="AG131" s="292" t="s">
        <v>1820</v>
      </c>
      <c r="AH131" s="292" t="s">
        <v>1821</v>
      </c>
      <c r="AI131" s="349"/>
      <c r="AJ131" s="340"/>
      <c r="AK131" s="304" t="s">
        <v>119</v>
      </c>
      <c r="AL131" s="297" t="s">
        <v>459</v>
      </c>
      <c r="AM131" s="299">
        <v>2</v>
      </c>
      <c r="AN131" s="345">
        <v>2</v>
      </c>
      <c r="AO131" s="305">
        <v>1</v>
      </c>
      <c r="AP131" s="148">
        <v>2</v>
      </c>
    </row>
    <row r="132" spans="2:42">
      <c r="B132" s="341"/>
      <c r="C132" s="290" t="s">
        <v>13</v>
      </c>
      <c r="D132" s="342"/>
      <c r="E132" s="309" t="s">
        <v>1932</v>
      </c>
      <c r="F132" s="344"/>
      <c r="G132" s="298" t="s">
        <v>2056</v>
      </c>
      <c r="H132" s="298" t="s">
        <v>2060</v>
      </c>
      <c r="I132" s="343">
        <v>1</v>
      </c>
      <c r="J132" s="345">
        <v>3</v>
      </c>
      <c r="K132" s="310">
        <v>45377</v>
      </c>
      <c r="L132" s="310">
        <v>45377</v>
      </c>
      <c r="M132" s="310">
        <v>45377</v>
      </c>
      <c r="N132" s="297">
        <v>0</v>
      </c>
      <c r="O132" s="298" t="s">
        <v>2225</v>
      </c>
      <c r="P132" s="309" t="s">
        <v>459</v>
      </c>
      <c r="Q132" s="308">
        <v>1</v>
      </c>
      <c r="R132" s="299">
        <v>3</v>
      </c>
      <c r="S132" s="299">
        <v>3</v>
      </c>
      <c r="T132" s="346"/>
      <c r="U132" s="347"/>
      <c r="V132" s="291" t="s">
        <v>1925</v>
      </c>
      <c r="W132" s="348"/>
      <c r="X132" s="290" t="s">
        <v>2226</v>
      </c>
      <c r="Y132" s="302" t="s">
        <v>2228</v>
      </c>
      <c r="Z132" s="302" t="s">
        <v>2228</v>
      </c>
      <c r="AA132" s="302" t="s">
        <v>2228</v>
      </c>
      <c r="AB132" s="302" t="s">
        <v>2227</v>
      </c>
      <c r="AC132" s="302" t="s">
        <v>2228</v>
      </c>
      <c r="AD132" s="302" t="s">
        <v>2228</v>
      </c>
      <c r="AE132" s="302" t="s">
        <v>2228</v>
      </c>
      <c r="AF132" s="303" t="s">
        <v>54</v>
      </c>
      <c r="AG132" s="292" t="s">
        <v>1820</v>
      </c>
      <c r="AH132" s="292" t="s">
        <v>1821</v>
      </c>
      <c r="AI132" s="349"/>
      <c r="AJ132" s="349"/>
      <c r="AK132" s="304" t="s">
        <v>119</v>
      </c>
      <c r="AL132" s="297" t="s">
        <v>459</v>
      </c>
      <c r="AM132" s="299">
        <v>3</v>
      </c>
      <c r="AN132" s="345">
        <v>3</v>
      </c>
      <c r="AO132" s="305">
        <v>1</v>
      </c>
      <c r="AP132" s="148">
        <v>3</v>
      </c>
    </row>
    <row r="133" spans="2:42">
      <c r="B133" s="341"/>
      <c r="C133" s="290" t="s">
        <v>38</v>
      </c>
      <c r="D133" s="342"/>
      <c r="E133" s="309" t="s">
        <v>1932</v>
      </c>
      <c r="F133" s="344"/>
      <c r="G133" s="298" t="s">
        <v>308</v>
      </c>
      <c r="H133" s="298" t="s">
        <v>1969</v>
      </c>
      <c r="I133" s="343">
        <v>1</v>
      </c>
      <c r="J133" s="345">
        <v>9</v>
      </c>
      <c r="K133" s="310">
        <v>45377</v>
      </c>
      <c r="L133" s="310">
        <v>45377</v>
      </c>
      <c r="M133" s="310">
        <v>45377</v>
      </c>
      <c r="N133" s="297">
        <v>0</v>
      </c>
      <c r="O133" s="298" t="s">
        <v>2229</v>
      </c>
      <c r="P133" s="309" t="s">
        <v>941</v>
      </c>
      <c r="Q133" s="308">
        <v>1</v>
      </c>
      <c r="R133" s="299">
        <v>9</v>
      </c>
      <c r="S133" s="299">
        <v>9</v>
      </c>
      <c r="T133" s="346"/>
      <c r="U133" s="347"/>
      <c r="V133" s="291" t="s">
        <v>1925</v>
      </c>
      <c r="W133" s="348"/>
      <c r="X133" s="290" t="s">
        <v>2226</v>
      </c>
      <c r="Y133" s="302" t="s">
        <v>2228</v>
      </c>
      <c r="Z133" s="302" t="s">
        <v>2228</v>
      </c>
      <c r="AA133" s="302" t="s">
        <v>2228</v>
      </c>
      <c r="AB133" s="302" t="s">
        <v>2227</v>
      </c>
      <c r="AC133" s="302" t="s">
        <v>2228</v>
      </c>
      <c r="AD133" s="302" t="s">
        <v>2228</v>
      </c>
      <c r="AE133" s="302" t="s">
        <v>2228</v>
      </c>
      <c r="AF133" s="303" t="s">
        <v>54</v>
      </c>
      <c r="AG133" s="292" t="s">
        <v>1820</v>
      </c>
      <c r="AH133" s="292" t="s">
        <v>1821</v>
      </c>
      <c r="AI133" s="349"/>
      <c r="AJ133" s="349"/>
      <c r="AK133" s="304" t="s">
        <v>119</v>
      </c>
      <c r="AL133" s="297" t="s">
        <v>941</v>
      </c>
      <c r="AM133" s="299">
        <v>9</v>
      </c>
      <c r="AN133" s="345">
        <v>9</v>
      </c>
      <c r="AO133" s="305">
        <v>1</v>
      </c>
      <c r="AP133" s="148">
        <v>9</v>
      </c>
    </row>
    <row r="134" spans="2:42" ht="13.8">
      <c r="B134" s="341"/>
      <c r="C134" s="290" t="s">
        <v>13</v>
      </c>
      <c r="D134" s="342"/>
      <c r="E134" s="309" t="s">
        <v>1932</v>
      </c>
      <c r="F134" s="344"/>
      <c r="G134" s="298" t="s">
        <v>363</v>
      </c>
      <c r="H134" s="298" t="s">
        <v>2065</v>
      </c>
      <c r="I134" s="343">
        <v>3</v>
      </c>
      <c r="J134" s="345">
        <v>9</v>
      </c>
      <c r="K134" s="310">
        <v>45377</v>
      </c>
      <c r="L134" s="310">
        <v>45377</v>
      </c>
      <c r="M134" s="310">
        <v>45377</v>
      </c>
      <c r="N134" s="297">
        <v>0</v>
      </c>
      <c r="O134" s="298" t="s">
        <v>2225</v>
      </c>
      <c r="P134" s="309" t="s">
        <v>941</v>
      </c>
      <c r="Q134" s="308">
        <v>3</v>
      </c>
      <c r="R134" s="299">
        <v>9</v>
      </c>
      <c r="S134" s="299">
        <v>27</v>
      </c>
      <c r="T134" s="346"/>
      <c r="U134" s="347"/>
      <c r="V134" s="291" t="s">
        <v>1925</v>
      </c>
      <c r="W134" s="348"/>
      <c r="X134" s="290" t="s">
        <v>2226</v>
      </c>
      <c r="Y134" s="302" t="s">
        <v>2228</v>
      </c>
      <c r="Z134" s="302" t="s">
        <v>2228</v>
      </c>
      <c r="AA134" s="302" t="s">
        <v>2228</v>
      </c>
      <c r="AB134" s="302" t="s">
        <v>2227</v>
      </c>
      <c r="AC134" s="302" t="s">
        <v>2228</v>
      </c>
      <c r="AD134" s="302" t="s">
        <v>2228</v>
      </c>
      <c r="AE134" s="302" t="s">
        <v>2228</v>
      </c>
      <c r="AF134" s="303" t="s">
        <v>54</v>
      </c>
      <c r="AG134" s="292" t="s">
        <v>1820</v>
      </c>
      <c r="AH134" s="292" t="s">
        <v>1821</v>
      </c>
      <c r="AI134" s="340"/>
      <c r="AJ134" s="340"/>
      <c r="AK134" s="304" t="s">
        <v>119</v>
      </c>
      <c r="AL134" s="297" t="s">
        <v>941</v>
      </c>
      <c r="AM134" s="299">
        <v>9</v>
      </c>
      <c r="AN134" s="345">
        <v>9</v>
      </c>
      <c r="AO134" s="305">
        <v>1</v>
      </c>
      <c r="AP134" s="148">
        <v>27</v>
      </c>
    </row>
    <row r="135" spans="2:42">
      <c r="B135" s="341"/>
      <c r="C135" s="290" t="s">
        <v>38</v>
      </c>
      <c r="D135" s="342"/>
      <c r="E135" s="309" t="s">
        <v>1932</v>
      </c>
      <c r="F135" s="344"/>
      <c r="G135" s="298" t="s">
        <v>2062</v>
      </c>
      <c r="H135" s="298" t="s">
        <v>2067</v>
      </c>
      <c r="I135" s="343">
        <v>2</v>
      </c>
      <c r="J135" s="345">
        <v>3</v>
      </c>
      <c r="K135" s="310">
        <v>45377</v>
      </c>
      <c r="L135" s="310">
        <v>45377</v>
      </c>
      <c r="M135" s="310">
        <v>45377</v>
      </c>
      <c r="N135" s="297">
        <v>0</v>
      </c>
      <c r="O135" s="298" t="s">
        <v>2229</v>
      </c>
      <c r="P135" s="309" t="s">
        <v>941</v>
      </c>
      <c r="Q135" s="308">
        <v>2</v>
      </c>
      <c r="R135" s="299">
        <v>3</v>
      </c>
      <c r="S135" s="299">
        <v>6</v>
      </c>
      <c r="T135" s="346"/>
      <c r="U135" s="347"/>
      <c r="V135" s="291" t="s">
        <v>1925</v>
      </c>
      <c r="W135" s="348"/>
      <c r="X135" s="290" t="s">
        <v>2226</v>
      </c>
      <c r="Y135" s="302" t="s">
        <v>2228</v>
      </c>
      <c r="Z135" s="302" t="s">
        <v>2228</v>
      </c>
      <c r="AA135" s="302" t="s">
        <v>2228</v>
      </c>
      <c r="AB135" s="302" t="s">
        <v>2227</v>
      </c>
      <c r="AC135" s="302" t="s">
        <v>2228</v>
      </c>
      <c r="AD135" s="302" t="s">
        <v>2228</v>
      </c>
      <c r="AE135" s="302" t="s">
        <v>2228</v>
      </c>
      <c r="AF135" s="303" t="s">
        <v>54</v>
      </c>
      <c r="AG135" s="292" t="s">
        <v>1820</v>
      </c>
      <c r="AH135" s="292" t="s">
        <v>1821</v>
      </c>
      <c r="AI135" s="349"/>
      <c r="AJ135" s="349"/>
      <c r="AK135" s="304" t="s">
        <v>119</v>
      </c>
      <c r="AL135" s="297" t="s">
        <v>941</v>
      </c>
      <c r="AM135" s="299">
        <v>3</v>
      </c>
      <c r="AN135" s="345">
        <v>3</v>
      </c>
      <c r="AO135" s="305">
        <v>1</v>
      </c>
      <c r="AP135" s="148">
        <v>6</v>
      </c>
    </row>
    <row r="136" spans="2:42">
      <c r="B136" s="341"/>
      <c r="C136" s="290" t="s">
        <v>38</v>
      </c>
      <c r="D136" s="342"/>
      <c r="E136" s="309" t="s">
        <v>1932</v>
      </c>
      <c r="F136" s="344"/>
      <c r="G136" s="298" t="s">
        <v>2063</v>
      </c>
      <c r="H136" s="298" t="s">
        <v>2068</v>
      </c>
      <c r="I136" s="343">
        <v>2</v>
      </c>
      <c r="J136" s="345">
        <v>3</v>
      </c>
      <c r="K136" s="310">
        <v>45377</v>
      </c>
      <c r="L136" s="310">
        <v>45377</v>
      </c>
      <c r="M136" s="310">
        <v>45377</v>
      </c>
      <c r="N136" s="297">
        <v>0</v>
      </c>
      <c r="O136" s="298" t="s">
        <v>2229</v>
      </c>
      <c r="P136" s="309" t="s">
        <v>941</v>
      </c>
      <c r="Q136" s="308">
        <v>2</v>
      </c>
      <c r="R136" s="299">
        <v>3</v>
      </c>
      <c r="S136" s="299">
        <v>6</v>
      </c>
      <c r="T136" s="346"/>
      <c r="U136" s="347"/>
      <c r="V136" s="291" t="s">
        <v>1925</v>
      </c>
      <c r="W136" s="348"/>
      <c r="X136" s="290" t="s">
        <v>2226</v>
      </c>
      <c r="Y136" s="302" t="s">
        <v>2228</v>
      </c>
      <c r="Z136" s="302" t="s">
        <v>2228</v>
      </c>
      <c r="AA136" s="302" t="s">
        <v>2228</v>
      </c>
      <c r="AB136" s="302" t="s">
        <v>2227</v>
      </c>
      <c r="AC136" s="302" t="s">
        <v>2228</v>
      </c>
      <c r="AD136" s="302" t="s">
        <v>2228</v>
      </c>
      <c r="AE136" s="302" t="s">
        <v>2228</v>
      </c>
      <c r="AF136" s="303" t="s">
        <v>54</v>
      </c>
      <c r="AG136" s="292" t="s">
        <v>1820</v>
      </c>
      <c r="AH136" s="292" t="s">
        <v>1821</v>
      </c>
      <c r="AI136" s="349"/>
      <c r="AJ136" s="349"/>
      <c r="AK136" s="304" t="s">
        <v>119</v>
      </c>
      <c r="AL136" s="297" t="s">
        <v>941</v>
      </c>
      <c r="AM136" s="299">
        <v>3</v>
      </c>
      <c r="AN136" s="345">
        <v>3</v>
      </c>
      <c r="AO136" s="305">
        <v>1</v>
      </c>
      <c r="AP136" s="148">
        <v>6</v>
      </c>
    </row>
    <row r="137" spans="2:42">
      <c r="B137" s="341"/>
      <c r="C137" s="290" t="s">
        <v>13</v>
      </c>
      <c r="D137" s="342"/>
      <c r="E137" s="309" t="s">
        <v>1932</v>
      </c>
      <c r="F137" s="344"/>
      <c r="G137" s="298" t="s">
        <v>2064</v>
      </c>
      <c r="H137" s="298" t="s">
        <v>2069</v>
      </c>
      <c r="I137" s="343">
        <v>2</v>
      </c>
      <c r="J137" s="345">
        <v>9</v>
      </c>
      <c r="K137" s="310">
        <v>45377</v>
      </c>
      <c r="L137" s="310">
        <v>45377</v>
      </c>
      <c r="M137" s="310">
        <v>45377</v>
      </c>
      <c r="N137" s="297">
        <v>0</v>
      </c>
      <c r="O137" s="298" t="s">
        <v>2225</v>
      </c>
      <c r="P137" s="309" t="s">
        <v>941</v>
      </c>
      <c r="Q137" s="308">
        <v>2</v>
      </c>
      <c r="R137" s="299">
        <v>9</v>
      </c>
      <c r="S137" s="299">
        <v>18</v>
      </c>
      <c r="T137" s="346"/>
      <c r="U137" s="347"/>
      <c r="V137" s="291" t="s">
        <v>1925</v>
      </c>
      <c r="W137" s="348"/>
      <c r="X137" s="290" t="s">
        <v>2226</v>
      </c>
      <c r="Y137" s="302" t="s">
        <v>2228</v>
      </c>
      <c r="Z137" s="302" t="s">
        <v>2228</v>
      </c>
      <c r="AA137" s="302" t="s">
        <v>2228</v>
      </c>
      <c r="AB137" s="302" t="s">
        <v>2227</v>
      </c>
      <c r="AC137" s="302" t="s">
        <v>2228</v>
      </c>
      <c r="AD137" s="302" t="s">
        <v>2228</v>
      </c>
      <c r="AE137" s="302" t="s">
        <v>2228</v>
      </c>
      <c r="AF137" s="303" t="s">
        <v>54</v>
      </c>
      <c r="AG137" s="292" t="s">
        <v>1820</v>
      </c>
      <c r="AH137" s="292" t="s">
        <v>1821</v>
      </c>
      <c r="AI137" s="349"/>
      <c r="AJ137" s="349"/>
      <c r="AK137" s="304" t="s">
        <v>119</v>
      </c>
      <c r="AL137" s="297" t="s">
        <v>941</v>
      </c>
      <c r="AM137" s="299">
        <v>9</v>
      </c>
      <c r="AN137" s="345">
        <v>9</v>
      </c>
      <c r="AO137" s="305">
        <v>1</v>
      </c>
      <c r="AP137" s="148">
        <v>18</v>
      </c>
    </row>
    <row r="138" spans="2:42">
      <c r="B138" s="341"/>
      <c r="C138" s="290" t="s">
        <v>13</v>
      </c>
      <c r="D138" s="342"/>
      <c r="E138" s="309" t="s">
        <v>1932</v>
      </c>
      <c r="F138" s="344"/>
      <c r="G138" s="298" t="s">
        <v>1386</v>
      </c>
      <c r="H138" s="298" t="s">
        <v>1982</v>
      </c>
      <c r="I138" s="343">
        <v>1</v>
      </c>
      <c r="J138" s="345">
        <v>0.5</v>
      </c>
      <c r="K138" s="310">
        <v>45377</v>
      </c>
      <c r="L138" s="310">
        <v>45377</v>
      </c>
      <c r="M138" s="310">
        <v>45377</v>
      </c>
      <c r="N138" s="297">
        <v>0</v>
      </c>
      <c r="O138" s="298" t="s">
        <v>2225</v>
      </c>
      <c r="P138" s="309" t="s">
        <v>1928</v>
      </c>
      <c r="Q138" s="308">
        <v>1</v>
      </c>
      <c r="R138" s="299">
        <v>0.5</v>
      </c>
      <c r="S138" s="299">
        <v>0.5</v>
      </c>
      <c r="T138" s="346"/>
      <c r="U138" s="347"/>
      <c r="V138" s="291" t="s">
        <v>1925</v>
      </c>
      <c r="W138" s="348"/>
      <c r="X138" s="290" t="s">
        <v>2226</v>
      </c>
      <c r="Y138" s="302" t="s">
        <v>2228</v>
      </c>
      <c r="Z138" s="302" t="s">
        <v>2228</v>
      </c>
      <c r="AA138" s="302" t="s">
        <v>2228</v>
      </c>
      <c r="AB138" s="302" t="s">
        <v>2227</v>
      </c>
      <c r="AC138" s="302" t="s">
        <v>2228</v>
      </c>
      <c r="AD138" s="302" t="s">
        <v>2228</v>
      </c>
      <c r="AE138" s="302" t="s">
        <v>2228</v>
      </c>
      <c r="AF138" s="303" t="s">
        <v>54</v>
      </c>
      <c r="AG138" s="292" t="s">
        <v>1820</v>
      </c>
      <c r="AH138" s="292" t="s">
        <v>1821</v>
      </c>
      <c r="AI138" s="349"/>
      <c r="AJ138" s="349"/>
      <c r="AK138" s="304" t="s">
        <v>119</v>
      </c>
      <c r="AL138" s="297" t="s">
        <v>1928</v>
      </c>
      <c r="AM138" s="299">
        <v>0.5</v>
      </c>
      <c r="AN138" s="345">
        <v>0.5</v>
      </c>
      <c r="AO138" s="305">
        <v>1</v>
      </c>
      <c r="AP138" s="148">
        <v>0.5</v>
      </c>
    </row>
    <row r="139" spans="2:42">
      <c r="B139" s="341"/>
      <c r="C139" s="290" t="s">
        <v>13</v>
      </c>
      <c r="D139" s="342"/>
      <c r="E139" s="309" t="s">
        <v>1932</v>
      </c>
      <c r="F139" s="344"/>
      <c r="G139" s="298" t="s">
        <v>1387</v>
      </c>
      <c r="H139" s="298" t="s">
        <v>1982</v>
      </c>
      <c r="I139" s="343">
        <v>1</v>
      </c>
      <c r="J139" s="345">
        <v>0.5</v>
      </c>
      <c r="K139" s="310">
        <v>45377</v>
      </c>
      <c r="L139" s="310">
        <v>45377</v>
      </c>
      <c r="M139" s="310">
        <v>45377</v>
      </c>
      <c r="N139" s="297">
        <v>0</v>
      </c>
      <c r="O139" s="298" t="s">
        <v>2225</v>
      </c>
      <c r="P139" s="309" t="s">
        <v>1928</v>
      </c>
      <c r="Q139" s="308">
        <v>1</v>
      </c>
      <c r="R139" s="299">
        <v>0.5</v>
      </c>
      <c r="S139" s="299">
        <v>0.5</v>
      </c>
      <c r="T139" s="346"/>
      <c r="U139" s="347"/>
      <c r="V139" s="291" t="s">
        <v>1925</v>
      </c>
      <c r="W139" s="348"/>
      <c r="X139" s="290" t="s">
        <v>2226</v>
      </c>
      <c r="Y139" s="302" t="s">
        <v>2228</v>
      </c>
      <c r="Z139" s="302" t="s">
        <v>2228</v>
      </c>
      <c r="AA139" s="302" t="s">
        <v>2228</v>
      </c>
      <c r="AB139" s="302" t="s">
        <v>2227</v>
      </c>
      <c r="AC139" s="302" t="s">
        <v>2228</v>
      </c>
      <c r="AD139" s="302" t="s">
        <v>2228</v>
      </c>
      <c r="AE139" s="302" t="s">
        <v>2228</v>
      </c>
      <c r="AF139" s="303" t="s">
        <v>54</v>
      </c>
      <c r="AG139" s="292" t="s">
        <v>1820</v>
      </c>
      <c r="AH139" s="292" t="s">
        <v>1821</v>
      </c>
      <c r="AI139" s="349"/>
      <c r="AJ139" s="349"/>
      <c r="AK139" s="304" t="s">
        <v>119</v>
      </c>
      <c r="AL139" s="297" t="s">
        <v>1928</v>
      </c>
      <c r="AM139" s="299">
        <v>0.5</v>
      </c>
      <c r="AN139" s="345">
        <v>0.5</v>
      </c>
      <c r="AO139" s="305">
        <v>1</v>
      </c>
      <c r="AP139" s="148">
        <v>0.5</v>
      </c>
    </row>
    <row r="140" spans="2:42">
      <c r="B140" s="341"/>
      <c r="C140" s="290" t="s">
        <v>13</v>
      </c>
      <c r="D140" s="342"/>
      <c r="E140" s="309" t="s">
        <v>1932</v>
      </c>
      <c r="F140" s="344"/>
      <c r="G140" s="298" t="s">
        <v>959</v>
      </c>
      <c r="H140" s="298" t="s">
        <v>1983</v>
      </c>
      <c r="I140" s="343">
        <v>1</v>
      </c>
      <c r="J140" s="345">
        <v>0.5</v>
      </c>
      <c r="K140" s="310">
        <v>45377</v>
      </c>
      <c r="L140" s="310">
        <v>45377</v>
      </c>
      <c r="M140" s="310">
        <v>45377</v>
      </c>
      <c r="N140" s="297">
        <v>0</v>
      </c>
      <c r="O140" s="298" t="s">
        <v>2225</v>
      </c>
      <c r="P140" s="309" t="s">
        <v>1928</v>
      </c>
      <c r="Q140" s="308">
        <v>1</v>
      </c>
      <c r="R140" s="299">
        <v>0.5</v>
      </c>
      <c r="S140" s="299">
        <v>0.5</v>
      </c>
      <c r="T140" s="346"/>
      <c r="U140" s="347"/>
      <c r="V140" s="291" t="s">
        <v>1925</v>
      </c>
      <c r="W140" s="348"/>
      <c r="X140" s="290" t="s">
        <v>2226</v>
      </c>
      <c r="Y140" s="302" t="s">
        <v>2228</v>
      </c>
      <c r="Z140" s="302" t="s">
        <v>2228</v>
      </c>
      <c r="AA140" s="302" t="s">
        <v>2228</v>
      </c>
      <c r="AB140" s="302" t="s">
        <v>2227</v>
      </c>
      <c r="AC140" s="302" t="s">
        <v>2228</v>
      </c>
      <c r="AD140" s="302" t="s">
        <v>2228</v>
      </c>
      <c r="AE140" s="302" t="s">
        <v>2228</v>
      </c>
      <c r="AF140" s="303" t="s">
        <v>54</v>
      </c>
      <c r="AG140" s="292" t="s">
        <v>1820</v>
      </c>
      <c r="AH140" s="292" t="s">
        <v>1821</v>
      </c>
      <c r="AI140" s="349"/>
      <c r="AJ140" s="349"/>
      <c r="AK140" s="304" t="s">
        <v>119</v>
      </c>
      <c r="AL140" s="297" t="s">
        <v>1928</v>
      </c>
      <c r="AM140" s="299">
        <v>0.5</v>
      </c>
      <c r="AN140" s="345">
        <v>0.5</v>
      </c>
      <c r="AO140" s="305">
        <v>1</v>
      </c>
      <c r="AP140" s="148">
        <v>0.5</v>
      </c>
    </row>
    <row r="141" spans="2:42">
      <c r="B141" s="341"/>
      <c r="C141" s="290" t="s">
        <v>13</v>
      </c>
      <c r="D141" s="342"/>
      <c r="E141" s="309" t="s">
        <v>1932</v>
      </c>
      <c r="F141" s="344"/>
      <c r="G141" s="298" t="s">
        <v>1485</v>
      </c>
      <c r="H141" s="298" t="s">
        <v>1983</v>
      </c>
      <c r="I141" s="343">
        <v>1</v>
      </c>
      <c r="J141" s="345">
        <v>0.5</v>
      </c>
      <c r="K141" s="310">
        <v>45377</v>
      </c>
      <c r="L141" s="310">
        <v>45377</v>
      </c>
      <c r="M141" s="310">
        <v>45377</v>
      </c>
      <c r="N141" s="297">
        <v>0</v>
      </c>
      <c r="O141" s="298" t="s">
        <v>2225</v>
      </c>
      <c r="P141" s="309" t="s">
        <v>1928</v>
      </c>
      <c r="Q141" s="308">
        <v>1</v>
      </c>
      <c r="R141" s="299">
        <v>0.5</v>
      </c>
      <c r="S141" s="299">
        <v>0.5</v>
      </c>
      <c r="T141" s="346"/>
      <c r="U141" s="347"/>
      <c r="V141" s="291" t="s">
        <v>1925</v>
      </c>
      <c r="W141" s="348"/>
      <c r="X141" s="290" t="s">
        <v>2226</v>
      </c>
      <c r="Y141" s="302" t="s">
        <v>2228</v>
      </c>
      <c r="Z141" s="302" t="s">
        <v>2228</v>
      </c>
      <c r="AA141" s="302" t="s">
        <v>2228</v>
      </c>
      <c r="AB141" s="302" t="s">
        <v>2227</v>
      </c>
      <c r="AC141" s="302" t="s">
        <v>2228</v>
      </c>
      <c r="AD141" s="302" t="s">
        <v>2228</v>
      </c>
      <c r="AE141" s="302" t="s">
        <v>2228</v>
      </c>
      <c r="AF141" s="303" t="s">
        <v>54</v>
      </c>
      <c r="AG141" s="292" t="s">
        <v>1820</v>
      </c>
      <c r="AH141" s="292" t="s">
        <v>1821</v>
      </c>
      <c r="AI141" s="349"/>
      <c r="AJ141" s="349"/>
      <c r="AK141" s="304" t="s">
        <v>119</v>
      </c>
      <c r="AL141" s="297" t="s">
        <v>1928</v>
      </c>
      <c r="AM141" s="299">
        <v>0.5</v>
      </c>
      <c r="AN141" s="345">
        <v>0.5</v>
      </c>
      <c r="AO141" s="305">
        <v>1</v>
      </c>
      <c r="AP141" s="148">
        <v>0.5</v>
      </c>
    </row>
    <row r="142" spans="2:42">
      <c r="B142" s="341"/>
      <c r="C142" s="290" t="s">
        <v>13</v>
      </c>
      <c r="D142" s="342"/>
      <c r="E142" s="309" t="s">
        <v>1932</v>
      </c>
      <c r="F142" s="344"/>
      <c r="G142" s="298" t="s">
        <v>959</v>
      </c>
      <c r="H142" s="298" t="s">
        <v>2083</v>
      </c>
      <c r="I142" s="343">
        <v>1</v>
      </c>
      <c r="J142" s="345">
        <v>1</v>
      </c>
      <c r="K142" s="310">
        <v>45377</v>
      </c>
      <c r="L142" s="310">
        <v>45377</v>
      </c>
      <c r="M142" s="310">
        <v>45377</v>
      </c>
      <c r="N142" s="297">
        <v>0</v>
      </c>
      <c r="O142" s="298" t="s">
        <v>2225</v>
      </c>
      <c r="P142" s="309" t="s">
        <v>1928</v>
      </c>
      <c r="Q142" s="308">
        <v>1</v>
      </c>
      <c r="R142" s="299">
        <v>1</v>
      </c>
      <c r="S142" s="299">
        <v>1</v>
      </c>
      <c r="T142" s="346"/>
      <c r="U142" s="347"/>
      <c r="V142" s="291" t="s">
        <v>1925</v>
      </c>
      <c r="W142" s="348"/>
      <c r="X142" s="290" t="s">
        <v>2226</v>
      </c>
      <c r="Y142" s="302" t="s">
        <v>2228</v>
      </c>
      <c r="Z142" s="302" t="s">
        <v>2228</v>
      </c>
      <c r="AA142" s="302" t="s">
        <v>2228</v>
      </c>
      <c r="AB142" s="302" t="s">
        <v>2227</v>
      </c>
      <c r="AC142" s="302" t="s">
        <v>2228</v>
      </c>
      <c r="AD142" s="302" t="s">
        <v>2228</v>
      </c>
      <c r="AE142" s="302" t="s">
        <v>2228</v>
      </c>
      <c r="AF142" s="303" t="s">
        <v>54</v>
      </c>
      <c r="AG142" s="292" t="s">
        <v>1820</v>
      </c>
      <c r="AH142" s="292" t="s">
        <v>1821</v>
      </c>
      <c r="AI142" s="349"/>
      <c r="AJ142" s="349"/>
      <c r="AK142" s="304" t="s">
        <v>119</v>
      </c>
      <c r="AL142" s="297" t="s">
        <v>1928</v>
      </c>
      <c r="AM142" s="299">
        <v>1</v>
      </c>
      <c r="AN142" s="345">
        <v>1</v>
      </c>
      <c r="AO142" s="305">
        <v>1</v>
      </c>
      <c r="AP142" s="148">
        <v>1</v>
      </c>
    </row>
    <row r="143" spans="2:42">
      <c r="B143" s="341"/>
      <c r="C143" s="290" t="s">
        <v>13</v>
      </c>
      <c r="D143" s="342"/>
      <c r="E143" s="309" t="s">
        <v>1932</v>
      </c>
      <c r="F143" s="344"/>
      <c r="G143" s="298" t="s">
        <v>983</v>
      </c>
      <c r="H143" s="298" t="s">
        <v>2084</v>
      </c>
      <c r="I143" s="343">
        <v>1</v>
      </c>
      <c r="J143" s="345">
        <v>0.5</v>
      </c>
      <c r="K143" s="310">
        <v>45377</v>
      </c>
      <c r="L143" s="310">
        <v>45377</v>
      </c>
      <c r="M143" s="310">
        <v>45377</v>
      </c>
      <c r="N143" s="297">
        <v>0</v>
      </c>
      <c r="O143" s="298" t="s">
        <v>2225</v>
      </c>
      <c r="P143" s="309" t="s">
        <v>1928</v>
      </c>
      <c r="Q143" s="308">
        <v>1</v>
      </c>
      <c r="R143" s="299">
        <v>0.5</v>
      </c>
      <c r="S143" s="299">
        <v>0.5</v>
      </c>
      <c r="T143" s="346"/>
      <c r="U143" s="347"/>
      <c r="V143" s="291" t="s">
        <v>1925</v>
      </c>
      <c r="W143" s="348"/>
      <c r="X143" s="290" t="s">
        <v>2226</v>
      </c>
      <c r="Y143" s="302" t="s">
        <v>2228</v>
      </c>
      <c r="Z143" s="302" t="s">
        <v>2228</v>
      </c>
      <c r="AA143" s="302" t="s">
        <v>2228</v>
      </c>
      <c r="AB143" s="302" t="s">
        <v>2227</v>
      </c>
      <c r="AC143" s="302" t="s">
        <v>2228</v>
      </c>
      <c r="AD143" s="302" t="s">
        <v>2228</v>
      </c>
      <c r="AE143" s="302" t="s">
        <v>2228</v>
      </c>
      <c r="AF143" s="303" t="s">
        <v>54</v>
      </c>
      <c r="AG143" s="292" t="s">
        <v>1820</v>
      </c>
      <c r="AH143" s="292" t="s">
        <v>1821</v>
      </c>
      <c r="AI143" s="349"/>
      <c r="AJ143" s="349"/>
      <c r="AK143" s="304" t="s">
        <v>119</v>
      </c>
      <c r="AL143" s="297" t="s">
        <v>1928</v>
      </c>
      <c r="AM143" s="299">
        <v>0.5</v>
      </c>
      <c r="AN143" s="345">
        <v>0.5</v>
      </c>
      <c r="AO143" s="305">
        <v>1</v>
      </c>
      <c r="AP143" s="148">
        <v>0.5</v>
      </c>
    </row>
    <row r="144" spans="2:42">
      <c r="B144" s="341"/>
      <c r="C144" s="290" t="s">
        <v>13</v>
      </c>
      <c r="D144" s="342"/>
      <c r="E144" s="309" t="s">
        <v>1932</v>
      </c>
      <c r="F144" s="344"/>
      <c r="G144" s="298" t="s">
        <v>2080</v>
      </c>
      <c r="H144" s="298" t="s">
        <v>2085</v>
      </c>
      <c r="I144" s="343">
        <v>1</v>
      </c>
      <c r="J144" s="345">
        <v>1</v>
      </c>
      <c r="K144" s="310">
        <v>45377</v>
      </c>
      <c r="L144" s="310">
        <v>45377</v>
      </c>
      <c r="M144" s="310">
        <v>45377</v>
      </c>
      <c r="N144" s="297">
        <v>0</v>
      </c>
      <c r="O144" s="298" t="s">
        <v>2225</v>
      </c>
      <c r="P144" s="309" t="s">
        <v>1928</v>
      </c>
      <c r="Q144" s="308">
        <v>1</v>
      </c>
      <c r="R144" s="299">
        <v>1</v>
      </c>
      <c r="S144" s="299">
        <v>1</v>
      </c>
      <c r="T144" s="346"/>
      <c r="U144" s="347"/>
      <c r="V144" s="291" t="s">
        <v>1925</v>
      </c>
      <c r="W144" s="348"/>
      <c r="X144" s="290" t="s">
        <v>2226</v>
      </c>
      <c r="Y144" s="302" t="s">
        <v>2228</v>
      </c>
      <c r="Z144" s="302" t="s">
        <v>2228</v>
      </c>
      <c r="AA144" s="302" t="s">
        <v>2228</v>
      </c>
      <c r="AB144" s="302" t="s">
        <v>2227</v>
      </c>
      <c r="AC144" s="302" t="s">
        <v>2228</v>
      </c>
      <c r="AD144" s="302" t="s">
        <v>2228</v>
      </c>
      <c r="AE144" s="302" t="s">
        <v>2228</v>
      </c>
      <c r="AF144" s="303" t="s">
        <v>54</v>
      </c>
      <c r="AG144" s="292" t="s">
        <v>1820</v>
      </c>
      <c r="AH144" s="292" t="s">
        <v>1821</v>
      </c>
      <c r="AI144" s="293"/>
      <c r="AJ144" s="349"/>
      <c r="AK144" s="304" t="s">
        <v>119</v>
      </c>
      <c r="AL144" s="297" t="s">
        <v>1928</v>
      </c>
      <c r="AM144" s="299">
        <v>1</v>
      </c>
      <c r="AN144" s="345">
        <v>1</v>
      </c>
      <c r="AO144" s="305">
        <v>1</v>
      </c>
      <c r="AP144" s="148">
        <v>1</v>
      </c>
    </row>
    <row r="145" spans="2:42">
      <c r="B145" s="341"/>
      <c r="C145" s="290" t="s">
        <v>13</v>
      </c>
      <c r="D145" s="342"/>
      <c r="E145" s="309" t="s">
        <v>1932</v>
      </c>
      <c r="F145" s="344"/>
      <c r="G145" s="298" t="s">
        <v>1551</v>
      </c>
      <c r="H145" s="298" t="s">
        <v>2086</v>
      </c>
      <c r="I145" s="343">
        <v>1</v>
      </c>
      <c r="J145" s="345">
        <v>1</v>
      </c>
      <c r="K145" s="310">
        <v>45377</v>
      </c>
      <c r="L145" s="310">
        <v>45377</v>
      </c>
      <c r="M145" s="310">
        <v>45377</v>
      </c>
      <c r="N145" s="297">
        <v>0</v>
      </c>
      <c r="O145" s="298" t="s">
        <v>2225</v>
      </c>
      <c r="P145" s="309" t="s">
        <v>1928</v>
      </c>
      <c r="Q145" s="308">
        <v>1</v>
      </c>
      <c r="R145" s="299">
        <v>1</v>
      </c>
      <c r="S145" s="299">
        <v>1</v>
      </c>
      <c r="T145" s="346"/>
      <c r="U145" s="347"/>
      <c r="V145" s="291" t="s">
        <v>1925</v>
      </c>
      <c r="W145" s="348"/>
      <c r="X145" s="290" t="s">
        <v>2226</v>
      </c>
      <c r="Y145" s="302" t="s">
        <v>2228</v>
      </c>
      <c r="Z145" s="302" t="s">
        <v>2228</v>
      </c>
      <c r="AA145" s="302" t="s">
        <v>2228</v>
      </c>
      <c r="AB145" s="302" t="s">
        <v>2227</v>
      </c>
      <c r="AC145" s="302" t="s">
        <v>2228</v>
      </c>
      <c r="AD145" s="302" t="s">
        <v>2228</v>
      </c>
      <c r="AE145" s="302" t="s">
        <v>2228</v>
      </c>
      <c r="AF145" s="303" t="s">
        <v>54</v>
      </c>
      <c r="AG145" s="292" t="s">
        <v>1820</v>
      </c>
      <c r="AH145" s="292" t="s">
        <v>1821</v>
      </c>
      <c r="AI145" s="349"/>
      <c r="AJ145" s="349"/>
      <c r="AK145" s="304" t="s">
        <v>119</v>
      </c>
      <c r="AL145" s="297" t="s">
        <v>1928</v>
      </c>
      <c r="AM145" s="299">
        <v>1</v>
      </c>
      <c r="AN145" s="345">
        <v>1</v>
      </c>
      <c r="AO145" s="305">
        <v>1</v>
      </c>
      <c r="AP145" s="148">
        <v>1</v>
      </c>
    </row>
    <row r="146" spans="2:42">
      <c r="B146" s="341"/>
      <c r="C146" s="290" t="s">
        <v>13</v>
      </c>
      <c r="D146" s="342"/>
      <c r="E146" s="309" t="s">
        <v>1932</v>
      </c>
      <c r="F146" s="344"/>
      <c r="G146" s="298" t="s">
        <v>2080</v>
      </c>
      <c r="H146" s="298" t="s">
        <v>2087</v>
      </c>
      <c r="I146" s="343">
        <v>1</v>
      </c>
      <c r="J146" s="345">
        <v>0.5</v>
      </c>
      <c r="K146" s="310">
        <v>45377</v>
      </c>
      <c r="L146" s="310">
        <v>45377</v>
      </c>
      <c r="M146" s="310">
        <v>45377</v>
      </c>
      <c r="N146" s="297">
        <v>0</v>
      </c>
      <c r="O146" s="298" t="s">
        <v>2225</v>
      </c>
      <c r="P146" s="309" t="s">
        <v>1928</v>
      </c>
      <c r="Q146" s="308">
        <v>1</v>
      </c>
      <c r="R146" s="299">
        <v>0.5</v>
      </c>
      <c r="S146" s="299">
        <v>0.5</v>
      </c>
      <c r="T146" s="346"/>
      <c r="U146" s="347"/>
      <c r="V146" s="291" t="s">
        <v>1925</v>
      </c>
      <c r="W146" s="348"/>
      <c r="X146" s="290" t="s">
        <v>2226</v>
      </c>
      <c r="Y146" s="302" t="s">
        <v>2228</v>
      </c>
      <c r="Z146" s="302" t="s">
        <v>2228</v>
      </c>
      <c r="AA146" s="302" t="s">
        <v>2228</v>
      </c>
      <c r="AB146" s="302" t="s">
        <v>2227</v>
      </c>
      <c r="AC146" s="302" t="s">
        <v>2228</v>
      </c>
      <c r="AD146" s="302" t="s">
        <v>2228</v>
      </c>
      <c r="AE146" s="302" t="s">
        <v>2228</v>
      </c>
      <c r="AF146" s="303" t="s">
        <v>54</v>
      </c>
      <c r="AG146" s="292" t="s">
        <v>1820</v>
      </c>
      <c r="AH146" s="292" t="s">
        <v>1821</v>
      </c>
      <c r="AI146" s="349"/>
      <c r="AJ146" s="349"/>
      <c r="AK146" s="304" t="s">
        <v>119</v>
      </c>
      <c r="AL146" s="297" t="s">
        <v>1928</v>
      </c>
      <c r="AM146" s="299">
        <v>0.5</v>
      </c>
      <c r="AN146" s="345">
        <v>0.5</v>
      </c>
      <c r="AO146" s="305">
        <v>1</v>
      </c>
      <c r="AP146" s="148">
        <v>0.5</v>
      </c>
    </row>
    <row r="147" spans="2:42" ht="13.8">
      <c r="B147" s="341"/>
      <c r="C147" s="290" t="s">
        <v>13</v>
      </c>
      <c r="D147" s="342"/>
      <c r="E147" s="309" t="s">
        <v>1932</v>
      </c>
      <c r="F147" s="344"/>
      <c r="G147" s="298" t="s">
        <v>2080</v>
      </c>
      <c r="H147" s="298" t="s">
        <v>2088</v>
      </c>
      <c r="I147" s="343">
        <v>1</v>
      </c>
      <c r="J147" s="345">
        <v>1</v>
      </c>
      <c r="K147" s="310">
        <v>45377</v>
      </c>
      <c r="L147" s="310">
        <v>45377</v>
      </c>
      <c r="M147" s="310">
        <v>45377</v>
      </c>
      <c r="N147" s="297">
        <v>0</v>
      </c>
      <c r="O147" s="298" t="s">
        <v>2225</v>
      </c>
      <c r="P147" s="309" t="s">
        <v>1928</v>
      </c>
      <c r="Q147" s="308">
        <v>1</v>
      </c>
      <c r="R147" s="299">
        <v>1</v>
      </c>
      <c r="S147" s="299">
        <v>1</v>
      </c>
      <c r="T147" s="346"/>
      <c r="U147" s="347"/>
      <c r="V147" s="291" t="s">
        <v>1925</v>
      </c>
      <c r="W147" s="348"/>
      <c r="X147" s="290" t="s">
        <v>2226</v>
      </c>
      <c r="Y147" s="302" t="s">
        <v>2228</v>
      </c>
      <c r="Z147" s="302" t="s">
        <v>2228</v>
      </c>
      <c r="AA147" s="302" t="s">
        <v>2228</v>
      </c>
      <c r="AB147" s="302" t="s">
        <v>2227</v>
      </c>
      <c r="AC147" s="302" t="s">
        <v>2228</v>
      </c>
      <c r="AD147" s="302" t="s">
        <v>2228</v>
      </c>
      <c r="AE147" s="302" t="s">
        <v>2228</v>
      </c>
      <c r="AF147" s="303" t="s">
        <v>54</v>
      </c>
      <c r="AG147" s="292" t="s">
        <v>1820</v>
      </c>
      <c r="AH147" s="292" t="s">
        <v>1821</v>
      </c>
      <c r="AI147" s="2"/>
      <c r="AJ147" s="349"/>
      <c r="AK147" s="304" t="s">
        <v>119</v>
      </c>
      <c r="AL147" s="297" t="s">
        <v>1928</v>
      </c>
      <c r="AM147" s="299">
        <v>1</v>
      </c>
      <c r="AN147" s="345">
        <v>1</v>
      </c>
      <c r="AO147" s="305">
        <v>1</v>
      </c>
      <c r="AP147" s="148">
        <v>1</v>
      </c>
    </row>
    <row r="148" spans="2:42">
      <c r="B148" s="341"/>
      <c r="C148" s="290" t="s">
        <v>13</v>
      </c>
      <c r="D148" s="342"/>
      <c r="E148" s="309" t="s">
        <v>1932</v>
      </c>
      <c r="F148" s="344"/>
      <c r="G148" s="298" t="s">
        <v>2081</v>
      </c>
      <c r="H148" s="298" t="s">
        <v>1982</v>
      </c>
      <c r="I148" s="343">
        <v>1</v>
      </c>
      <c r="J148" s="345">
        <v>0.5</v>
      </c>
      <c r="K148" s="310">
        <v>45377</v>
      </c>
      <c r="L148" s="310">
        <v>45377</v>
      </c>
      <c r="M148" s="310">
        <v>45377</v>
      </c>
      <c r="N148" s="297">
        <v>0</v>
      </c>
      <c r="O148" s="298" t="s">
        <v>2225</v>
      </c>
      <c r="P148" s="309" t="s">
        <v>1928</v>
      </c>
      <c r="Q148" s="308">
        <v>1</v>
      </c>
      <c r="R148" s="299">
        <v>0.5</v>
      </c>
      <c r="S148" s="299">
        <v>0.5</v>
      </c>
      <c r="T148" s="346"/>
      <c r="U148" s="347"/>
      <c r="V148" s="291" t="s">
        <v>1925</v>
      </c>
      <c r="W148" s="348"/>
      <c r="X148" s="290" t="s">
        <v>2226</v>
      </c>
      <c r="Y148" s="302" t="s">
        <v>2228</v>
      </c>
      <c r="Z148" s="302" t="s">
        <v>2228</v>
      </c>
      <c r="AA148" s="302" t="s">
        <v>2228</v>
      </c>
      <c r="AB148" s="302" t="s">
        <v>2227</v>
      </c>
      <c r="AC148" s="302" t="s">
        <v>2228</v>
      </c>
      <c r="AD148" s="302" t="s">
        <v>2228</v>
      </c>
      <c r="AE148" s="302" t="s">
        <v>2228</v>
      </c>
      <c r="AF148" s="303" t="s">
        <v>54</v>
      </c>
      <c r="AG148" s="292" t="s">
        <v>1820</v>
      </c>
      <c r="AH148" s="292" t="s">
        <v>1821</v>
      </c>
      <c r="AI148" s="349"/>
      <c r="AJ148" s="349"/>
      <c r="AK148" s="304" t="s">
        <v>119</v>
      </c>
      <c r="AL148" s="297" t="s">
        <v>1928</v>
      </c>
      <c r="AM148" s="299">
        <v>0.5</v>
      </c>
      <c r="AN148" s="345">
        <v>0.5</v>
      </c>
      <c r="AO148" s="305">
        <v>1</v>
      </c>
      <c r="AP148" s="148">
        <v>0.5</v>
      </c>
    </row>
    <row r="149" spans="2:42">
      <c r="B149" s="341"/>
      <c r="C149" s="290" t="s">
        <v>13</v>
      </c>
      <c r="D149" s="342"/>
      <c r="E149" s="309" t="s">
        <v>1932</v>
      </c>
      <c r="F149" s="344"/>
      <c r="G149" s="298" t="s">
        <v>2082</v>
      </c>
      <c r="H149" s="298" t="s">
        <v>1983</v>
      </c>
      <c r="I149" s="343">
        <v>1</v>
      </c>
      <c r="J149" s="345">
        <v>0.5</v>
      </c>
      <c r="K149" s="310">
        <v>45377</v>
      </c>
      <c r="L149" s="310">
        <v>45377</v>
      </c>
      <c r="M149" s="310">
        <v>45377</v>
      </c>
      <c r="N149" s="297">
        <v>0</v>
      </c>
      <c r="O149" s="298" t="s">
        <v>2225</v>
      </c>
      <c r="P149" s="309" t="s">
        <v>1928</v>
      </c>
      <c r="Q149" s="308">
        <v>1</v>
      </c>
      <c r="R149" s="299">
        <v>0.5</v>
      </c>
      <c r="S149" s="299">
        <v>0.5</v>
      </c>
      <c r="T149" s="346"/>
      <c r="U149" s="347"/>
      <c r="V149" s="291" t="s">
        <v>1925</v>
      </c>
      <c r="W149" s="348"/>
      <c r="X149" s="290" t="s">
        <v>2226</v>
      </c>
      <c r="Y149" s="302" t="s">
        <v>2228</v>
      </c>
      <c r="Z149" s="302" t="s">
        <v>2228</v>
      </c>
      <c r="AA149" s="302" t="s">
        <v>2228</v>
      </c>
      <c r="AB149" s="302" t="s">
        <v>2227</v>
      </c>
      <c r="AC149" s="302" t="s">
        <v>2228</v>
      </c>
      <c r="AD149" s="302" t="s">
        <v>2228</v>
      </c>
      <c r="AE149" s="302" t="s">
        <v>2228</v>
      </c>
      <c r="AF149" s="303" t="s">
        <v>54</v>
      </c>
      <c r="AG149" s="292" t="s">
        <v>1820</v>
      </c>
      <c r="AH149" s="292" t="s">
        <v>1821</v>
      </c>
      <c r="AI149" s="349"/>
      <c r="AJ149" s="349"/>
      <c r="AK149" s="304" t="s">
        <v>119</v>
      </c>
      <c r="AL149" s="297" t="s">
        <v>1928</v>
      </c>
      <c r="AM149" s="299">
        <v>0.5</v>
      </c>
      <c r="AN149" s="345">
        <v>0.5</v>
      </c>
      <c r="AO149" s="305">
        <v>1</v>
      </c>
      <c r="AP149" s="148">
        <v>0.5</v>
      </c>
    </row>
    <row r="150" spans="2:42">
      <c r="B150" s="341"/>
      <c r="C150" s="290" t="s">
        <v>13</v>
      </c>
      <c r="D150" s="342"/>
      <c r="E150" s="309" t="s">
        <v>1932</v>
      </c>
      <c r="F150" s="344"/>
      <c r="G150" s="298" t="s">
        <v>2082</v>
      </c>
      <c r="H150" s="298" t="s">
        <v>1982</v>
      </c>
      <c r="I150" s="343">
        <v>1</v>
      </c>
      <c r="J150" s="345">
        <v>0.5</v>
      </c>
      <c r="K150" s="310">
        <v>45377</v>
      </c>
      <c r="L150" s="310">
        <v>45377</v>
      </c>
      <c r="M150" s="310">
        <v>45377</v>
      </c>
      <c r="N150" s="297">
        <v>0</v>
      </c>
      <c r="O150" s="298" t="s">
        <v>2225</v>
      </c>
      <c r="P150" s="309" t="s">
        <v>1928</v>
      </c>
      <c r="Q150" s="308">
        <v>1</v>
      </c>
      <c r="R150" s="299">
        <v>0.5</v>
      </c>
      <c r="S150" s="299">
        <v>0.5</v>
      </c>
      <c r="T150" s="346"/>
      <c r="U150" s="347"/>
      <c r="V150" s="291" t="s">
        <v>1925</v>
      </c>
      <c r="W150" s="348"/>
      <c r="X150" s="290" t="s">
        <v>2226</v>
      </c>
      <c r="Y150" s="302" t="s">
        <v>2228</v>
      </c>
      <c r="Z150" s="302" t="s">
        <v>2228</v>
      </c>
      <c r="AA150" s="302" t="s">
        <v>2228</v>
      </c>
      <c r="AB150" s="302" t="s">
        <v>2227</v>
      </c>
      <c r="AC150" s="302" t="s">
        <v>2228</v>
      </c>
      <c r="AD150" s="302" t="s">
        <v>2228</v>
      </c>
      <c r="AE150" s="302" t="s">
        <v>2228</v>
      </c>
      <c r="AF150" s="303" t="s">
        <v>54</v>
      </c>
      <c r="AG150" s="292" t="s">
        <v>1820</v>
      </c>
      <c r="AH150" s="292" t="s">
        <v>1821</v>
      </c>
      <c r="AI150" s="349"/>
      <c r="AJ150" s="349"/>
      <c r="AK150" s="304" t="s">
        <v>119</v>
      </c>
      <c r="AL150" s="297" t="s">
        <v>1928</v>
      </c>
      <c r="AM150" s="299">
        <v>0.5</v>
      </c>
      <c r="AN150" s="345">
        <v>0.5</v>
      </c>
      <c r="AO150" s="305">
        <v>1</v>
      </c>
      <c r="AP150" s="148">
        <v>0.5</v>
      </c>
    </row>
    <row r="151" spans="2:42">
      <c r="B151" s="341"/>
      <c r="C151" s="290" t="s">
        <v>13</v>
      </c>
      <c r="D151" s="342"/>
      <c r="E151" s="309" t="s">
        <v>1932</v>
      </c>
      <c r="F151" s="344"/>
      <c r="G151" s="298" t="s">
        <v>983</v>
      </c>
      <c r="H151" s="298" t="s">
        <v>2089</v>
      </c>
      <c r="I151" s="343">
        <v>1</v>
      </c>
      <c r="J151" s="345">
        <v>0.5</v>
      </c>
      <c r="K151" s="310">
        <v>45377</v>
      </c>
      <c r="L151" s="310">
        <v>45377</v>
      </c>
      <c r="M151" s="310">
        <v>45377</v>
      </c>
      <c r="N151" s="297">
        <v>0</v>
      </c>
      <c r="O151" s="298" t="s">
        <v>2225</v>
      </c>
      <c r="P151" s="309" t="s">
        <v>1928</v>
      </c>
      <c r="Q151" s="308">
        <v>1</v>
      </c>
      <c r="R151" s="299">
        <v>0.5</v>
      </c>
      <c r="S151" s="299">
        <v>0.5</v>
      </c>
      <c r="T151" s="346"/>
      <c r="U151" s="347"/>
      <c r="V151" s="291" t="s">
        <v>1925</v>
      </c>
      <c r="W151" s="348"/>
      <c r="X151" s="290" t="s">
        <v>2226</v>
      </c>
      <c r="Y151" s="302" t="s">
        <v>2228</v>
      </c>
      <c r="Z151" s="302" t="s">
        <v>2228</v>
      </c>
      <c r="AA151" s="302" t="s">
        <v>2228</v>
      </c>
      <c r="AB151" s="302" t="s">
        <v>2227</v>
      </c>
      <c r="AC151" s="302" t="s">
        <v>2228</v>
      </c>
      <c r="AD151" s="302" t="s">
        <v>2228</v>
      </c>
      <c r="AE151" s="302" t="s">
        <v>2228</v>
      </c>
      <c r="AF151" s="303" t="s">
        <v>54</v>
      </c>
      <c r="AG151" s="292" t="s">
        <v>1820</v>
      </c>
      <c r="AH151" s="292" t="s">
        <v>1821</v>
      </c>
      <c r="AI151" s="349"/>
      <c r="AJ151" s="349"/>
      <c r="AK151" s="304" t="s">
        <v>119</v>
      </c>
      <c r="AL151" s="297" t="s">
        <v>1928</v>
      </c>
      <c r="AM151" s="299">
        <v>0.5</v>
      </c>
      <c r="AN151" s="345">
        <v>0.5</v>
      </c>
      <c r="AO151" s="305">
        <v>1</v>
      </c>
      <c r="AP151" s="148">
        <v>0.5</v>
      </c>
    </row>
    <row r="152" spans="2:42">
      <c r="B152" s="341"/>
      <c r="C152" s="290" t="s">
        <v>13</v>
      </c>
      <c r="D152" s="342"/>
      <c r="E152" s="309" t="s">
        <v>1932</v>
      </c>
      <c r="F152" s="344"/>
      <c r="G152" s="298" t="s">
        <v>2090</v>
      </c>
      <c r="H152" s="298" t="s">
        <v>2099</v>
      </c>
      <c r="I152" s="343">
        <v>2</v>
      </c>
      <c r="J152" s="345">
        <v>5</v>
      </c>
      <c r="K152" s="310">
        <v>45378</v>
      </c>
      <c r="L152" s="310">
        <v>45378</v>
      </c>
      <c r="M152" s="310">
        <v>45378</v>
      </c>
      <c r="N152" s="297">
        <v>0</v>
      </c>
      <c r="O152" s="298" t="s">
        <v>2225</v>
      </c>
      <c r="P152" s="309" t="s">
        <v>448</v>
      </c>
      <c r="Q152" s="308">
        <v>2</v>
      </c>
      <c r="R152" s="299">
        <v>5</v>
      </c>
      <c r="S152" s="299">
        <v>10</v>
      </c>
      <c r="T152" s="346"/>
      <c r="U152" s="347"/>
      <c r="V152" s="291" t="s">
        <v>1925</v>
      </c>
      <c r="W152" s="348"/>
      <c r="X152" s="290" t="s">
        <v>2226</v>
      </c>
      <c r="Y152" s="302" t="s">
        <v>2228</v>
      </c>
      <c r="Z152" s="302" t="s">
        <v>2228</v>
      </c>
      <c r="AA152" s="302" t="s">
        <v>2228</v>
      </c>
      <c r="AB152" s="302" t="s">
        <v>2228</v>
      </c>
      <c r="AC152" s="302" t="s">
        <v>2227</v>
      </c>
      <c r="AD152" s="302" t="s">
        <v>2228</v>
      </c>
      <c r="AE152" s="302" t="s">
        <v>2228</v>
      </c>
      <c r="AF152" s="303" t="s">
        <v>54</v>
      </c>
      <c r="AG152" s="292" t="s">
        <v>1820</v>
      </c>
      <c r="AH152" s="292" t="s">
        <v>1821</v>
      </c>
      <c r="AI152" s="349"/>
      <c r="AJ152" s="349"/>
      <c r="AK152" s="304" t="s">
        <v>119</v>
      </c>
      <c r="AL152" s="297" t="s">
        <v>448</v>
      </c>
      <c r="AM152" s="299">
        <v>5</v>
      </c>
      <c r="AN152" s="345">
        <v>5</v>
      </c>
      <c r="AO152" s="305">
        <v>1</v>
      </c>
      <c r="AP152" s="148">
        <v>10</v>
      </c>
    </row>
    <row r="153" spans="2:42">
      <c r="B153" s="341"/>
      <c r="C153" s="290" t="s">
        <v>13</v>
      </c>
      <c r="D153" s="342"/>
      <c r="E153" s="309" t="s">
        <v>1932</v>
      </c>
      <c r="F153" s="344"/>
      <c r="G153" s="298" t="s">
        <v>2091</v>
      </c>
      <c r="H153" s="298" t="s">
        <v>2100</v>
      </c>
      <c r="I153" s="343">
        <v>2</v>
      </c>
      <c r="J153" s="345">
        <v>5</v>
      </c>
      <c r="K153" s="310">
        <v>45378</v>
      </c>
      <c r="L153" s="310">
        <v>45378</v>
      </c>
      <c r="M153" s="310">
        <v>45378</v>
      </c>
      <c r="N153" s="297">
        <v>0</v>
      </c>
      <c r="O153" s="298" t="s">
        <v>2225</v>
      </c>
      <c r="P153" s="309" t="s">
        <v>448</v>
      </c>
      <c r="Q153" s="308">
        <v>2</v>
      </c>
      <c r="R153" s="299">
        <v>5</v>
      </c>
      <c r="S153" s="299">
        <v>10</v>
      </c>
      <c r="T153" s="346"/>
      <c r="U153" s="347"/>
      <c r="V153" s="291" t="s">
        <v>1925</v>
      </c>
      <c r="W153" s="348"/>
      <c r="X153" s="290" t="s">
        <v>2226</v>
      </c>
      <c r="Y153" s="302" t="s">
        <v>2228</v>
      </c>
      <c r="Z153" s="302" t="s">
        <v>2228</v>
      </c>
      <c r="AA153" s="302" t="s">
        <v>2228</v>
      </c>
      <c r="AB153" s="302" t="s">
        <v>2228</v>
      </c>
      <c r="AC153" s="302" t="s">
        <v>2227</v>
      </c>
      <c r="AD153" s="302" t="s">
        <v>2228</v>
      </c>
      <c r="AE153" s="302" t="s">
        <v>2228</v>
      </c>
      <c r="AF153" s="303" t="s">
        <v>54</v>
      </c>
      <c r="AG153" s="292" t="s">
        <v>1820</v>
      </c>
      <c r="AH153" s="292" t="s">
        <v>1821</v>
      </c>
      <c r="AI153" s="293"/>
      <c r="AJ153" s="349"/>
      <c r="AK153" s="304" t="s">
        <v>119</v>
      </c>
      <c r="AL153" s="297" t="s">
        <v>448</v>
      </c>
      <c r="AM153" s="299">
        <v>5</v>
      </c>
      <c r="AN153" s="345">
        <v>5</v>
      </c>
      <c r="AO153" s="305">
        <v>1</v>
      </c>
      <c r="AP153" s="148">
        <v>10</v>
      </c>
    </row>
    <row r="154" spans="2:42">
      <c r="B154" s="294"/>
      <c r="C154" s="290" t="s">
        <v>13</v>
      </c>
      <c r="D154" s="211"/>
      <c r="E154" s="309" t="s">
        <v>1932</v>
      </c>
      <c r="F154" s="295"/>
      <c r="G154" s="298" t="s">
        <v>2092</v>
      </c>
      <c r="H154" s="298" t="s">
        <v>2101</v>
      </c>
      <c r="I154" s="309">
        <v>2</v>
      </c>
      <c r="J154" s="296">
        <v>7</v>
      </c>
      <c r="K154" s="310">
        <v>45378</v>
      </c>
      <c r="L154" s="310">
        <v>45378</v>
      </c>
      <c r="M154" s="310">
        <v>45378</v>
      </c>
      <c r="N154" s="297">
        <v>0</v>
      </c>
      <c r="O154" s="298" t="s">
        <v>2225</v>
      </c>
      <c r="P154" s="309" t="s">
        <v>448</v>
      </c>
      <c r="Q154" s="308">
        <v>2</v>
      </c>
      <c r="R154" s="299">
        <v>7</v>
      </c>
      <c r="S154" s="299">
        <v>14</v>
      </c>
      <c r="T154" s="297"/>
      <c r="U154" s="300"/>
      <c r="V154" s="291" t="s">
        <v>1925</v>
      </c>
      <c r="W154" s="301"/>
      <c r="X154" s="290" t="s">
        <v>2226</v>
      </c>
      <c r="Y154" s="302" t="s">
        <v>2228</v>
      </c>
      <c r="Z154" s="302" t="s">
        <v>2228</v>
      </c>
      <c r="AA154" s="302" t="s">
        <v>2228</v>
      </c>
      <c r="AB154" s="302" t="s">
        <v>2228</v>
      </c>
      <c r="AC154" s="302" t="s">
        <v>2227</v>
      </c>
      <c r="AD154" s="302" t="s">
        <v>2228</v>
      </c>
      <c r="AE154" s="302" t="s">
        <v>2228</v>
      </c>
      <c r="AF154" s="303" t="s">
        <v>54</v>
      </c>
      <c r="AG154" s="292" t="s">
        <v>1820</v>
      </c>
      <c r="AH154" s="292" t="s">
        <v>1821</v>
      </c>
      <c r="AI154" s="293"/>
      <c r="AJ154" s="293"/>
      <c r="AK154" s="304" t="s">
        <v>119</v>
      </c>
      <c r="AL154" s="297" t="s">
        <v>448</v>
      </c>
      <c r="AM154" s="299">
        <v>7</v>
      </c>
      <c r="AN154" s="345">
        <v>7</v>
      </c>
      <c r="AO154" s="305">
        <v>1</v>
      </c>
      <c r="AP154" s="148">
        <v>14</v>
      </c>
    </row>
    <row r="155" spans="2:42">
      <c r="B155" s="294"/>
      <c r="C155" s="290" t="s">
        <v>13</v>
      </c>
      <c r="D155" s="211"/>
      <c r="E155" s="309" t="s">
        <v>1932</v>
      </c>
      <c r="F155" s="295"/>
      <c r="G155" s="298" t="s">
        <v>950</v>
      </c>
      <c r="H155" s="298" t="s">
        <v>2102</v>
      </c>
      <c r="I155" s="309">
        <v>2</v>
      </c>
      <c r="J155" s="296">
        <v>5</v>
      </c>
      <c r="K155" s="310">
        <v>45378</v>
      </c>
      <c r="L155" s="310">
        <v>45378</v>
      </c>
      <c r="M155" s="310">
        <v>45378</v>
      </c>
      <c r="N155" s="297">
        <v>0</v>
      </c>
      <c r="O155" s="298" t="s">
        <v>2225</v>
      </c>
      <c r="P155" s="309" t="s">
        <v>448</v>
      </c>
      <c r="Q155" s="308">
        <v>2</v>
      </c>
      <c r="R155" s="299">
        <v>5</v>
      </c>
      <c r="S155" s="299">
        <v>10</v>
      </c>
      <c r="T155" s="297"/>
      <c r="U155" s="300"/>
      <c r="V155" s="291" t="s">
        <v>1925</v>
      </c>
      <c r="W155" s="301"/>
      <c r="X155" s="290" t="s">
        <v>2226</v>
      </c>
      <c r="Y155" s="302" t="s">
        <v>2228</v>
      </c>
      <c r="Z155" s="302" t="s">
        <v>2228</v>
      </c>
      <c r="AA155" s="302" t="s">
        <v>2228</v>
      </c>
      <c r="AB155" s="302" t="s">
        <v>2228</v>
      </c>
      <c r="AC155" s="302" t="s">
        <v>2227</v>
      </c>
      <c r="AD155" s="302" t="s">
        <v>2228</v>
      </c>
      <c r="AE155" s="302" t="s">
        <v>2228</v>
      </c>
      <c r="AF155" s="303" t="s">
        <v>54</v>
      </c>
      <c r="AG155" s="292" t="s">
        <v>1820</v>
      </c>
      <c r="AH155" s="292" t="s">
        <v>1821</v>
      </c>
      <c r="AI155" s="293"/>
      <c r="AJ155" s="293"/>
      <c r="AK155" s="304" t="s">
        <v>119</v>
      </c>
      <c r="AL155" s="297" t="s">
        <v>448</v>
      </c>
      <c r="AM155" s="299">
        <v>5</v>
      </c>
      <c r="AN155" s="345">
        <v>5</v>
      </c>
      <c r="AO155" s="305">
        <v>1</v>
      </c>
      <c r="AP155" s="148">
        <v>10</v>
      </c>
    </row>
    <row r="156" spans="2:42">
      <c r="B156" s="294"/>
      <c r="C156" s="290" t="s">
        <v>13</v>
      </c>
      <c r="D156" s="211"/>
      <c r="E156" s="309" t="s">
        <v>1932</v>
      </c>
      <c r="F156" s="295"/>
      <c r="G156" s="298" t="s">
        <v>1007</v>
      </c>
      <c r="H156" s="298" t="s">
        <v>2103</v>
      </c>
      <c r="I156" s="309">
        <v>2</v>
      </c>
      <c r="J156" s="296">
        <v>4</v>
      </c>
      <c r="K156" s="310">
        <v>45378</v>
      </c>
      <c r="L156" s="310">
        <v>45378</v>
      </c>
      <c r="M156" s="310">
        <v>45378</v>
      </c>
      <c r="N156" s="297">
        <v>0</v>
      </c>
      <c r="O156" s="298" t="s">
        <v>2225</v>
      </c>
      <c r="P156" s="309" t="s">
        <v>448</v>
      </c>
      <c r="Q156" s="308">
        <v>2</v>
      </c>
      <c r="R156" s="299">
        <v>4</v>
      </c>
      <c r="S156" s="299">
        <v>8</v>
      </c>
      <c r="T156" s="297"/>
      <c r="U156" s="300"/>
      <c r="V156" s="291" t="s">
        <v>1925</v>
      </c>
      <c r="W156" s="301"/>
      <c r="X156" s="290" t="s">
        <v>2226</v>
      </c>
      <c r="Y156" s="302" t="s">
        <v>2228</v>
      </c>
      <c r="Z156" s="302" t="s">
        <v>2228</v>
      </c>
      <c r="AA156" s="302" t="s">
        <v>2228</v>
      </c>
      <c r="AB156" s="302" t="s">
        <v>2228</v>
      </c>
      <c r="AC156" s="302" t="s">
        <v>2227</v>
      </c>
      <c r="AD156" s="302" t="s">
        <v>2228</v>
      </c>
      <c r="AE156" s="302" t="s">
        <v>2228</v>
      </c>
      <c r="AF156" s="303" t="s">
        <v>54</v>
      </c>
      <c r="AG156" s="292" t="s">
        <v>1820</v>
      </c>
      <c r="AH156" s="292" t="s">
        <v>1821</v>
      </c>
      <c r="AI156" s="293"/>
      <c r="AJ156" s="293"/>
      <c r="AK156" s="304" t="s">
        <v>119</v>
      </c>
      <c r="AL156" s="297" t="s">
        <v>448</v>
      </c>
      <c r="AM156" s="299">
        <v>4</v>
      </c>
      <c r="AN156" s="345">
        <v>4</v>
      </c>
      <c r="AO156" s="305">
        <v>1</v>
      </c>
      <c r="AP156" s="148">
        <v>8</v>
      </c>
    </row>
    <row r="157" spans="2:42">
      <c r="B157" s="294"/>
      <c r="C157" s="290" t="s">
        <v>13</v>
      </c>
      <c r="D157" s="211"/>
      <c r="E157" s="309" t="s">
        <v>1932</v>
      </c>
      <c r="F157" s="295"/>
      <c r="G157" s="298" t="s">
        <v>2093</v>
      </c>
      <c r="H157" s="298" t="s">
        <v>2104</v>
      </c>
      <c r="I157" s="309">
        <v>2</v>
      </c>
      <c r="J157" s="296">
        <v>4</v>
      </c>
      <c r="K157" s="310">
        <v>45378</v>
      </c>
      <c r="L157" s="310">
        <v>45378</v>
      </c>
      <c r="M157" s="310">
        <v>45378</v>
      </c>
      <c r="N157" s="297">
        <v>0</v>
      </c>
      <c r="O157" s="298" t="s">
        <v>2225</v>
      </c>
      <c r="P157" s="309" t="s">
        <v>448</v>
      </c>
      <c r="Q157" s="308">
        <v>2</v>
      </c>
      <c r="R157" s="299">
        <v>4</v>
      </c>
      <c r="S157" s="299">
        <v>8</v>
      </c>
      <c r="T157" s="297"/>
      <c r="U157" s="300"/>
      <c r="V157" s="291" t="s">
        <v>1925</v>
      </c>
      <c r="W157" s="301"/>
      <c r="X157" s="290" t="s">
        <v>2226</v>
      </c>
      <c r="Y157" s="302" t="s">
        <v>2228</v>
      </c>
      <c r="Z157" s="302" t="s">
        <v>2228</v>
      </c>
      <c r="AA157" s="302" t="s">
        <v>2228</v>
      </c>
      <c r="AB157" s="302" t="s">
        <v>2228</v>
      </c>
      <c r="AC157" s="302" t="s">
        <v>2227</v>
      </c>
      <c r="AD157" s="302" t="s">
        <v>2228</v>
      </c>
      <c r="AE157" s="302" t="s">
        <v>2228</v>
      </c>
      <c r="AF157" s="303" t="s">
        <v>54</v>
      </c>
      <c r="AG157" s="292" t="s">
        <v>1820</v>
      </c>
      <c r="AH157" s="292" t="s">
        <v>1821</v>
      </c>
      <c r="AI157" s="293"/>
      <c r="AJ157" s="293"/>
      <c r="AK157" s="304" t="s">
        <v>119</v>
      </c>
      <c r="AL157" s="297" t="s">
        <v>448</v>
      </c>
      <c r="AM157" s="299">
        <v>4</v>
      </c>
      <c r="AN157" s="345">
        <v>4</v>
      </c>
      <c r="AO157" s="305">
        <v>1</v>
      </c>
      <c r="AP157" s="148">
        <v>8</v>
      </c>
    </row>
    <row r="158" spans="2:42">
      <c r="B158" s="294"/>
      <c r="C158" s="290" t="s">
        <v>13</v>
      </c>
      <c r="D158" s="211"/>
      <c r="E158" s="309" t="s">
        <v>1932</v>
      </c>
      <c r="F158" s="295"/>
      <c r="G158" s="360" t="s">
        <v>2094</v>
      </c>
      <c r="H158" s="298" t="s">
        <v>2105</v>
      </c>
      <c r="I158" s="309">
        <v>2</v>
      </c>
      <c r="J158" s="296">
        <v>3</v>
      </c>
      <c r="K158" s="310">
        <v>45378</v>
      </c>
      <c r="L158" s="310">
        <v>45378</v>
      </c>
      <c r="M158" s="310">
        <v>45378</v>
      </c>
      <c r="N158" s="297">
        <v>0</v>
      </c>
      <c r="O158" s="298" t="s">
        <v>2225</v>
      </c>
      <c r="P158" s="309" t="s">
        <v>448</v>
      </c>
      <c r="Q158" s="308">
        <v>2</v>
      </c>
      <c r="R158" s="299">
        <v>3</v>
      </c>
      <c r="S158" s="299">
        <v>6</v>
      </c>
      <c r="T158" s="297"/>
      <c r="U158" s="300"/>
      <c r="V158" s="291" t="s">
        <v>1925</v>
      </c>
      <c r="W158" s="301"/>
      <c r="X158" s="290" t="s">
        <v>2226</v>
      </c>
      <c r="Y158" s="302" t="s">
        <v>2228</v>
      </c>
      <c r="Z158" s="302" t="s">
        <v>2228</v>
      </c>
      <c r="AA158" s="302" t="s">
        <v>2228</v>
      </c>
      <c r="AB158" s="302" t="s">
        <v>2228</v>
      </c>
      <c r="AC158" s="302" t="s">
        <v>2227</v>
      </c>
      <c r="AD158" s="302" t="s">
        <v>2228</v>
      </c>
      <c r="AE158" s="302" t="s">
        <v>2228</v>
      </c>
      <c r="AF158" s="303" t="s">
        <v>54</v>
      </c>
      <c r="AG158" s="292" t="s">
        <v>1820</v>
      </c>
      <c r="AH158" s="292" t="s">
        <v>1821</v>
      </c>
      <c r="AI158" s="293"/>
      <c r="AJ158" s="293"/>
      <c r="AK158" s="304" t="s">
        <v>119</v>
      </c>
      <c r="AL158" s="297" t="s">
        <v>448</v>
      </c>
      <c r="AM158" s="299">
        <v>3</v>
      </c>
      <c r="AN158" s="345">
        <v>3</v>
      </c>
      <c r="AO158" s="305">
        <v>1</v>
      </c>
      <c r="AP158" s="148">
        <v>6</v>
      </c>
    </row>
    <row r="159" spans="2:42">
      <c r="B159" s="294"/>
      <c r="C159" s="290" t="s">
        <v>13</v>
      </c>
      <c r="D159" s="211"/>
      <c r="E159" s="309" t="s">
        <v>1932</v>
      </c>
      <c r="F159" s="295"/>
      <c r="G159" s="298" t="s">
        <v>2095</v>
      </c>
      <c r="H159" s="298" t="s">
        <v>2106</v>
      </c>
      <c r="I159" s="309">
        <v>2</v>
      </c>
      <c r="J159" s="296">
        <v>9</v>
      </c>
      <c r="K159" s="310">
        <v>45378</v>
      </c>
      <c r="L159" s="310">
        <v>45378</v>
      </c>
      <c r="M159" s="310">
        <v>45378</v>
      </c>
      <c r="N159" s="297">
        <v>0</v>
      </c>
      <c r="O159" s="298" t="s">
        <v>2225</v>
      </c>
      <c r="P159" s="309" t="s">
        <v>448</v>
      </c>
      <c r="Q159" s="308">
        <v>2</v>
      </c>
      <c r="R159" s="299">
        <v>9</v>
      </c>
      <c r="S159" s="299">
        <v>18</v>
      </c>
      <c r="T159" s="297"/>
      <c r="U159" s="300"/>
      <c r="V159" s="291" t="s">
        <v>1925</v>
      </c>
      <c r="W159" s="301"/>
      <c r="X159" s="290" t="s">
        <v>2226</v>
      </c>
      <c r="Y159" s="302" t="s">
        <v>2228</v>
      </c>
      <c r="Z159" s="302" t="s">
        <v>2228</v>
      </c>
      <c r="AA159" s="302" t="s">
        <v>2228</v>
      </c>
      <c r="AB159" s="302" t="s">
        <v>2228</v>
      </c>
      <c r="AC159" s="302" t="s">
        <v>2227</v>
      </c>
      <c r="AD159" s="302" t="s">
        <v>2228</v>
      </c>
      <c r="AE159" s="302" t="s">
        <v>2228</v>
      </c>
      <c r="AF159" s="303" t="s">
        <v>54</v>
      </c>
      <c r="AG159" s="292" t="s">
        <v>1820</v>
      </c>
      <c r="AH159" s="292" t="s">
        <v>1821</v>
      </c>
      <c r="AI159" s="293"/>
      <c r="AJ159" s="293"/>
      <c r="AK159" s="304" t="s">
        <v>119</v>
      </c>
      <c r="AL159" s="297" t="s">
        <v>448</v>
      </c>
      <c r="AM159" s="299">
        <v>9</v>
      </c>
      <c r="AN159" s="296">
        <v>9</v>
      </c>
      <c r="AO159" s="305">
        <v>1</v>
      </c>
      <c r="AP159" s="148">
        <v>18</v>
      </c>
    </row>
    <row r="160" spans="2:42">
      <c r="B160" s="294"/>
      <c r="C160" s="290" t="s">
        <v>13</v>
      </c>
      <c r="D160" s="211"/>
      <c r="E160" s="309" t="s">
        <v>1932</v>
      </c>
      <c r="F160" s="295"/>
      <c r="G160" s="298" t="s">
        <v>2096</v>
      </c>
      <c r="H160" s="298" t="s">
        <v>2107</v>
      </c>
      <c r="I160" s="309">
        <v>2</v>
      </c>
      <c r="J160" s="296">
        <v>1</v>
      </c>
      <c r="K160" s="310">
        <v>45378</v>
      </c>
      <c r="L160" s="310">
        <v>45378</v>
      </c>
      <c r="M160" s="310">
        <v>45378</v>
      </c>
      <c r="N160" s="297">
        <v>0</v>
      </c>
      <c r="O160" s="298" t="s">
        <v>2225</v>
      </c>
      <c r="P160" s="309" t="s">
        <v>448</v>
      </c>
      <c r="Q160" s="308">
        <v>2</v>
      </c>
      <c r="R160" s="299">
        <v>1</v>
      </c>
      <c r="S160" s="299">
        <v>2</v>
      </c>
      <c r="T160" s="297"/>
      <c r="U160" s="300"/>
      <c r="V160" s="291" t="s">
        <v>1925</v>
      </c>
      <c r="W160" s="301"/>
      <c r="X160" s="290" t="s">
        <v>2226</v>
      </c>
      <c r="Y160" s="302" t="s">
        <v>2228</v>
      </c>
      <c r="Z160" s="302" t="s">
        <v>2228</v>
      </c>
      <c r="AA160" s="302" t="s">
        <v>2228</v>
      </c>
      <c r="AB160" s="302" t="s">
        <v>2228</v>
      </c>
      <c r="AC160" s="302" t="s">
        <v>2227</v>
      </c>
      <c r="AD160" s="302" t="s">
        <v>2228</v>
      </c>
      <c r="AE160" s="302" t="s">
        <v>2228</v>
      </c>
      <c r="AF160" s="303" t="s">
        <v>54</v>
      </c>
      <c r="AG160" s="292" t="s">
        <v>1820</v>
      </c>
      <c r="AH160" s="292" t="s">
        <v>1821</v>
      </c>
      <c r="AI160" s="293"/>
      <c r="AJ160" s="293"/>
      <c r="AK160" s="304" t="s">
        <v>119</v>
      </c>
      <c r="AL160" s="297" t="s">
        <v>448</v>
      </c>
      <c r="AM160" s="299">
        <v>1</v>
      </c>
      <c r="AN160" s="296">
        <v>1</v>
      </c>
      <c r="AO160" s="305">
        <v>1</v>
      </c>
      <c r="AP160" s="148">
        <v>2</v>
      </c>
    </row>
    <row r="161" spans="2:42">
      <c r="B161" s="294"/>
      <c r="C161" s="290" t="s">
        <v>38</v>
      </c>
      <c r="D161" s="211"/>
      <c r="E161" s="309" t="s">
        <v>1932</v>
      </c>
      <c r="F161" s="295"/>
      <c r="G161" s="298" t="s">
        <v>2097</v>
      </c>
      <c r="H161" s="298" t="s">
        <v>2108</v>
      </c>
      <c r="I161" s="309">
        <v>2</v>
      </c>
      <c r="J161" s="296">
        <v>2</v>
      </c>
      <c r="K161" s="310">
        <v>45378</v>
      </c>
      <c r="L161" s="310">
        <v>45378</v>
      </c>
      <c r="M161" s="310">
        <v>45378</v>
      </c>
      <c r="N161" s="297">
        <v>0</v>
      </c>
      <c r="O161" s="298" t="s">
        <v>2229</v>
      </c>
      <c r="P161" s="309" t="s">
        <v>448</v>
      </c>
      <c r="Q161" s="308">
        <v>2</v>
      </c>
      <c r="R161" s="299">
        <v>2</v>
      </c>
      <c r="S161" s="299">
        <v>4</v>
      </c>
      <c r="T161" s="297"/>
      <c r="U161" s="300"/>
      <c r="V161" s="291" t="s">
        <v>1925</v>
      </c>
      <c r="W161" s="301"/>
      <c r="X161" s="290" t="s">
        <v>2226</v>
      </c>
      <c r="Y161" s="302" t="s">
        <v>2228</v>
      </c>
      <c r="Z161" s="302" t="s">
        <v>2228</v>
      </c>
      <c r="AA161" s="302" t="s">
        <v>2228</v>
      </c>
      <c r="AB161" s="302" t="s">
        <v>2228</v>
      </c>
      <c r="AC161" s="302" t="s">
        <v>2227</v>
      </c>
      <c r="AD161" s="302" t="s">
        <v>2228</v>
      </c>
      <c r="AE161" s="302" t="s">
        <v>2228</v>
      </c>
      <c r="AF161" s="303" t="s">
        <v>54</v>
      </c>
      <c r="AG161" s="292" t="s">
        <v>1820</v>
      </c>
      <c r="AH161" s="292" t="s">
        <v>1821</v>
      </c>
      <c r="AI161" s="293"/>
      <c r="AJ161" s="293"/>
      <c r="AK161" s="304" t="s">
        <v>119</v>
      </c>
      <c r="AL161" s="297" t="s">
        <v>448</v>
      </c>
      <c r="AM161" s="299">
        <v>2</v>
      </c>
      <c r="AN161" s="296">
        <v>2</v>
      </c>
      <c r="AO161" s="305">
        <v>1</v>
      </c>
      <c r="AP161" s="148">
        <v>4</v>
      </c>
    </row>
    <row r="162" spans="2:42">
      <c r="B162" s="294"/>
      <c r="C162" s="290" t="s">
        <v>13</v>
      </c>
      <c r="D162" s="211"/>
      <c r="E162" s="309" t="s">
        <v>1932</v>
      </c>
      <c r="F162" s="295"/>
      <c r="G162" s="298" t="s">
        <v>2098</v>
      </c>
      <c r="H162" s="298" t="s">
        <v>2109</v>
      </c>
      <c r="I162" s="309">
        <v>2</v>
      </c>
      <c r="J162" s="296">
        <v>9</v>
      </c>
      <c r="K162" s="310">
        <v>45378</v>
      </c>
      <c r="L162" s="310">
        <v>45378</v>
      </c>
      <c r="M162" s="310">
        <v>45378</v>
      </c>
      <c r="N162" s="297">
        <v>0</v>
      </c>
      <c r="O162" s="298" t="s">
        <v>2225</v>
      </c>
      <c r="P162" s="309" t="s">
        <v>448</v>
      </c>
      <c r="Q162" s="308">
        <v>2</v>
      </c>
      <c r="R162" s="299">
        <v>9</v>
      </c>
      <c r="S162" s="299">
        <v>18</v>
      </c>
      <c r="T162" s="297"/>
      <c r="U162" s="300"/>
      <c r="V162" s="291" t="s">
        <v>1925</v>
      </c>
      <c r="W162" s="301"/>
      <c r="X162" s="290" t="s">
        <v>2226</v>
      </c>
      <c r="Y162" s="302" t="s">
        <v>2228</v>
      </c>
      <c r="Z162" s="302" t="s">
        <v>2228</v>
      </c>
      <c r="AA162" s="302" t="s">
        <v>2228</v>
      </c>
      <c r="AB162" s="302" t="s">
        <v>2228</v>
      </c>
      <c r="AC162" s="302" t="s">
        <v>2227</v>
      </c>
      <c r="AD162" s="302" t="s">
        <v>2228</v>
      </c>
      <c r="AE162" s="302" t="s">
        <v>2228</v>
      </c>
      <c r="AF162" s="303" t="s">
        <v>54</v>
      </c>
      <c r="AG162" s="292" t="s">
        <v>1820</v>
      </c>
      <c r="AH162" s="292" t="s">
        <v>1821</v>
      </c>
      <c r="AI162" s="293"/>
      <c r="AJ162" s="293"/>
      <c r="AK162" s="304" t="s">
        <v>119</v>
      </c>
      <c r="AL162" s="297" t="s">
        <v>448</v>
      </c>
      <c r="AM162" s="299">
        <v>9</v>
      </c>
      <c r="AN162" s="296">
        <v>9</v>
      </c>
      <c r="AO162" s="305">
        <v>1</v>
      </c>
      <c r="AP162" s="148">
        <v>18</v>
      </c>
    </row>
    <row r="163" spans="2:42">
      <c r="B163" s="294"/>
      <c r="C163" s="290" t="s">
        <v>13</v>
      </c>
      <c r="D163" s="211"/>
      <c r="E163" s="309" t="s">
        <v>1932</v>
      </c>
      <c r="F163" s="295"/>
      <c r="G163" s="298" t="s">
        <v>2096</v>
      </c>
      <c r="H163" s="298" t="s">
        <v>2111</v>
      </c>
      <c r="I163" s="309">
        <v>1</v>
      </c>
      <c r="J163" s="296">
        <v>9</v>
      </c>
      <c r="K163" s="310">
        <v>45378</v>
      </c>
      <c r="L163" s="310">
        <v>45378</v>
      </c>
      <c r="M163" s="310">
        <v>45378</v>
      </c>
      <c r="N163" s="297">
        <v>0</v>
      </c>
      <c r="O163" s="298" t="s">
        <v>2225</v>
      </c>
      <c r="P163" s="309" t="s">
        <v>458</v>
      </c>
      <c r="Q163" s="308">
        <v>1</v>
      </c>
      <c r="R163" s="299">
        <v>9</v>
      </c>
      <c r="S163" s="299">
        <v>9</v>
      </c>
      <c r="T163" s="297"/>
      <c r="U163" s="300"/>
      <c r="V163" s="291" t="s">
        <v>1925</v>
      </c>
      <c r="W163" s="301"/>
      <c r="X163" s="290" t="s">
        <v>2226</v>
      </c>
      <c r="Y163" s="302" t="s">
        <v>2228</v>
      </c>
      <c r="Z163" s="302" t="s">
        <v>2228</v>
      </c>
      <c r="AA163" s="302" t="s">
        <v>2228</v>
      </c>
      <c r="AB163" s="302" t="s">
        <v>2228</v>
      </c>
      <c r="AC163" s="302" t="s">
        <v>2227</v>
      </c>
      <c r="AD163" s="302" t="s">
        <v>2228</v>
      </c>
      <c r="AE163" s="302" t="s">
        <v>2228</v>
      </c>
      <c r="AF163" s="303" t="s">
        <v>54</v>
      </c>
      <c r="AG163" s="292" t="s">
        <v>1820</v>
      </c>
      <c r="AH163" s="292" t="s">
        <v>1821</v>
      </c>
      <c r="AI163" s="293"/>
      <c r="AJ163" s="293"/>
      <c r="AK163" s="304" t="s">
        <v>119</v>
      </c>
      <c r="AL163" s="297" t="s">
        <v>458</v>
      </c>
      <c r="AM163" s="299">
        <v>9</v>
      </c>
      <c r="AN163" s="296">
        <v>9</v>
      </c>
      <c r="AO163" s="305">
        <v>1</v>
      </c>
      <c r="AP163" s="148">
        <v>9</v>
      </c>
    </row>
    <row r="164" spans="2:42">
      <c r="B164" s="294"/>
      <c r="C164" s="290" t="s">
        <v>13</v>
      </c>
      <c r="D164" s="211"/>
      <c r="E164" s="309" t="s">
        <v>1932</v>
      </c>
      <c r="F164" s="295"/>
      <c r="G164" s="298" t="s">
        <v>2093</v>
      </c>
      <c r="H164" s="298" t="s">
        <v>2112</v>
      </c>
      <c r="I164" s="343">
        <v>1</v>
      </c>
      <c r="J164" s="345">
        <v>3</v>
      </c>
      <c r="K164" s="310">
        <v>45378</v>
      </c>
      <c r="L164" s="310">
        <v>45378</v>
      </c>
      <c r="M164" s="310">
        <v>45378</v>
      </c>
      <c r="N164" s="297">
        <v>0</v>
      </c>
      <c r="O164" s="298" t="s">
        <v>2225</v>
      </c>
      <c r="P164" s="309" t="s">
        <v>458</v>
      </c>
      <c r="Q164" s="308">
        <v>1</v>
      </c>
      <c r="R164" s="299">
        <v>3</v>
      </c>
      <c r="S164" s="299">
        <v>3</v>
      </c>
      <c r="T164" s="297"/>
      <c r="U164" s="300"/>
      <c r="V164" s="291" t="s">
        <v>1925</v>
      </c>
      <c r="W164" s="301"/>
      <c r="X164" s="290" t="s">
        <v>2226</v>
      </c>
      <c r="Y164" s="302" t="s">
        <v>2228</v>
      </c>
      <c r="Z164" s="302" t="s">
        <v>2228</v>
      </c>
      <c r="AA164" s="302" t="s">
        <v>2228</v>
      </c>
      <c r="AB164" s="302" t="s">
        <v>2228</v>
      </c>
      <c r="AC164" s="302" t="s">
        <v>2227</v>
      </c>
      <c r="AD164" s="302" t="s">
        <v>2228</v>
      </c>
      <c r="AE164" s="302" t="s">
        <v>2228</v>
      </c>
      <c r="AF164" s="303" t="s">
        <v>54</v>
      </c>
      <c r="AG164" s="292" t="s">
        <v>1820</v>
      </c>
      <c r="AH164" s="292" t="s">
        <v>1821</v>
      </c>
      <c r="AI164" s="293"/>
      <c r="AJ164" s="293"/>
      <c r="AK164" s="304" t="s">
        <v>119</v>
      </c>
      <c r="AL164" s="297" t="s">
        <v>458</v>
      </c>
      <c r="AM164" s="299">
        <v>3</v>
      </c>
      <c r="AN164" s="296">
        <v>3</v>
      </c>
      <c r="AO164" s="305">
        <v>1</v>
      </c>
      <c r="AP164" s="148">
        <v>3</v>
      </c>
    </row>
    <row r="165" spans="2:42">
      <c r="B165" s="294"/>
      <c r="C165" s="290" t="s">
        <v>13</v>
      </c>
      <c r="D165" s="211"/>
      <c r="E165" s="309" t="s">
        <v>1932</v>
      </c>
      <c r="F165" s="295"/>
      <c r="G165" s="298" t="s">
        <v>2110</v>
      </c>
      <c r="H165" s="298" t="s">
        <v>2113</v>
      </c>
      <c r="I165" s="343">
        <v>1</v>
      </c>
      <c r="J165" s="345">
        <v>6</v>
      </c>
      <c r="K165" s="310">
        <v>45378</v>
      </c>
      <c r="L165" s="310">
        <v>45378</v>
      </c>
      <c r="M165" s="310">
        <v>45378</v>
      </c>
      <c r="N165" s="297">
        <v>0</v>
      </c>
      <c r="O165" s="298" t="s">
        <v>2225</v>
      </c>
      <c r="P165" s="309" t="s">
        <v>458</v>
      </c>
      <c r="Q165" s="308">
        <v>1</v>
      </c>
      <c r="R165" s="299">
        <v>6</v>
      </c>
      <c r="S165" s="299">
        <v>6</v>
      </c>
      <c r="T165" s="297"/>
      <c r="U165" s="300"/>
      <c r="V165" s="291" t="s">
        <v>1925</v>
      </c>
      <c r="W165" s="301"/>
      <c r="X165" s="290" t="s">
        <v>2226</v>
      </c>
      <c r="Y165" s="302" t="s">
        <v>2228</v>
      </c>
      <c r="Z165" s="302" t="s">
        <v>2228</v>
      </c>
      <c r="AA165" s="302" t="s">
        <v>2228</v>
      </c>
      <c r="AB165" s="302" t="s">
        <v>2228</v>
      </c>
      <c r="AC165" s="302" t="s">
        <v>2227</v>
      </c>
      <c r="AD165" s="302" t="s">
        <v>2228</v>
      </c>
      <c r="AE165" s="302" t="s">
        <v>2228</v>
      </c>
      <c r="AF165" s="303" t="s">
        <v>54</v>
      </c>
      <c r="AG165" s="292" t="s">
        <v>1820</v>
      </c>
      <c r="AH165" s="292" t="s">
        <v>1821</v>
      </c>
      <c r="AI165" s="293"/>
      <c r="AJ165" s="293"/>
      <c r="AK165" s="304" t="s">
        <v>119</v>
      </c>
      <c r="AL165" s="297" t="s">
        <v>458</v>
      </c>
      <c r="AM165" s="299">
        <v>6</v>
      </c>
      <c r="AN165" s="296">
        <v>6</v>
      </c>
      <c r="AO165" s="305">
        <v>1</v>
      </c>
      <c r="AP165" s="148">
        <v>6</v>
      </c>
    </row>
    <row r="166" spans="2:42">
      <c r="B166" s="294"/>
      <c r="C166" s="290" t="s">
        <v>38</v>
      </c>
      <c r="D166" s="211"/>
      <c r="E166" s="309" t="s">
        <v>1932</v>
      </c>
      <c r="F166" s="295"/>
      <c r="G166" s="298" t="s">
        <v>2114</v>
      </c>
      <c r="H166" s="298" t="s">
        <v>2118</v>
      </c>
      <c r="I166" s="343">
        <v>2</v>
      </c>
      <c r="J166" s="345">
        <v>3</v>
      </c>
      <c r="K166" s="310">
        <v>45378</v>
      </c>
      <c r="L166" s="310">
        <v>45378</v>
      </c>
      <c r="M166" s="310">
        <v>45378</v>
      </c>
      <c r="N166" s="297">
        <v>0</v>
      </c>
      <c r="O166" s="298" t="s">
        <v>2229</v>
      </c>
      <c r="P166" s="309" t="s">
        <v>459</v>
      </c>
      <c r="Q166" s="308">
        <v>2</v>
      </c>
      <c r="R166" s="299">
        <v>3</v>
      </c>
      <c r="S166" s="299">
        <v>6</v>
      </c>
      <c r="T166" s="297"/>
      <c r="U166" s="300"/>
      <c r="V166" s="291" t="s">
        <v>1925</v>
      </c>
      <c r="W166" s="301"/>
      <c r="X166" s="290" t="s">
        <v>2226</v>
      </c>
      <c r="Y166" s="302" t="s">
        <v>2228</v>
      </c>
      <c r="Z166" s="302" t="s">
        <v>2228</v>
      </c>
      <c r="AA166" s="302" t="s">
        <v>2228</v>
      </c>
      <c r="AB166" s="302" t="s">
        <v>2228</v>
      </c>
      <c r="AC166" s="302" t="s">
        <v>2227</v>
      </c>
      <c r="AD166" s="302" t="s">
        <v>2228</v>
      </c>
      <c r="AE166" s="302" t="s">
        <v>2228</v>
      </c>
      <c r="AF166" s="303" t="s">
        <v>54</v>
      </c>
      <c r="AG166" s="292" t="s">
        <v>1820</v>
      </c>
      <c r="AH166" s="292" t="s">
        <v>1821</v>
      </c>
      <c r="AI166" s="293"/>
      <c r="AJ166" s="293"/>
      <c r="AK166" s="304" t="s">
        <v>119</v>
      </c>
      <c r="AL166" s="297" t="s">
        <v>459</v>
      </c>
      <c r="AM166" s="299">
        <v>3</v>
      </c>
      <c r="AN166" s="296">
        <v>3</v>
      </c>
      <c r="AO166" s="305">
        <v>1</v>
      </c>
      <c r="AP166" s="148">
        <v>6</v>
      </c>
    </row>
    <row r="167" spans="2:42">
      <c r="B167" s="294"/>
      <c r="C167" s="290" t="s">
        <v>38</v>
      </c>
      <c r="D167" s="211"/>
      <c r="E167" s="309" t="s">
        <v>1932</v>
      </c>
      <c r="F167" s="295"/>
      <c r="G167" s="298" t="s">
        <v>2115</v>
      </c>
      <c r="H167" s="298" t="s">
        <v>2119</v>
      </c>
      <c r="I167" s="343">
        <v>2</v>
      </c>
      <c r="J167" s="296">
        <v>2</v>
      </c>
      <c r="K167" s="310">
        <v>45378</v>
      </c>
      <c r="L167" s="310">
        <v>45378</v>
      </c>
      <c r="M167" s="310">
        <v>45378</v>
      </c>
      <c r="N167" s="297">
        <v>0</v>
      </c>
      <c r="O167" s="298" t="s">
        <v>2229</v>
      </c>
      <c r="P167" s="309" t="s">
        <v>459</v>
      </c>
      <c r="Q167" s="308">
        <v>2</v>
      </c>
      <c r="R167" s="299">
        <v>2</v>
      </c>
      <c r="S167" s="299">
        <v>4</v>
      </c>
      <c r="T167" s="297"/>
      <c r="U167" s="300"/>
      <c r="V167" s="291" t="s">
        <v>1925</v>
      </c>
      <c r="W167" s="301"/>
      <c r="X167" s="290" t="s">
        <v>2226</v>
      </c>
      <c r="Y167" s="302" t="s">
        <v>2228</v>
      </c>
      <c r="Z167" s="302" t="s">
        <v>2228</v>
      </c>
      <c r="AA167" s="302" t="s">
        <v>2228</v>
      </c>
      <c r="AB167" s="302" t="s">
        <v>2228</v>
      </c>
      <c r="AC167" s="302" t="s">
        <v>2227</v>
      </c>
      <c r="AD167" s="302" t="s">
        <v>2228</v>
      </c>
      <c r="AE167" s="302" t="s">
        <v>2228</v>
      </c>
      <c r="AF167" s="303" t="s">
        <v>54</v>
      </c>
      <c r="AG167" s="292" t="s">
        <v>1820</v>
      </c>
      <c r="AH167" s="292" t="s">
        <v>1821</v>
      </c>
      <c r="AI167" s="293"/>
      <c r="AJ167" s="293"/>
      <c r="AK167" s="304" t="s">
        <v>119</v>
      </c>
      <c r="AL167" s="297" t="s">
        <v>459</v>
      </c>
      <c r="AM167" s="299">
        <v>2</v>
      </c>
      <c r="AN167" s="296">
        <v>2</v>
      </c>
      <c r="AO167" s="305">
        <v>1</v>
      </c>
      <c r="AP167" s="148">
        <v>4</v>
      </c>
    </row>
    <row r="168" spans="2:42">
      <c r="B168" s="294"/>
      <c r="C168" s="290" t="s">
        <v>38</v>
      </c>
      <c r="D168" s="211"/>
      <c r="E168" s="309" t="s">
        <v>1932</v>
      </c>
      <c r="F168" s="295"/>
      <c r="G168" s="298" t="s">
        <v>2116</v>
      </c>
      <c r="H168" s="298" t="s">
        <v>2120</v>
      </c>
      <c r="I168" s="343">
        <v>2</v>
      </c>
      <c r="J168" s="296">
        <v>3</v>
      </c>
      <c r="K168" s="310">
        <v>45378</v>
      </c>
      <c r="L168" s="310">
        <v>45378</v>
      </c>
      <c r="M168" s="310">
        <v>45378</v>
      </c>
      <c r="N168" s="297">
        <v>0</v>
      </c>
      <c r="O168" s="298" t="s">
        <v>2229</v>
      </c>
      <c r="P168" s="309" t="s">
        <v>459</v>
      </c>
      <c r="Q168" s="308">
        <v>2</v>
      </c>
      <c r="R168" s="299">
        <v>3</v>
      </c>
      <c r="S168" s="299">
        <v>6</v>
      </c>
      <c r="T168" s="297"/>
      <c r="U168" s="300"/>
      <c r="V168" s="291" t="s">
        <v>1925</v>
      </c>
      <c r="W168" s="301"/>
      <c r="X168" s="290" t="s">
        <v>2226</v>
      </c>
      <c r="Y168" s="302" t="s">
        <v>2228</v>
      </c>
      <c r="Z168" s="302" t="s">
        <v>2228</v>
      </c>
      <c r="AA168" s="302" t="s">
        <v>2228</v>
      </c>
      <c r="AB168" s="302" t="s">
        <v>2228</v>
      </c>
      <c r="AC168" s="302" t="s">
        <v>2227</v>
      </c>
      <c r="AD168" s="302" t="s">
        <v>2228</v>
      </c>
      <c r="AE168" s="302" t="s">
        <v>2228</v>
      </c>
      <c r="AF168" s="303" t="s">
        <v>54</v>
      </c>
      <c r="AG168" s="292" t="s">
        <v>1820</v>
      </c>
      <c r="AH168" s="292" t="s">
        <v>1821</v>
      </c>
      <c r="AI168" s="293"/>
      <c r="AJ168" s="293"/>
      <c r="AK168" s="304" t="s">
        <v>119</v>
      </c>
      <c r="AL168" s="297" t="s">
        <v>459</v>
      </c>
      <c r="AM168" s="299">
        <v>3</v>
      </c>
      <c r="AN168" s="296">
        <v>3</v>
      </c>
      <c r="AO168" s="305">
        <v>1</v>
      </c>
      <c r="AP168" s="148">
        <v>6</v>
      </c>
    </row>
    <row r="169" spans="2:42">
      <c r="B169" s="294"/>
      <c r="C169" s="290" t="s">
        <v>38</v>
      </c>
      <c r="D169" s="211"/>
      <c r="E169" s="309" t="s">
        <v>1932</v>
      </c>
      <c r="F169" s="295"/>
      <c r="G169" s="298" t="s">
        <v>2117</v>
      </c>
      <c r="H169" s="298" t="s">
        <v>2121</v>
      </c>
      <c r="I169" s="343">
        <v>2</v>
      </c>
      <c r="J169" s="296">
        <v>1</v>
      </c>
      <c r="K169" s="310">
        <v>45378</v>
      </c>
      <c r="L169" s="310">
        <v>45378</v>
      </c>
      <c r="M169" s="310">
        <v>45378</v>
      </c>
      <c r="N169" s="297">
        <v>0</v>
      </c>
      <c r="O169" s="298" t="s">
        <v>2229</v>
      </c>
      <c r="P169" s="309" t="s">
        <v>459</v>
      </c>
      <c r="Q169" s="308">
        <v>2</v>
      </c>
      <c r="R169" s="299">
        <v>1</v>
      </c>
      <c r="S169" s="299">
        <v>2</v>
      </c>
      <c r="T169" s="297"/>
      <c r="U169" s="300"/>
      <c r="V169" s="291" t="s">
        <v>1925</v>
      </c>
      <c r="W169" s="301"/>
      <c r="X169" s="290" t="s">
        <v>2226</v>
      </c>
      <c r="Y169" s="302" t="s">
        <v>2228</v>
      </c>
      <c r="Z169" s="302" t="s">
        <v>2228</v>
      </c>
      <c r="AA169" s="302" t="s">
        <v>2228</v>
      </c>
      <c r="AB169" s="302" t="s">
        <v>2228</v>
      </c>
      <c r="AC169" s="302" t="s">
        <v>2227</v>
      </c>
      <c r="AD169" s="302" t="s">
        <v>2228</v>
      </c>
      <c r="AE169" s="302" t="s">
        <v>2228</v>
      </c>
      <c r="AF169" s="303" t="s">
        <v>54</v>
      </c>
      <c r="AG169" s="292" t="s">
        <v>1820</v>
      </c>
      <c r="AH169" s="292" t="s">
        <v>1821</v>
      </c>
      <c r="AI169" s="293"/>
      <c r="AJ169" s="293"/>
      <c r="AK169" s="304" t="s">
        <v>119</v>
      </c>
      <c r="AL169" s="297" t="s">
        <v>459</v>
      </c>
      <c r="AM169" s="299">
        <v>1</v>
      </c>
      <c r="AN169" s="296">
        <v>1</v>
      </c>
      <c r="AO169" s="305">
        <v>1</v>
      </c>
      <c r="AP169" s="148">
        <v>2</v>
      </c>
    </row>
    <row r="170" spans="2:42">
      <c r="B170" s="294"/>
      <c r="C170" s="290" t="s">
        <v>13</v>
      </c>
      <c r="D170" s="211"/>
      <c r="E170" s="309" t="s">
        <v>1932</v>
      </c>
      <c r="F170" s="295"/>
      <c r="G170" s="298" t="s">
        <v>308</v>
      </c>
      <c r="H170" s="298" t="s">
        <v>2127</v>
      </c>
      <c r="I170" s="343">
        <v>2</v>
      </c>
      <c r="J170" s="296">
        <v>5</v>
      </c>
      <c r="K170" s="310">
        <v>45378</v>
      </c>
      <c r="L170" s="310">
        <v>45378</v>
      </c>
      <c r="M170" s="310">
        <v>45378</v>
      </c>
      <c r="N170" s="297">
        <v>0</v>
      </c>
      <c r="O170" s="298" t="s">
        <v>2225</v>
      </c>
      <c r="P170" s="309" t="s">
        <v>941</v>
      </c>
      <c r="Q170" s="308">
        <v>2</v>
      </c>
      <c r="R170" s="299">
        <v>5</v>
      </c>
      <c r="S170" s="299">
        <v>10</v>
      </c>
      <c r="T170" s="297"/>
      <c r="U170" s="300"/>
      <c r="V170" s="291" t="s">
        <v>1925</v>
      </c>
      <c r="W170" s="301"/>
      <c r="X170" s="290" t="s">
        <v>2226</v>
      </c>
      <c r="Y170" s="302" t="s">
        <v>2228</v>
      </c>
      <c r="Z170" s="302" t="s">
        <v>2228</v>
      </c>
      <c r="AA170" s="302" t="s">
        <v>2228</v>
      </c>
      <c r="AB170" s="302" t="s">
        <v>2228</v>
      </c>
      <c r="AC170" s="302" t="s">
        <v>2227</v>
      </c>
      <c r="AD170" s="302" t="s">
        <v>2228</v>
      </c>
      <c r="AE170" s="302" t="s">
        <v>2228</v>
      </c>
      <c r="AF170" s="303" t="s">
        <v>54</v>
      </c>
      <c r="AG170" s="292" t="s">
        <v>1820</v>
      </c>
      <c r="AH170" s="292" t="s">
        <v>1821</v>
      </c>
      <c r="AI170" s="293"/>
      <c r="AJ170" s="293"/>
      <c r="AK170" s="304" t="s">
        <v>119</v>
      </c>
      <c r="AL170" s="297" t="s">
        <v>941</v>
      </c>
      <c r="AM170" s="299">
        <v>5</v>
      </c>
      <c r="AN170" s="296">
        <v>5</v>
      </c>
      <c r="AO170" s="305">
        <v>1</v>
      </c>
      <c r="AP170" s="148">
        <v>10</v>
      </c>
    </row>
    <row r="171" spans="2:42">
      <c r="B171" s="294"/>
      <c r="C171" s="290" t="s">
        <v>13</v>
      </c>
      <c r="D171" s="211"/>
      <c r="E171" s="309" t="s">
        <v>1932</v>
      </c>
      <c r="F171" s="295"/>
      <c r="G171" s="298" t="s">
        <v>2122</v>
      </c>
      <c r="H171" s="298" t="s">
        <v>2128</v>
      </c>
      <c r="I171" s="343">
        <v>2</v>
      </c>
      <c r="J171" s="296">
        <v>4</v>
      </c>
      <c r="K171" s="310">
        <v>45378</v>
      </c>
      <c r="L171" s="310">
        <v>45378</v>
      </c>
      <c r="M171" s="310">
        <v>45378</v>
      </c>
      <c r="N171" s="297">
        <v>0</v>
      </c>
      <c r="O171" s="298" t="s">
        <v>2225</v>
      </c>
      <c r="P171" s="309" t="s">
        <v>941</v>
      </c>
      <c r="Q171" s="308">
        <v>2</v>
      </c>
      <c r="R171" s="299">
        <v>4</v>
      </c>
      <c r="S171" s="299">
        <v>8</v>
      </c>
      <c r="T171" s="297"/>
      <c r="U171" s="300"/>
      <c r="V171" s="291" t="s">
        <v>1925</v>
      </c>
      <c r="W171" s="301"/>
      <c r="X171" s="290" t="s">
        <v>2226</v>
      </c>
      <c r="Y171" s="302" t="s">
        <v>2228</v>
      </c>
      <c r="Z171" s="302" t="s">
        <v>2228</v>
      </c>
      <c r="AA171" s="302" t="s">
        <v>2228</v>
      </c>
      <c r="AB171" s="302" t="s">
        <v>2228</v>
      </c>
      <c r="AC171" s="302" t="s">
        <v>2227</v>
      </c>
      <c r="AD171" s="302" t="s">
        <v>2228</v>
      </c>
      <c r="AE171" s="302" t="s">
        <v>2228</v>
      </c>
      <c r="AF171" s="303" t="s">
        <v>54</v>
      </c>
      <c r="AG171" s="292" t="s">
        <v>1820</v>
      </c>
      <c r="AH171" s="292" t="s">
        <v>1821</v>
      </c>
      <c r="AI171" s="293"/>
      <c r="AJ171" s="293"/>
      <c r="AK171" s="304" t="s">
        <v>119</v>
      </c>
      <c r="AL171" s="297" t="s">
        <v>941</v>
      </c>
      <c r="AM171" s="299">
        <v>4</v>
      </c>
      <c r="AN171" s="296">
        <v>4</v>
      </c>
      <c r="AO171" s="305">
        <v>1</v>
      </c>
      <c r="AP171" s="148">
        <v>8</v>
      </c>
    </row>
    <row r="172" spans="2:42" ht="13.8">
      <c r="B172" s="294"/>
      <c r="C172" s="290" t="s">
        <v>38</v>
      </c>
      <c r="D172" s="211"/>
      <c r="E172" s="309" t="s">
        <v>1932</v>
      </c>
      <c r="F172" s="295"/>
      <c r="G172" s="298" t="s">
        <v>822</v>
      </c>
      <c r="H172" s="298" t="s">
        <v>2129</v>
      </c>
      <c r="I172" s="343">
        <v>2</v>
      </c>
      <c r="J172" s="296">
        <v>4</v>
      </c>
      <c r="K172" s="310">
        <v>45378</v>
      </c>
      <c r="L172" s="310">
        <v>45378</v>
      </c>
      <c r="M172" s="310">
        <v>45378</v>
      </c>
      <c r="N172" s="297">
        <v>0</v>
      </c>
      <c r="O172" s="298" t="s">
        <v>2229</v>
      </c>
      <c r="P172" s="309" t="s">
        <v>941</v>
      </c>
      <c r="Q172" s="308">
        <v>2</v>
      </c>
      <c r="R172" s="299">
        <v>4</v>
      </c>
      <c r="S172" s="299">
        <v>8</v>
      </c>
      <c r="T172" s="297"/>
      <c r="U172" s="300"/>
      <c r="V172" s="291" t="s">
        <v>1925</v>
      </c>
      <c r="W172" s="301"/>
      <c r="X172" s="290" t="s">
        <v>2226</v>
      </c>
      <c r="Y172" s="302" t="s">
        <v>2228</v>
      </c>
      <c r="Z172" s="302" t="s">
        <v>2228</v>
      </c>
      <c r="AA172" s="302" t="s">
        <v>2228</v>
      </c>
      <c r="AB172" s="302" t="s">
        <v>2228</v>
      </c>
      <c r="AC172" s="302" t="s">
        <v>2227</v>
      </c>
      <c r="AD172" s="302" t="s">
        <v>2228</v>
      </c>
      <c r="AE172" s="302" t="s">
        <v>2228</v>
      </c>
      <c r="AF172" s="303" t="s">
        <v>54</v>
      </c>
      <c r="AG172" s="292" t="s">
        <v>1820</v>
      </c>
      <c r="AH172" s="292" t="s">
        <v>1821</v>
      </c>
      <c r="AI172" s="293"/>
      <c r="AJ172" s="340"/>
      <c r="AK172" s="304" t="s">
        <v>119</v>
      </c>
      <c r="AL172" s="297" t="s">
        <v>941</v>
      </c>
      <c r="AM172" s="299">
        <v>4</v>
      </c>
      <c r="AN172" s="296">
        <v>4</v>
      </c>
      <c r="AO172" s="305">
        <v>1</v>
      </c>
      <c r="AP172" s="148">
        <v>8</v>
      </c>
    </row>
    <row r="173" spans="2:42">
      <c r="B173" s="294"/>
      <c r="C173" s="290" t="s">
        <v>38</v>
      </c>
      <c r="D173" s="211"/>
      <c r="E173" s="309" t="s">
        <v>1932</v>
      </c>
      <c r="F173" s="295"/>
      <c r="G173" s="298" t="s">
        <v>1598</v>
      </c>
      <c r="H173" s="298" t="s">
        <v>2130</v>
      </c>
      <c r="I173" s="343">
        <v>2</v>
      </c>
      <c r="J173" s="296">
        <v>2</v>
      </c>
      <c r="K173" s="310">
        <v>45378</v>
      </c>
      <c r="L173" s="310">
        <v>45378</v>
      </c>
      <c r="M173" s="310">
        <v>45378</v>
      </c>
      <c r="N173" s="297">
        <v>0</v>
      </c>
      <c r="O173" s="298" t="s">
        <v>2229</v>
      </c>
      <c r="P173" s="309" t="s">
        <v>941</v>
      </c>
      <c r="Q173" s="308">
        <v>2</v>
      </c>
      <c r="R173" s="299">
        <v>2</v>
      </c>
      <c r="S173" s="299">
        <v>4</v>
      </c>
      <c r="T173" s="297"/>
      <c r="U173" s="300"/>
      <c r="V173" s="291" t="s">
        <v>1925</v>
      </c>
      <c r="W173" s="301"/>
      <c r="X173" s="290" t="s">
        <v>2226</v>
      </c>
      <c r="Y173" s="302" t="s">
        <v>2228</v>
      </c>
      <c r="Z173" s="302" t="s">
        <v>2228</v>
      </c>
      <c r="AA173" s="302" t="s">
        <v>2228</v>
      </c>
      <c r="AB173" s="302" t="s">
        <v>2228</v>
      </c>
      <c r="AC173" s="302" t="s">
        <v>2227</v>
      </c>
      <c r="AD173" s="302" t="s">
        <v>2228</v>
      </c>
      <c r="AE173" s="302" t="s">
        <v>2228</v>
      </c>
      <c r="AF173" s="303" t="s">
        <v>54</v>
      </c>
      <c r="AG173" s="292" t="s">
        <v>1820</v>
      </c>
      <c r="AH173" s="292" t="s">
        <v>1821</v>
      </c>
      <c r="AI173" s="349"/>
      <c r="AJ173" s="293"/>
      <c r="AK173" s="304" t="s">
        <v>119</v>
      </c>
      <c r="AL173" s="297" t="s">
        <v>941</v>
      </c>
      <c r="AM173" s="299">
        <v>2</v>
      </c>
      <c r="AN173" s="296">
        <v>2</v>
      </c>
      <c r="AO173" s="305">
        <v>1</v>
      </c>
      <c r="AP173" s="148">
        <v>4</v>
      </c>
    </row>
    <row r="174" spans="2:42">
      <c r="B174" s="294"/>
      <c r="C174" s="290" t="s">
        <v>38</v>
      </c>
      <c r="D174" s="211"/>
      <c r="E174" s="309" t="s">
        <v>1932</v>
      </c>
      <c r="F174" s="295"/>
      <c r="G174" s="298" t="s">
        <v>2123</v>
      </c>
      <c r="H174" s="298" t="s">
        <v>2131</v>
      </c>
      <c r="I174" s="343">
        <v>2</v>
      </c>
      <c r="J174" s="296">
        <v>3</v>
      </c>
      <c r="K174" s="310">
        <v>45378</v>
      </c>
      <c r="L174" s="310">
        <v>45378</v>
      </c>
      <c r="M174" s="310">
        <v>45378</v>
      </c>
      <c r="N174" s="297">
        <v>0</v>
      </c>
      <c r="O174" s="298" t="s">
        <v>2229</v>
      </c>
      <c r="P174" s="309" t="s">
        <v>941</v>
      </c>
      <c r="Q174" s="308">
        <v>2</v>
      </c>
      <c r="R174" s="299">
        <v>3</v>
      </c>
      <c r="S174" s="299">
        <v>6</v>
      </c>
      <c r="T174" s="297"/>
      <c r="U174" s="300"/>
      <c r="V174" s="291" t="s">
        <v>1925</v>
      </c>
      <c r="W174" s="301"/>
      <c r="X174" s="290" t="s">
        <v>2226</v>
      </c>
      <c r="Y174" s="302" t="s">
        <v>2228</v>
      </c>
      <c r="Z174" s="302" t="s">
        <v>2228</v>
      </c>
      <c r="AA174" s="302" t="s">
        <v>2228</v>
      </c>
      <c r="AB174" s="302" t="s">
        <v>2228</v>
      </c>
      <c r="AC174" s="302" t="s">
        <v>2227</v>
      </c>
      <c r="AD174" s="302" t="s">
        <v>2228</v>
      </c>
      <c r="AE174" s="302" t="s">
        <v>2228</v>
      </c>
      <c r="AF174" s="303" t="s">
        <v>54</v>
      </c>
      <c r="AG174" s="292" t="s">
        <v>1820</v>
      </c>
      <c r="AH174" s="292" t="s">
        <v>1821</v>
      </c>
      <c r="AI174" s="349"/>
      <c r="AJ174" s="293"/>
      <c r="AK174" s="304" t="s">
        <v>119</v>
      </c>
      <c r="AL174" s="297" t="s">
        <v>941</v>
      </c>
      <c r="AM174" s="299">
        <v>3</v>
      </c>
      <c r="AN174" s="296">
        <v>3</v>
      </c>
      <c r="AO174" s="305">
        <v>1</v>
      </c>
      <c r="AP174" s="148">
        <v>6</v>
      </c>
    </row>
    <row r="175" spans="2:42">
      <c r="B175" s="294"/>
      <c r="C175" s="290" t="s">
        <v>13</v>
      </c>
      <c r="D175" s="211"/>
      <c r="E175" s="309" t="s">
        <v>1932</v>
      </c>
      <c r="F175" s="295"/>
      <c r="G175" s="298" t="s">
        <v>2124</v>
      </c>
      <c r="H175" s="298" t="s">
        <v>2132</v>
      </c>
      <c r="I175" s="343">
        <v>3</v>
      </c>
      <c r="J175" s="296">
        <v>5</v>
      </c>
      <c r="K175" s="310">
        <v>45378</v>
      </c>
      <c r="L175" s="310">
        <v>45378</v>
      </c>
      <c r="M175" s="310">
        <v>45378</v>
      </c>
      <c r="N175" s="297">
        <v>0</v>
      </c>
      <c r="O175" s="298" t="s">
        <v>2225</v>
      </c>
      <c r="P175" s="309" t="s">
        <v>941</v>
      </c>
      <c r="Q175" s="308">
        <v>3</v>
      </c>
      <c r="R175" s="299">
        <v>5</v>
      </c>
      <c r="S175" s="299">
        <v>15</v>
      </c>
      <c r="T175" s="297"/>
      <c r="U175" s="300"/>
      <c r="V175" s="291" t="s">
        <v>1925</v>
      </c>
      <c r="W175" s="301"/>
      <c r="X175" s="290" t="s">
        <v>2226</v>
      </c>
      <c r="Y175" s="302" t="s">
        <v>2228</v>
      </c>
      <c r="Z175" s="302" t="s">
        <v>2228</v>
      </c>
      <c r="AA175" s="302" t="s">
        <v>2228</v>
      </c>
      <c r="AB175" s="302" t="s">
        <v>2228</v>
      </c>
      <c r="AC175" s="302" t="s">
        <v>2227</v>
      </c>
      <c r="AD175" s="302" t="s">
        <v>2228</v>
      </c>
      <c r="AE175" s="302" t="s">
        <v>2228</v>
      </c>
      <c r="AF175" s="303" t="s">
        <v>54</v>
      </c>
      <c r="AG175" s="292" t="s">
        <v>1820</v>
      </c>
      <c r="AH175" s="292" t="s">
        <v>1821</v>
      </c>
      <c r="AI175" s="293"/>
      <c r="AJ175" s="293"/>
      <c r="AK175" s="304" t="s">
        <v>119</v>
      </c>
      <c r="AL175" s="297" t="s">
        <v>941</v>
      </c>
      <c r="AM175" s="299">
        <v>5</v>
      </c>
      <c r="AN175" s="296">
        <v>5</v>
      </c>
      <c r="AO175" s="305">
        <v>1</v>
      </c>
      <c r="AP175" s="148">
        <v>15</v>
      </c>
    </row>
    <row r="176" spans="2:42">
      <c r="B176" s="294"/>
      <c r="C176" s="290" t="s">
        <v>38</v>
      </c>
      <c r="D176" s="211"/>
      <c r="E176" s="309" t="s">
        <v>1932</v>
      </c>
      <c r="F176" s="295"/>
      <c r="G176" s="298" t="s">
        <v>2125</v>
      </c>
      <c r="H176" s="298" t="s">
        <v>2133</v>
      </c>
      <c r="I176" s="309">
        <v>3</v>
      </c>
      <c r="J176" s="296">
        <v>2</v>
      </c>
      <c r="K176" s="310">
        <v>45378</v>
      </c>
      <c r="L176" s="310">
        <v>45378</v>
      </c>
      <c r="M176" s="310">
        <v>45378</v>
      </c>
      <c r="N176" s="297">
        <v>0</v>
      </c>
      <c r="O176" s="298" t="s">
        <v>2229</v>
      </c>
      <c r="P176" s="309" t="s">
        <v>941</v>
      </c>
      <c r="Q176" s="308">
        <v>3</v>
      </c>
      <c r="R176" s="299">
        <v>2</v>
      </c>
      <c r="S176" s="299">
        <v>6</v>
      </c>
      <c r="T176" s="297"/>
      <c r="U176" s="300"/>
      <c r="V176" s="291" t="s">
        <v>1925</v>
      </c>
      <c r="W176" s="301"/>
      <c r="X176" s="290" t="s">
        <v>2226</v>
      </c>
      <c r="Y176" s="302" t="s">
        <v>2228</v>
      </c>
      <c r="Z176" s="302" t="s">
        <v>2228</v>
      </c>
      <c r="AA176" s="302" t="s">
        <v>2228</v>
      </c>
      <c r="AB176" s="302" t="s">
        <v>2228</v>
      </c>
      <c r="AC176" s="302" t="s">
        <v>2227</v>
      </c>
      <c r="AD176" s="302" t="s">
        <v>2228</v>
      </c>
      <c r="AE176" s="302" t="s">
        <v>2228</v>
      </c>
      <c r="AF176" s="303" t="s">
        <v>54</v>
      </c>
      <c r="AG176" s="292" t="s">
        <v>1820</v>
      </c>
      <c r="AH176" s="292" t="s">
        <v>1821</v>
      </c>
      <c r="AI176" s="293"/>
      <c r="AJ176" s="293"/>
      <c r="AK176" s="304" t="s">
        <v>119</v>
      </c>
      <c r="AL176" s="297" t="s">
        <v>941</v>
      </c>
      <c r="AM176" s="299">
        <v>2</v>
      </c>
      <c r="AN176" s="296">
        <v>2</v>
      </c>
      <c r="AO176" s="305">
        <v>1</v>
      </c>
      <c r="AP176" s="148">
        <v>6</v>
      </c>
    </row>
    <row r="177" spans="2:42" ht="13.8">
      <c r="B177" s="294"/>
      <c r="C177" s="290" t="s">
        <v>38</v>
      </c>
      <c r="D177" s="211"/>
      <c r="E177" s="309" t="s">
        <v>1932</v>
      </c>
      <c r="F177" s="295"/>
      <c r="G177" s="298" t="s">
        <v>975</v>
      </c>
      <c r="H177" s="298" t="s">
        <v>2134</v>
      </c>
      <c r="I177" s="309">
        <v>3</v>
      </c>
      <c r="J177" s="296">
        <v>2</v>
      </c>
      <c r="K177" s="310">
        <v>45378</v>
      </c>
      <c r="L177" s="310">
        <v>45378</v>
      </c>
      <c r="M177" s="310">
        <v>45378</v>
      </c>
      <c r="N177" s="297">
        <v>0</v>
      </c>
      <c r="O177" s="298" t="s">
        <v>2229</v>
      </c>
      <c r="P177" s="309" t="s">
        <v>941</v>
      </c>
      <c r="Q177" s="308">
        <v>3</v>
      </c>
      <c r="R177" s="299">
        <v>2</v>
      </c>
      <c r="S177" s="299">
        <v>6</v>
      </c>
      <c r="T177" s="297"/>
      <c r="U177" s="300"/>
      <c r="V177" s="291" t="s">
        <v>1925</v>
      </c>
      <c r="W177" s="301"/>
      <c r="X177" s="290" t="s">
        <v>2226</v>
      </c>
      <c r="Y177" s="302" t="s">
        <v>2228</v>
      </c>
      <c r="Z177" s="302" t="s">
        <v>2228</v>
      </c>
      <c r="AA177" s="302" t="s">
        <v>2228</v>
      </c>
      <c r="AB177" s="302" t="s">
        <v>2228</v>
      </c>
      <c r="AC177" s="302" t="s">
        <v>2227</v>
      </c>
      <c r="AD177" s="302" t="s">
        <v>2228</v>
      </c>
      <c r="AE177" s="302" t="s">
        <v>2228</v>
      </c>
      <c r="AF177" s="303" t="s">
        <v>54</v>
      </c>
      <c r="AG177" s="292" t="s">
        <v>1820</v>
      </c>
      <c r="AH177" s="292" t="s">
        <v>1821</v>
      </c>
      <c r="AI177" s="293"/>
      <c r="AJ177" s="340"/>
      <c r="AK177" s="304" t="s">
        <v>119</v>
      </c>
      <c r="AL177" s="297" t="s">
        <v>941</v>
      </c>
      <c r="AM177" s="299">
        <v>2</v>
      </c>
      <c r="AN177" s="296">
        <v>2</v>
      </c>
      <c r="AO177" s="305">
        <v>1</v>
      </c>
      <c r="AP177" s="148">
        <v>6</v>
      </c>
    </row>
    <row r="178" spans="2:42" ht="13.8">
      <c r="B178" s="294"/>
      <c r="C178" s="290" t="s">
        <v>13</v>
      </c>
      <c r="D178" s="211"/>
      <c r="E178" s="309" t="s">
        <v>1932</v>
      </c>
      <c r="F178" s="295"/>
      <c r="G178" s="298" t="s">
        <v>2126</v>
      </c>
      <c r="H178" s="298" t="s">
        <v>2135</v>
      </c>
      <c r="I178" s="309">
        <v>2</v>
      </c>
      <c r="J178" s="296">
        <v>9</v>
      </c>
      <c r="K178" s="310">
        <v>45378</v>
      </c>
      <c r="L178" s="310">
        <v>45378</v>
      </c>
      <c r="M178" s="310">
        <v>45378</v>
      </c>
      <c r="N178" s="297">
        <v>0</v>
      </c>
      <c r="O178" s="298" t="s">
        <v>2225</v>
      </c>
      <c r="P178" s="309" t="s">
        <v>941</v>
      </c>
      <c r="Q178" s="308">
        <v>2</v>
      </c>
      <c r="R178" s="299">
        <v>9</v>
      </c>
      <c r="S178" s="299">
        <v>18</v>
      </c>
      <c r="T178" s="297"/>
      <c r="U178" s="300"/>
      <c r="V178" s="291" t="s">
        <v>1925</v>
      </c>
      <c r="W178" s="301"/>
      <c r="X178" s="290" t="s">
        <v>2226</v>
      </c>
      <c r="Y178" s="302" t="s">
        <v>2228</v>
      </c>
      <c r="Z178" s="302" t="s">
        <v>2228</v>
      </c>
      <c r="AA178" s="302" t="s">
        <v>2228</v>
      </c>
      <c r="AB178" s="302" t="s">
        <v>2228</v>
      </c>
      <c r="AC178" s="302" t="s">
        <v>2227</v>
      </c>
      <c r="AD178" s="302" t="s">
        <v>2228</v>
      </c>
      <c r="AE178" s="302" t="s">
        <v>2228</v>
      </c>
      <c r="AF178" s="303" t="s">
        <v>54</v>
      </c>
      <c r="AG178" s="292" t="s">
        <v>1820</v>
      </c>
      <c r="AH178" s="292" t="s">
        <v>1821</v>
      </c>
      <c r="AI178" s="2"/>
      <c r="AJ178" s="293"/>
      <c r="AK178" s="304" t="s">
        <v>119</v>
      </c>
      <c r="AL178" s="297" t="s">
        <v>941</v>
      </c>
      <c r="AM178" s="299">
        <v>9</v>
      </c>
      <c r="AN178" s="296">
        <v>9</v>
      </c>
      <c r="AO178" s="305">
        <v>1</v>
      </c>
      <c r="AP178" s="148">
        <v>18</v>
      </c>
    </row>
    <row r="179" spans="2:42">
      <c r="B179" s="294"/>
      <c r="C179" s="290" t="s">
        <v>13</v>
      </c>
      <c r="D179" s="211"/>
      <c r="E179" s="309" t="s">
        <v>1932</v>
      </c>
      <c r="F179" s="295"/>
      <c r="G179" s="298" t="s">
        <v>2064</v>
      </c>
      <c r="H179" s="298" t="s">
        <v>2136</v>
      </c>
      <c r="I179" s="309">
        <v>2</v>
      </c>
      <c r="J179" s="296">
        <v>9</v>
      </c>
      <c r="K179" s="310">
        <v>45378</v>
      </c>
      <c r="L179" s="310">
        <v>45378</v>
      </c>
      <c r="M179" s="310">
        <v>45378</v>
      </c>
      <c r="N179" s="297">
        <v>0</v>
      </c>
      <c r="O179" s="298" t="s">
        <v>2225</v>
      </c>
      <c r="P179" s="309" t="s">
        <v>941</v>
      </c>
      <c r="Q179" s="308">
        <v>2</v>
      </c>
      <c r="R179" s="299">
        <v>9</v>
      </c>
      <c r="S179" s="299">
        <v>18</v>
      </c>
      <c r="T179" s="297"/>
      <c r="U179" s="300"/>
      <c r="V179" s="291" t="s">
        <v>1925</v>
      </c>
      <c r="W179" s="301"/>
      <c r="X179" s="290" t="s">
        <v>2226</v>
      </c>
      <c r="Y179" s="302" t="s">
        <v>2228</v>
      </c>
      <c r="Z179" s="302" t="s">
        <v>2228</v>
      </c>
      <c r="AA179" s="302" t="s">
        <v>2228</v>
      </c>
      <c r="AB179" s="302" t="s">
        <v>2228</v>
      </c>
      <c r="AC179" s="302" t="s">
        <v>2227</v>
      </c>
      <c r="AD179" s="302" t="s">
        <v>2228</v>
      </c>
      <c r="AE179" s="302" t="s">
        <v>2228</v>
      </c>
      <c r="AF179" s="303" t="s">
        <v>54</v>
      </c>
      <c r="AG179" s="292" t="s">
        <v>1820</v>
      </c>
      <c r="AH179" s="292" t="s">
        <v>1821</v>
      </c>
      <c r="AI179" s="293"/>
      <c r="AJ179" s="293"/>
      <c r="AK179" s="304" t="s">
        <v>119</v>
      </c>
      <c r="AL179" s="297" t="s">
        <v>941</v>
      </c>
      <c r="AM179" s="299">
        <v>9</v>
      </c>
      <c r="AN179" s="296">
        <v>9</v>
      </c>
      <c r="AO179" s="305">
        <v>1</v>
      </c>
      <c r="AP179" s="148">
        <v>18</v>
      </c>
    </row>
    <row r="180" spans="2:42">
      <c r="B180" s="294"/>
      <c r="C180" s="290" t="s">
        <v>13</v>
      </c>
      <c r="D180" s="211"/>
      <c r="E180" s="309" t="s">
        <v>1932</v>
      </c>
      <c r="F180" s="295"/>
      <c r="G180" s="298" t="s">
        <v>952</v>
      </c>
      <c r="H180" s="298" t="s">
        <v>1983</v>
      </c>
      <c r="I180" s="309">
        <v>1</v>
      </c>
      <c r="J180" s="296">
        <v>1</v>
      </c>
      <c r="K180" s="310">
        <v>45378</v>
      </c>
      <c r="L180" s="310">
        <v>45378</v>
      </c>
      <c r="M180" s="310">
        <v>45378</v>
      </c>
      <c r="N180" s="297">
        <v>0</v>
      </c>
      <c r="O180" s="298" t="s">
        <v>2225</v>
      </c>
      <c r="P180" s="309" t="s">
        <v>1928</v>
      </c>
      <c r="Q180" s="308">
        <v>1</v>
      </c>
      <c r="R180" s="299">
        <v>1</v>
      </c>
      <c r="S180" s="299">
        <v>1</v>
      </c>
      <c r="T180" s="297"/>
      <c r="U180" s="300"/>
      <c r="V180" s="291" t="s">
        <v>1925</v>
      </c>
      <c r="W180" s="301"/>
      <c r="X180" s="290" t="s">
        <v>2226</v>
      </c>
      <c r="Y180" s="302" t="s">
        <v>2228</v>
      </c>
      <c r="Z180" s="302" t="s">
        <v>2228</v>
      </c>
      <c r="AA180" s="302" t="s">
        <v>2228</v>
      </c>
      <c r="AB180" s="302" t="s">
        <v>2228</v>
      </c>
      <c r="AC180" s="302" t="s">
        <v>2227</v>
      </c>
      <c r="AD180" s="302" t="s">
        <v>2228</v>
      </c>
      <c r="AE180" s="302" t="s">
        <v>2228</v>
      </c>
      <c r="AF180" s="303" t="s">
        <v>54</v>
      </c>
      <c r="AG180" s="292" t="s">
        <v>1820</v>
      </c>
      <c r="AH180" s="292" t="s">
        <v>1821</v>
      </c>
      <c r="AI180" s="293"/>
      <c r="AJ180" s="293"/>
      <c r="AK180" s="304" t="s">
        <v>119</v>
      </c>
      <c r="AL180" s="297" t="s">
        <v>1928</v>
      </c>
      <c r="AM180" s="299">
        <v>1</v>
      </c>
      <c r="AN180" s="296">
        <v>1</v>
      </c>
      <c r="AO180" s="305">
        <v>1</v>
      </c>
      <c r="AP180" s="148">
        <v>1</v>
      </c>
    </row>
    <row r="181" spans="2:42">
      <c r="B181" s="294"/>
      <c r="C181" s="290" t="s">
        <v>13</v>
      </c>
      <c r="D181" s="211"/>
      <c r="E181" s="309" t="s">
        <v>1932</v>
      </c>
      <c r="F181" s="295"/>
      <c r="G181" s="298" t="s">
        <v>2137</v>
      </c>
      <c r="H181" s="298" t="s">
        <v>1983</v>
      </c>
      <c r="I181" s="309">
        <v>1</v>
      </c>
      <c r="J181" s="296">
        <v>0.5</v>
      </c>
      <c r="K181" s="310">
        <v>45378</v>
      </c>
      <c r="L181" s="310">
        <v>45378</v>
      </c>
      <c r="M181" s="310">
        <v>45378</v>
      </c>
      <c r="N181" s="297">
        <v>0</v>
      </c>
      <c r="O181" s="298" t="s">
        <v>2225</v>
      </c>
      <c r="P181" s="309" t="s">
        <v>1928</v>
      </c>
      <c r="Q181" s="308">
        <v>1</v>
      </c>
      <c r="R181" s="299">
        <v>0.5</v>
      </c>
      <c r="S181" s="299">
        <v>0.5</v>
      </c>
      <c r="T181" s="297"/>
      <c r="U181" s="300"/>
      <c r="V181" s="291" t="s">
        <v>1925</v>
      </c>
      <c r="W181" s="301"/>
      <c r="X181" s="290" t="s">
        <v>2226</v>
      </c>
      <c r="Y181" s="302" t="s">
        <v>2228</v>
      </c>
      <c r="Z181" s="302" t="s">
        <v>2228</v>
      </c>
      <c r="AA181" s="302" t="s">
        <v>2228</v>
      </c>
      <c r="AB181" s="302" t="s">
        <v>2228</v>
      </c>
      <c r="AC181" s="302" t="s">
        <v>2227</v>
      </c>
      <c r="AD181" s="302" t="s">
        <v>2228</v>
      </c>
      <c r="AE181" s="302" t="s">
        <v>2228</v>
      </c>
      <c r="AF181" s="303" t="s">
        <v>54</v>
      </c>
      <c r="AG181" s="292" t="s">
        <v>1820</v>
      </c>
      <c r="AH181" s="292" t="s">
        <v>1821</v>
      </c>
      <c r="AI181" s="293"/>
      <c r="AJ181" s="293"/>
      <c r="AK181" s="304" t="s">
        <v>119</v>
      </c>
      <c r="AL181" s="297" t="s">
        <v>1928</v>
      </c>
      <c r="AM181" s="299">
        <v>0.5</v>
      </c>
      <c r="AN181" s="296">
        <v>0.5</v>
      </c>
      <c r="AO181" s="305">
        <v>1</v>
      </c>
      <c r="AP181" s="148">
        <v>0.5</v>
      </c>
    </row>
    <row r="182" spans="2:42">
      <c r="B182" s="294"/>
      <c r="C182" s="290" t="s">
        <v>13</v>
      </c>
      <c r="D182" s="211"/>
      <c r="E182" s="309" t="s">
        <v>1932</v>
      </c>
      <c r="F182" s="295"/>
      <c r="G182" s="298" t="s">
        <v>2137</v>
      </c>
      <c r="H182" s="298" t="s">
        <v>1982</v>
      </c>
      <c r="I182" s="309">
        <v>1</v>
      </c>
      <c r="J182" s="296">
        <v>1</v>
      </c>
      <c r="K182" s="310">
        <v>45378</v>
      </c>
      <c r="L182" s="310">
        <v>45378</v>
      </c>
      <c r="M182" s="310">
        <v>45378</v>
      </c>
      <c r="N182" s="297">
        <v>0</v>
      </c>
      <c r="O182" s="298" t="s">
        <v>2225</v>
      </c>
      <c r="P182" s="309" t="s">
        <v>1928</v>
      </c>
      <c r="Q182" s="308">
        <v>1</v>
      </c>
      <c r="R182" s="299">
        <v>1</v>
      </c>
      <c r="S182" s="299">
        <v>1</v>
      </c>
      <c r="T182" s="297"/>
      <c r="U182" s="300"/>
      <c r="V182" s="291" t="s">
        <v>1925</v>
      </c>
      <c r="W182" s="301"/>
      <c r="X182" s="290" t="s">
        <v>2226</v>
      </c>
      <c r="Y182" s="302" t="s">
        <v>2228</v>
      </c>
      <c r="Z182" s="302" t="s">
        <v>2228</v>
      </c>
      <c r="AA182" s="302" t="s">
        <v>2228</v>
      </c>
      <c r="AB182" s="302" t="s">
        <v>2228</v>
      </c>
      <c r="AC182" s="302" t="s">
        <v>2227</v>
      </c>
      <c r="AD182" s="302" t="s">
        <v>2228</v>
      </c>
      <c r="AE182" s="302" t="s">
        <v>2228</v>
      </c>
      <c r="AF182" s="303" t="s">
        <v>54</v>
      </c>
      <c r="AG182" s="292" t="s">
        <v>1820</v>
      </c>
      <c r="AH182" s="292" t="s">
        <v>1821</v>
      </c>
      <c r="AI182" s="293"/>
      <c r="AJ182" s="293"/>
      <c r="AK182" s="304" t="s">
        <v>119</v>
      </c>
      <c r="AL182" s="297" t="s">
        <v>1928</v>
      </c>
      <c r="AM182" s="299">
        <v>1</v>
      </c>
      <c r="AN182" s="296">
        <v>1</v>
      </c>
      <c r="AO182" s="305">
        <v>1</v>
      </c>
      <c r="AP182" s="148">
        <v>1</v>
      </c>
    </row>
    <row r="183" spans="2:42">
      <c r="B183" s="294"/>
      <c r="C183" s="290" t="s">
        <v>13</v>
      </c>
      <c r="D183" s="211"/>
      <c r="E183" s="309" t="s">
        <v>1932</v>
      </c>
      <c r="F183" s="295"/>
      <c r="G183" s="298" t="s">
        <v>2138</v>
      </c>
      <c r="H183" s="298" t="s">
        <v>1983</v>
      </c>
      <c r="I183" s="309">
        <v>1</v>
      </c>
      <c r="J183" s="296">
        <v>0.5</v>
      </c>
      <c r="K183" s="310">
        <v>45378</v>
      </c>
      <c r="L183" s="310">
        <v>45378</v>
      </c>
      <c r="M183" s="310">
        <v>45378</v>
      </c>
      <c r="N183" s="297">
        <v>0</v>
      </c>
      <c r="O183" s="298" t="s">
        <v>2225</v>
      </c>
      <c r="P183" s="309" t="s">
        <v>1928</v>
      </c>
      <c r="Q183" s="308">
        <v>1</v>
      </c>
      <c r="R183" s="299">
        <v>0.5</v>
      </c>
      <c r="S183" s="299">
        <v>0.5</v>
      </c>
      <c r="T183" s="297"/>
      <c r="U183" s="300"/>
      <c r="V183" s="291" t="s">
        <v>1925</v>
      </c>
      <c r="W183" s="301"/>
      <c r="X183" s="290" t="s">
        <v>2226</v>
      </c>
      <c r="Y183" s="302" t="s">
        <v>2228</v>
      </c>
      <c r="Z183" s="302" t="s">
        <v>2228</v>
      </c>
      <c r="AA183" s="302" t="s">
        <v>2228</v>
      </c>
      <c r="AB183" s="302" t="s">
        <v>2228</v>
      </c>
      <c r="AC183" s="302" t="s">
        <v>2227</v>
      </c>
      <c r="AD183" s="302" t="s">
        <v>2228</v>
      </c>
      <c r="AE183" s="302" t="s">
        <v>2228</v>
      </c>
      <c r="AF183" s="303" t="s">
        <v>54</v>
      </c>
      <c r="AG183" s="292" t="s">
        <v>1820</v>
      </c>
      <c r="AH183" s="292" t="s">
        <v>1821</v>
      </c>
      <c r="AI183" s="293"/>
      <c r="AJ183" s="293"/>
      <c r="AK183" s="304" t="s">
        <v>119</v>
      </c>
      <c r="AL183" s="297" t="s">
        <v>1928</v>
      </c>
      <c r="AM183" s="299">
        <v>0.5</v>
      </c>
      <c r="AN183" s="296">
        <v>0.5</v>
      </c>
      <c r="AO183" s="305">
        <v>1</v>
      </c>
      <c r="AP183" s="148">
        <v>0.5</v>
      </c>
    </row>
    <row r="184" spans="2:42">
      <c r="B184" s="294"/>
      <c r="C184" s="290" t="s">
        <v>13</v>
      </c>
      <c r="D184" s="211"/>
      <c r="E184" s="309" t="s">
        <v>1932</v>
      </c>
      <c r="F184" s="295"/>
      <c r="G184" s="298" t="s">
        <v>2138</v>
      </c>
      <c r="H184" s="298" t="s">
        <v>1982</v>
      </c>
      <c r="I184" s="309">
        <v>1</v>
      </c>
      <c r="J184" s="296">
        <v>1</v>
      </c>
      <c r="K184" s="310">
        <v>45378</v>
      </c>
      <c r="L184" s="310">
        <v>45378</v>
      </c>
      <c r="M184" s="310">
        <v>45378</v>
      </c>
      <c r="N184" s="297">
        <v>0</v>
      </c>
      <c r="O184" s="298" t="s">
        <v>2225</v>
      </c>
      <c r="P184" s="309" t="s">
        <v>1928</v>
      </c>
      <c r="Q184" s="308">
        <v>1</v>
      </c>
      <c r="R184" s="299">
        <v>1</v>
      </c>
      <c r="S184" s="299">
        <v>1</v>
      </c>
      <c r="T184" s="297"/>
      <c r="U184" s="300"/>
      <c r="V184" s="291" t="s">
        <v>1925</v>
      </c>
      <c r="W184" s="301"/>
      <c r="X184" s="290" t="s">
        <v>2226</v>
      </c>
      <c r="Y184" s="302" t="s">
        <v>2228</v>
      </c>
      <c r="Z184" s="302" t="s">
        <v>2228</v>
      </c>
      <c r="AA184" s="302" t="s">
        <v>2228</v>
      </c>
      <c r="AB184" s="302" t="s">
        <v>2228</v>
      </c>
      <c r="AC184" s="302" t="s">
        <v>2227</v>
      </c>
      <c r="AD184" s="302" t="s">
        <v>2228</v>
      </c>
      <c r="AE184" s="302" t="s">
        <v>2228</v>
      </c>
      <c r="AF184" s="303" t="s">
        <v>54</v>
      </c>
      <c r="AG184" s="292" t="s">
        <v>1820</v>
      </c>
      <c r="AH184" s="292" t="s">
        <v>1821</v>
      </c>
      <c r="AI184" s="293"/>
      <c r="AJ184" s="293"/>
      <c r="AK184" s="304" t="s">
        <v>119</v>
      </c>
      <c r="AL184" s="297" t="s">
        <v>1928</v>
      </c>
      <c r="AM184" s="299">
        <v>1</v>
      </c>
      <c r="AN184" s="296">
        <v>1</v>
      </c>
      <c r="AO184" s="305">
        <v>1</v>
      </c>
      <c r="AP184" s="148">
        <v>1</v>
      </c>
    </row>
    <row r="185" spans="2:42">
      <c r="B185" s="294"/>
      <c r="C185" s="290" t="s">
        <v>13</v>
      </c>
      <c r="D185" s="211"/>
      <c r="E185" s="309" t="s">
        <v>1932</v>
      </c>
      <c r="F185" s="295"/>
      <c r="G185" s="298" t="s">
        <v>2139</v>
      </c>
      <c r="H185" s="298" t="s">
        <v>1983</v>
      </c>
      <c r="I185" s="309">
        <v>1</v>
      </c>
      <c r="J185" s="296">
        <v>1</v>
      </c>
      <c r="K185" s="310">
        <v>45378</v>
      </c>
      <c r="L185" s="310">
        <v>45378</v>
      </c>
      <c r="M185" s="310">
        <v>45378</v>
      </c>
      <c r="N185" s="297">
        <v>0</v>
      </c>
      <c r="O185" s="298" t="s">
        <v>2225</v>
      </c>
      <c r="P185" s="309" t="s">
        <v>1928</v>
      </c>
      <c r="Q185" s="308">
        <v>1</v>
      </c>
      <c r="R185" s="299">
        <v>1</v>
      </c>
      <c r="S185" s="299">
        <v>1</v>
      </c>
      <c r="T185" s="297"/>
      <c r="U185" s="300"/>
      <c r="V185" s="291" t="s">
        <v>1925</v>
      </c>
      <c r="W185" s="301"/>
      <c r="X185" s="290" t="s">
        <v>2226</v>
      </c>
      <c r="Y185" s="302" t="s">
        <v>2228</v>
      </c>
      <c r="Z185" s="302" t="s">
        <v>2228</v>
      </c>
      <c r="AA185" s="302" t="s">
        <v>2228</v>
      </c>
      <c r="AB185" s="302" t="s">
        <v>2228</v>
      </c>
      <c r="AC185" s="302" t="s">
        <v>2227</v>
      </c>
      <c r="AD185" s="302" t="s">
        <v>2228</v>
      </c>
      <c r="AE185" s="302" t="s">
        <v>2228</v>
      </c>
      <c r="AF185" s="303" t="s">
        <v>54</v>
      </c>
      <c r="AG185" s="292" t="s">
        <v>1820</v>
      </c>
      <c r="AH185" s="292" t="s">
        <v>1821</v>
      </c>
      <c r="AI185" s="293"/>
      <c r="AJ185" s="293"/>
      <c r="AK185" s="304" t="s">
        <v>119</v>
      </c>
      <c r="AL185" s="297" t="s">
        <v>1928</v>
      </c>
      <c r="AM185" s="299">
        <v>1</v>
      </c>
      <c r="AN185" s="296">
        <v>1</v>
      </c>
      <c r="AO185" s="305">
        <v>1</v>
      </c>
      <c r="AP185" s="148">
        <v>1</v>
      </c>
    </row>
    <row r="186" spans="2:42">
      <c r="B186" s="294"/>
      <c r="C186" s="290" t="s">
        <v>13</v>
      </c>
      <c r="D186" s="211"/>
      <c r="E186" s="309" t="s">
        <v>1932</v>
      </c>
      <c r="F186" s="295"/>
      <c r="G186" s="298" t="s">
        <v>2140</v>
      </c>
      <c r="H186" s="298" t="s">
        <v>1982</v>
      </c>
      <c r="I186" s="309">
        <v>1</v>
      </c>
      <c r="J186" s="296">
        <v>1</v>
      </c>
      <c r="K186" s="310">
        <v>45378</v>
      </c>
      <c r="L186" s="310">
        <v>45378</v>
      </c>
      <c r="M186" s="310">
        <v>45378</v>
      </c>
      <c r="N186" s="297">
        <v>0</v>
      </c>
      <c r="O186" s="298" t="s">
        <v>2225</v>
      </c>
      <c r="P186" s="309" t="s">
        <v>1928</v>
      </c>
      <c r="Q186" s="308">
        <v>1</v>
      </c>
      <c r="R186" s="299">
        <v>1</v>
      </c>
      <c r="S186" s="299">
        <v>1</v>
      </c>
      <c r="T186" s="297"/>
      <c r="U186" s="300"/>
      <c r="V186" s="291" t="s">
        <v>1925</v>
      </c>
      <c r="W186" s="301"/>
      <c r="X186" s="290" t="s">
        <v>2226</v>
      </c>
      <c r="Y186" s="302" t="s">
        <v>2228</v>
      </c>
      <c r="Z186" s="302" t="s">
        <v>2228</v>
      </c>
      <c r="AA186" s="302" t="s">
        <v>2228</v>
      </c>
      <c r="AB186" s="302" t="s">
        <v>2228</v>
      </c>
      <c r="AC186" s="302" t="s">
        <v>2227</v>
      </c>
      <c r="AD186" s="302" t="s">
        <v>2228</v>
      </c>
      <c r="AE186" s="302" t="s">
        <v>2228</v>
      </c>
      <c r="AF186" s="303" t="s">
        <v>54</v>
      </c>
      <c r="AG186" s="292" t="s">
        <v>1820</v>
      </c>
      <c r="AH186" s="292" t="s">
        <v>1821</v>
      </c>
      <c r="AI186" s="293"/>
      <c r="AJ186" s="293"/>
      <c r="AK186" s="304" t="s">
        <v>119</v>
      </c>
      <c r="AL186" s="297" t="s">
        <v>1928</v>
      </c>
      <c r="AM186" s="299">
        <v>1</v>
      </c>
      <c r="AN186" s="296">
        <v>1</v>
      </c>
      <c r="AO186" s="305">
        <v>1</v>
      </c>
      <c r="AP186" s="148">
        <v>1</v>
      </c>
    </row>
    <row r="187" spans="2:42">
      <c r="B187" s="294"/>
      <c r="C187" s="290" t="s">
        <v>13</v>
      </c>
      <c r="D187" s="211"/>
      <c r="E187" s="309" t="s">
        <v>1932</v>
      </c>
      <c r="F187" s="295"/>
      <c r="G187" s="298" t="s">
        <v>2141</v>
      </c>
      <c r="H187" s="298" t="s">
        <v>1983</v>
      </c>
      <c r="I187" s="309">
        <v>1</v>
      </c>
      <c r="J187" s="296">
        <v>0.5</v>
      </c>
      <c r="K187" s="310">
        <v>45378</v>
      </c>
      <c r="L187" s="310">
        <v>45378</v>
      </c>
      <c r="M187" s="310">
        <v>45378</v>
      </c>
      <c r="N187" s="297">
        <v>0</v>
      </c>
      <c r="O187" s="298" t="s">
        <v>2225</v>
      </c>
      <c r="P187" s="309" t="s">
        <v>1928</v>
      </c>
      <c r="Q187" s="308">
        <v>1</v>
      </c>
      <c r="R187" s="299">
        <v>0.5</v>
      </c>
      <c r="S187" s="299">
        <v>0.5</v>
      </c>
      <c r="T187" s="297"/>
      <c r="U187" s="300"/>
      <c r="V187" s="291" t="s">
        <v>1925</v>
      </c>
      <c r="W187" s="301"/>
      <c r="X187" s="290" t="s">
        <v>2226</v>
      </c>
      <c r="Y187" s="302" t="s">
        <v>2228</v>
      </c>
      <c r="Z187" s="302" t="s">
        <v>2228</v>
      </c>
      <c r="AA187" s="302" t="s">
        <v>2228</v>
      </c>
      <c r="AB187" s="302" t="s">
        <v>2228</v>
      </c>
      <c r="AC187" s="302" t="s">
        <v>2227</v>
      </c>
      <c r="AD187" s="302" t="s">
        <v>2228</v>
      </c>
      <c r="AE187" s="302" t="s">
        <v>2228</v>
      </c>
      <c r="AF187" s="303" t="s">
        <v>54</v>
      </c>
      <c r="AG187" s="292" t="s">
        <v>1820</v>
      </c>
      <c r="AH187" s="292" t="s">
        <v>1821</v>
      </c>
      <c r="AI187" s="293"/>
      <c r="AJ187" s="293"/>
      <c r="AK187" s="304" t="s">
        <v>119</v>
      </c>
      <c r="AL187" s="297" t="s">
        <v>1928</v>
      </c>
      <c r="AM187" s="299">
        <v>0.5</v>
      </c>
      <c r="AN187" s="296">
        <v>0.5</v>
      </c>
      <c r="AO187" s="305">
        <v>1</v>
      </c>
      <c r="AP187" s="148">
        <v>0.5</v>
      </c>
    </row>
    <row r="188" spans="2:42">
      <c r="B188" s="294"/>
      <c r="C188" s="290" t="s">
        <v>13</v>
      </c>
      <c r="D188" s="211"/>
      <c r="E188" s="309" t="s">
        <v>1932</v>
      </c>
      <c r="F188" s="295"/>
      <c r="G188" s="298" t="s">
        <v>2141</v>
      </c>
      <c r="H188" s="298" t="s">
        <v>1982</v>
      </c>
      <c r="I188" s="309">
        <v>1</v>
      </c>
      <c r="J188" s="296">
        <v>0.5</v>
      </c>
      <c r="K188" s="310">
        <v>45378</v>
      </c>
      <c r="L188" s="310">
        <v>45378</v>
      </c>
      <c r="M188" s="310">
        <v>45378</v>
      </c>
      <c r="N188" s="297">
        <v>0</v>
      </c>
      <c r="O188" s="298" t="s">
        <v>2225</v>
      </c>
      <c r="P188" s="309" t="s">
        <v>1928</v>
      </c>
      <c r="Q188" s="308">
        <v>1</v>
      </c>
      <c r="R188" s="299">
        <v>0.5</v>
      </c>
      <c r="S188" s="299">
        <v>0.5</v>
      </c>
      <c r="T188" s="297"/>
      <c r="U188" s="300"/>
      <c r="V188" s="291" t="s">
        <v>1925</v>
      </c>
      <c r="W188" s="301"/>
      <c r="X188" s="290" t="s">
        <v>2226</v>
      </c>
      <c r="Y188" s="302" t="s">
        <v>2228</v>
      </c>
      <c r="Z188" s="302" t="s">
        <v>2228</v>
      </c>
      <c r="AA188" s="302" t="s">
        <v>2228</v>
      </c>
      <c r="AB188" s="302" t="s">
        <v>2228</v>
      </c>
      <c r="AC188" s="302" t="s">
        <v>2227</v>
      </c>
      <c r="AD188" s="302" t="s">
        <v>2228</v>
      </c>
      <c r="AE188" s="302" t="s">
        <v>2228</v>
      </c>
      <c r="AF188" s="303" t="s">
        <v>54</v>
      </c>
      <c r="AG188" s="292" t="s">
        <v>1820</v>
      </c>
      <c r="AH188" s="292" t="s">
        <v>1821</v>
      </c>
      <c r="AI188" s="293"/>
      <c r="AJ188" s="293"/>
      <c r="AK188" s="304" t="s">
        <v>119</v>
      </c>
      <c r="AL188" s="297" t="s">
        <v>1928</v>
      </c>
      <c r="AM188" s="299">
        <v>0.5</v>
      </c>
      <c r="AN188" s="296">
        <v>0.5</v>
      </c>
      <c r="AO188" s="305">
        <v>1</v>
      </c>
      <c r="AP188" s="148">
        <v>0.5</v>
      </c>
    </row>
    <row r="189" spans="2:42">
      <c r="B189" s="294"/>
      <c r="C189" s="290" t="s">
        <v>13</v>
      </c>
      <c r="D189" s="211"/>
      <c r="E189" s="309" t="s">
        <v>1932</v>
      </c>
      <c r="F189" s="295"/>
      <c r="G189" s="298" t="s">
        <v>2142</v>
      </c>
      <c r="H189" s="298" t="s">
        <v>1983</v>
      </c>
      <c r="I189" s="309">
        <v>1</v>
      </c>
      <c r="J189" s="296">
        <v>0.5</v>
      </c>
      <c r="K189" s="310">
        <v>45378</v>
      </c>
      <c r="L189" s="310">
        <v>45378</v>
      </c>
      <c r="M189" s="310">
        <v>45378</v>
      </c>
      <c r="N189" s="297">
        <v>0</v>
      </c>
      <c r="O189" s="298" t="s">
        <v>2225</v>
      </c>
      <c r="P189" s="309" t="s">
        <v>1928</v>
      </c>
      <c r="Q189" s="308">
        <v>1</v>
      </c>
      <c r="R189" s="299">
        <v>0.5</v>
      </c>
      <c r="S189" s="299">
        <v>0.5</v>
      </c>
      <c r="T189" s="297"/>
      <c r="U189" s="300"/>
      <c r="V189" s="291" t="s">
        <v>1925</v>
      </c>
      <c r="W189" s="301"/>
      <c r="X189" s="290" t="s">
        <v>2226</v>
      </c>
      <c r="Y189" s="302" t="s">
        <v>2228</v>
      </c>
      <c r="Z189" s="302" t="s">
        <v>2228</v>
      </c>
      <c r="AA189" s="302" t="s">
        <v>2228</v>
      </c>
      <c r="AB189" s="302" t="s">
        <v>2228</v>
      </c>
      <c r="AC189" s="302" t="s">
        <v>2227</v>
      </c>
      <c r="AD189" s="302" t="s">
        <v>2228</v>
      </c>
      <c r="AE189" s="302" t="s">
        <v>2228</v>
      </c>
      <c r="AF189" s="303" t="s">
        <v>54</v>
      </c>
      <c r="AG189" s="292" t="s">
        <v>1820</v>
      </c>
      <c r="AH189" s="292" t="s">
        <v>1821</v>
      </c>
      <c r="AI189" s="349"/>
      <c r="AJ189" s="293"/>
      <c r="AK189" s="304" t="s">
        <v>119</v>
      </c>
      <c r="AL189" s="297" t="s">
        <v>1928</v>
      </c>
      <c r="AM189" s="299">
        <v>0.5</v>
      </c>
      <c r="AN189" s="296">
        <v>0.5</v>
      </c>
      <c r="AO189" s="305">
        <v>1</v>
      </c>
      <c r="AP189" s="148">
        <v>0.5</v>
      </c>
    </row>
    <row r="190" spans="2:42">
      <c r="B190" s="294"/>
      <c r="C190" s="290" t="s">
        <v>13</v>
      </c>
      <c r="D190" s="211"/>
      <c r="E190" s="309" t="s">
        <v>1932</v>
      </c>
      <c r="F190" s="295"/>
      <c r="G190" s="298" t="s">
        <v>2142</v>
      </c>
      <c r="H190" s="298" t="s">
        <v>1982</v>
      </c>
      <c r="I190" s="309">
        <v>1</v>
      </c>
      <c r="J190" s="296">
        <v>0.5</v>
      </c>
      <c r="K190" s="310">
        <v>45378</v>
      </c>
      <c r="L190" s="310">
        <v>45378</v>
      </c>
      <c r="M190" s="310">
        <v>45378</v>
      </c>
      <c r="N190" s="297">
        <v>0</v>
      </c>
      <c r="O190" s="298" t="s">
        <v>2225</v>
      </c>
      <c r="P190" s="309" t="s">
        <v>1928</v>
      </c>
      <c r="Q190" s="308">
        <v>1</v>
      </c>
      <c r="R190" s="299">
        <v>0.5</v>
      </c>
      <c r="S190" s="299">
        <v>0.5</v>
      </c>
      <c r="T190" s="297"/>
      <c r="U190" s="300"/>
      <c r="V190" s="291" t="s">
        <v>1925</v>
      </c>
      <c r="W190" s="301"/>
      <c r="X190" s="290" t="s">
        <v>2226</v>
      </c>
      <c r="Y190" s="302" t="s">
        <v>2228</v>
      </c>
      <c r="Z190" s="302" t="s">
        <v>2228</v>
      </c>
      <c r="AA190" s="302" t="s">
        <v>2228</v>
      </c>
      <c r="AB190" s="302" t="s">
        <v>2228</v>
      </c>
      <c r="AC190" s="302" t="s">
        <v>2227</v>
      </c>
      <c r="AD190" s="302" t="s">
        <v>2228</v>
      </c>
      <c r="AE190" s="302" t="s">
        <v>2228</v>
      </c>
      <c r="AF190" s="303" t="s">
        <v>54</v>
      </c>
      <c r="AG190" s="292" t="s">
        <v>1820</v>
      </c>
      <c r="AH190" s="292" t="s">
        <v>1821</v>
      </c>
      <c r="AI190" s="293"/>
      <c r="AJ190" s="293"/>
      <c r="AK190" s="304" t="s">
        <v>119</v>
      </c>
      <c r="AL190" s="297" t="s">
        <v>1928</v>
      </c>
      <c r="AM190" s="299">
        <v>0.5</v>
      </c>
      <c r="AN190" s="296">
        <v>0.5</v>
      </c>
      <c r="AO190" s="305">
        <v>1</v>
      </c>
      <c r="AP190" s="148">
        <v>0.5</v>
      </c>
    </row>
    <row r="191" spans="2:42">
      <c r="B191" s="294"/>
      <c r="C191" s="290" t="s">
        <v>13</v>
      </c>
      <c r="D191" s="211"/>
      <c r="E191" s="309" t="s">
        <v>1932</v>
      </c>
      <c r="F191" s="295"/>
      <c r="G191" s="298" t="s">
        <v>2143</v>
      </c>
      <c r="H191" s="298" t="s">
        <v>1982</v>
      </c>
      <c r="I191" s="309">
        <v>1</v>
      </c>
      <c r="J191" s="296">
        <v>1</v>
      </c>
      <c r="K191" s="310">
        <v>45378</v>
      </c>
      <c r="L191" s="310">
        <v>45378</v>
      </c>
      <c r="M191" s="310">
        <v>45378</v>
      </c>
      <c r="N191" s="297">
        <v>0</v>
      </c>
      <c r="O191" s="298" t="s">
        <v>2225</v>
      </c>
      <c r="P191" s="309" t="s">
        <v>1928</v>
      </c>
      <c r="Q191" s="308">
        <v>1</v>
      </c>
      <c r="R191" s="299">
        <v>1</v>
      </c>
      <c r="S191" s="299">
        <v>1</v>
      </c>
      <c r="T191" s="297"/>
      <c r="U191" s="300"/>
      <c r="V191" s="291" t="s">
        <v>1925</v>
      </c>
      <c r="W191" s="301"/>
      <c r="X191" s="290" t="s">
        <v>2226</v>
      </c>
      <c r="Y191" s="302" t="s">
        <v>2228</v>
      </c>
      <c r="Z191" s="302" t="s">
        <v>2228</v>
      </c>
      <c r="AA191" s="302" t="s">
        <v>2228</v>
      </c>
      <c r="AB191" s="302" t="s">
        <v>2228</v>
      </c>
      <c r="AC191" s="302" t="s">
        <v>2227</v>
      </c>
      <c r="AD191" s="302" t="s">
        <v>2228</v>
      </c>
      <c r="AE191" s="302" t="s">
        <v>2228</v>
      </c>
      <c r="AF191" s="303" t="s">
        <v>54</v>
      </c>
      <c r="AG191" s="292" t="s">
        <v>1820</v>
      </c>
      <c r="AH191" s="292" t="s">
        <v>1821</v>
      </c>
      <c r="AI191" s="293"/>
      <c r="AJ191" s="293"/>
      <c r="AK191" s="304" t="s">
        <v>119</v>
      </c>
      <c r="AL191" s="297" t="s">
        <v>1928</v>
      </c>
      <c r="AM191" s="299">
        <v>1</v>
      </c>
      <c r="AN191" s="296">
        <v>1</v>
      </c>
      <c r="AO191" s="305">
        <v>1</v>
      </c>
      <c r="AP191" s="148">
        <v>1</v>
      </c>
    </row>
    <row r="192" spans="2:42">
      <c r="B192" s="294"/>
      <c r="C192" s="290" t="s">
        <v>13</v>
      </c>
      <c r="D192" s="211"/>
      <c r="E192" s="309" t="s">
        <v>1932</v>
      </c>
      <c r="F192" s="295"/>
      <c r="G192" s="298" t="s">
        <v>2144</v>
      </c>
      <c r="H192" s="298" t="s">
        <v>2153</v>
      </c>
      <c r="I192" s="309">
        <v>2</v>
      </c>
      <c r="J192" s="296">
        <v>9</v>
      </c>
      <c r="K192" s="310">
        <v>45379</v>
      </c>
      <c r="L192" s="310">
        <v>45379</v>
      </c>
      <c r="M192" s="310">
        <v>45379</v>
      </c>
      <c r="N192" s="297">
        <v>0</v>
      </c>
      <c r="O192" s="298" t="s">
        <v>2225</v>
      </c>
      <c r="P192" s="309" t="s">
        <v>448</v>
      </c>
      <c r="Q192" s="308">
        <v>2</v>
      </c>
      <c r="R192" s="299">
        <v>9</v>
      </c>
      <c r="S192" s="299">
        <v>18</v>
      </c>
      <c r="T192" s="297"/>
      <c r="U192" s="300"/>
      <c r="V192" s="291" t="s">
        <v>1925</v>
      </c>
      <c r="W192" s="301"/>
      <c r="X192" s="290" t="s">
        <v>2226</v>
      </c>
      <c r="Y192" s="302" t="s">
        <v>2228</v>
      </c>
      <c r="Z192" s="302" t="s">
        <v>2228</v>
      </c>
      <c r="AA192" s="302" t="s">
        <v>2228</v>
      </c>
      <c r="AB192" s="302" t="s">
        <v>2228</v>
      </c>
      <c r="AC192" s="302" t="s">
        <v>2228</v>
      </c>
      <c r="AD192" s="302" t="s">
        <v>2227</v>
      </c>
      <c r="AE192" s="302" t="s">
        <v>2228</v>
      </c>
      <c r="AF192" s="303" t="s">
        <v>54</v>
      </c>
      <c r="AG192" s="292" t="s">
        <v>1820</v>
      </c>
      <c r="AH192" s="292" t="s">
        <v>1821</v>
      </c>
      <c r="AI192" s="293"/>
      <c r="AJ192" s="293"/>
      <c r="AK192" s="304" t="s">
        <v>119</v>
      </c>
      <c r="AL192" s="297" t="s">
        <v>448</v>
      </c>
      <c r="AM192" s="299">
        <v>9</v>
      </c>
      <c r="AN192" s="296">
        <v>9</v>
      </c>
      <c r="AO192" s="305">
        <v>1</v>
      </c>
      <c r="AP192" s="148">
        <v>18</v>
      </c>
    </row>
    <row r="193" spans="2:42">
      <c r="B193" s="294"/>
      <c r="C193" s="290" t="s">
        <v>38</v>
      </c>
      <c r="D193" s="211"/>
      <c r="E193" s="309" t="s">
        <v>1932</v>
      </c>
      <c r="F193" s="295"/>
      <c r="G193" s="298" t="s">
        <v>2145</v>
      </c>
      <c r="H193" s="298" t="s">
        <v>2154</v>
      </c>
      <c r="I193" s="309">
        <v>2</v>
      </c>
      <c r="J193" s="296">
        <v>2</v>
      </c>
      <c r="K193" s="310">
        <v>45379</v>
      </c>
      <c r="L193" s="310">
        <v>45379</v>
      </c>
      <c r="M193" s="310">
        <v>45379</v>
      </c>
      <c r="N193" s="297">
        <v>0</v>
      </c>
      <c r="O193" s="298" t="s">
        <v>2229</v>
      </c>
      <c r="P193" s="309" t="s">
        <v>448</v>
      </c>
      <c r="Q193" s="308">
        <v>2</v>
      </c>
      <c r="R193" s="299">
        <v>2</v>
      </c>
      <c r="S193" s="299">
        <v>4</v>
      </c>
      <c r="T193" s="297"/>
      <c r="U193" s="300"/>
      <c r="V193" s="291" t="s">
        <v>1925</v>
      </c>
      <c r="W193" s="301"/>
      <c r="X193" s="290" t="s">
        <v>2226</v>
      </c>
      <c r="Y193" s="302" t="s">
        <v>2228</v>
      </c>
      <c r="Z193" s="302" t="s">
        <v>2228</v>
      </c>
      <c r="AA193" s="302" t="s">
        <v>2228</v>
      </c>
      <c r="AB193" s="302" t="s">
        <v>2228</v>
      </c>
      <c r="AC193" s="302" t="s">
        <v>2228</v>
      </c>
      <c r="AD193" s="302" t="s">
        <v>2227</v>
      </c>
      <c r="AE193" s="302" t="s">
        <v>2228</v>
      </c>
      <c r="AF193" s="303" t="s">
        <v>54</v>
      </c>
      <c r="AG193" s="292" t="s">
        <v>1820</v>
      </c>
      <c r="AH193" s="292" t="s">
        <v>1821</v>
      </c>
      <c r="AI193" s="293"/>
      <c r="AJ193" s="293"/>
      <c r="AK193" s="304" t="s">
        <v>119</v>
      </c>
      <c r="AL193" s="297" t="s">
        <v>448</v>
      </c>
      <c r="AM193" s="299">
        <v>2</v>
      </c>
      <c r="AN193" s="296">
        <v>2</v>
      </c>
      <c r="AO193" s="305">
        <v>1</v>
      </c>
      <c r="AP193" s="148">
        <v>4</v>
      </c>
    </row>
    <row r="194" spans="2:42">
      <c r="B194" s="294"/>
      <c r="C194" s="290" t="s">
        <v>13</v>
      </c>
      <c r="D194" s="211"/>
      <c r="E194" s="309" t="s">
        <v>1932</v>
      </c>
      <c r="F194" s="295"/>
      <c r="G194" s="298" t="s">
        <v>2146</v>
      </c>
      <c r="H194" s="298" t="s">
        <v>2155</v>
      </c>
      <c r="I194" s="309">
        <v>2</v>
      </c>
      <c r="J194" s="296">
        <v>2</v>
      </c>
      <c r="K194" s="310">
        <v>45379</v>
      </c>
      <c r="L194" s="310">
        <v>45379</v>
      </c>
      <c r="M194" s="310">
        <v>45379</v>
      </c>
      <c r="N194" s="297">
        <v>0</v>
      </c>
      <c r="O194" s="298" t="s">
        <v>2225</v>
      </c>
      <c r="P194" s="309" t="s">
        <v>448</v>
      </c>
      <c r="Q194" s="308">
        <v>2</v>
      </c>
      <c r="R194" s="299">
        <v>2</v>
      </c>
      <c r="S194" s="299">
        <v>4</v>
      </c>
      <c r="T194" s="297"/>
      <c r="U194" s="300"/>
      <c r="V194" s="291" t="s">
        <v>1925</v>
      </c>
      <c r="W194" s="301"/>
      <c r="X194" s="290" t="s">
        <v>2226</v>
      </c>
      <c r="Y194" s="302" t="s">
        <v>2228</v>
      </c>
      <c r="Z194" s="302" t="s">
        <v>2228</v>
      </c>
      <c r="AA194" s="302" t="s">
        <v>2228</v>
      </c>
      <c r="AB194" s="302" t="s">
        <v>2228</v>
      </c>
      <c r="AC194" s="302" t="s">
        <v>2228</v>
      </c>
      <c r="AD194" s="302" t="s">
        <v>2227</v>
      </c>
      <c r="AE194" s="302" t="s">
        <v>2228</v>
      </c>
      <c r="AF194" s="303" t="s">
        <v>54</v>
      </c>
      <c r="AG194" s="292" t="s">
        <v>1820</v>
      </c>
      <c r="AH194" s="292" t="s">
        <v>1821</v>
      </c>
      <c r="AI194" s="293"/>
      <c r="AJ194" s="293"/>
      <c r="AK194" s="304" t="s">
        <v>119</v>
      </c>
      <c r="AL194" s="297" t="s">
        <v>448</v>
      </c>
      <c r="AM194" s="299">
        <v>2</v>
      </c>
      <c r="AN194" s="296">
        <v>2</v>
      </c>
      <c r="AO194" s="305">
        <v>1</v>
      </c>
      <c r="AP194" s="148">
        <v>4</v>
      </c>
    </row>
    <row r="195" spans="2:42">
      <c r="B195" s="294"/>
      <c r="C195" s="290" t="s">
        <v>13</v>
      </c>
      <c r="D195" s="211"/>
      <c r="E195" s="309" t="s">
        <v>1932</v>
      </c>
      <c r="F195" s="295"/>
      <c r="G195" s="298" t="s">
        <v>950</v>
      </c>
      <c r="H195" s="298" t="s">
        <v>2156</v>
      </c>
      <c r="I195" s="309">
        <v>2</v>
      </c>
      <c r="J195" s="296">
        <v>7</v>
      </c>
      <c r="K195" s="310">
        <v>45379</v>
      </c>
      <c r="L195" s="310">
        <v>45379</v>
      </c>
      <c r="M195" s="310">
        <v>45379</v>
      </c>
      <c r="N195" s="297">
        <v>0</v>
      </c>
      <c r="O195" s="298" t="s">
        <v>2225</v>
      </c>
      <c r="P195" s="309" t="s">
        <v>448</v>
      </c>
      <c r="Q195" s="308">
        <v>2</v>
      </c>
      <c r="R195" s="299">
        <v>7</v>
      </c>
      <c r="S195" s="299">
        <v>14</v>
      </c>
      <c r="T195" s="297"/>
      <c r="U195" s="300"/>
      <c r="V195" s="291" t="s">
        <v>1925</v>
      </c>
      <c r="W195" s="301"/>
      <c r="X195" s="290" t="s">
        <v>2226</v>
      </c>
      <c r="Y195" s="302" t="s">
        <v>2228</v>
      </c>
      <c r="Z195" s="302" t="s">
        <v>2228</v>
      </c>
      <c r="AA195" s="302" t="s">
        <v>2228</v>
      </c>
      <c r="AB195" s="302" t="s">
        <v>2228</v>
      </c>
      <c r="AC195" s="302" t="s">
        <v>2228</v>
      </c>
      <c r="AD195" s="302" t="s">
        <v>2227</v>
      </c>
      <c r="AE195" s="302" t="s">
        <v>2228</v>
      </c>
      <c r="AF195" s="303" t="s">
        <v>54</v>
      </c>
      <c r="AG195" s="292" t="s">
        <v>1820</v>
      </c>
      <c r="AH195" s="292" t="s">
        <v>1821</v>
      </c>
      <c r="AI195" s="293"/>
      <c r="AJ195" s="293"/>
      <c r="AK195" s="304" t="s">
        <v>119</v>
      </c>
      <c r="AL195" s="297" t="s">
        <v>448</v>
      </c>
      <c r="AM195" s="299">
        <v>7</v>
      </c>
      <c r="AN195" s="296">
        <v>7</v>
      </c>
      <c r="AO195" s="305">
        <v>1</v>
      </c>
      <c r="AP195" s="148">
        <v>14</v>
      </c>
    </row>
    <row r="196" spans="2:42">
      <c r="B196" s="294"/>
      <c r="C196" s="290" t="s">
        <v>13</v>
      </c>
      <c r="D196" s="211"/>
      <c r="E196" s="309" t="s">
        <v>1932</v>
      </c>
      <c r="F196" s="295"/>
      <c r="G196" s="298" t="s">
        <v>1007</v>
      </c>
      <c r="H196" s="298" t="s">
        <v>2157</v>
      </c>
      <c r="I196" s="309">
        <v>2</v>
      </c>
      <c r="J196" s="296">
        <v>7</v>
      </c>
      <c r="K196" s="310">
        <v>45379</v>
      </c>
      <c r="L196" s="310">
        <v>45379</v>
      </c>
      <c r="M196" s="310">
        <v>45379</v>
      </c>
      <c r="N196" s="297">
        <v>0</v>
      </c>
      <c r="O196" s="298" t="s">
        <v>2225</v>
      </c>
      <c r="P196" s="309" t="s">
        <v>448</v>
      </c>
      <c r="Q196" s="308">
        <v>2</v>
      </c>
      <c r="R196" s="299">
        <v>7</v>
      </c>
      <c r="S196" s="299">
        <v>14</v>
      </c>
      <c r="T196" s="297"/>
      <c r="U196" s="300"/>
      <c r="V196" s="291" t="s">
        <v>1925</v>
      </c>
      <c r="W196" s="301"/>
      <c r="X196" s="290" t="s">
        <v>2226</v>
      </c>
      <c r="Y196" s="302" t="s">
        <v>2228</v>
      </c>
      <c r="Z196" s="302" t="s">
        <v>2228</v>
      </c>
      <c r="AA196" s="302" t="s">
        <v>2228</v>
      </c>
      <c r="AB196" s="302" t="s">
        <v>2228</v>
      </c>
      <c r="AC196" s="302" t="s">
        <v>2228</v>
      </c>
      <c r="AD196" s="302" t="s">
        <v>2227</v>
      </c>
      <c r="AE196" s="302" t="s">
        <v>2228</v>
      </c>
      <c r="AF196" s="303" t="s">
        <v>54</v>
      </c>
      <c r="AG196" s="292" t="s">
        <v>1820</v>
      </c>
      <c r="AH196" s="292" t="s">
        <v>1821</v>
      </c>
      <c r="AI196" s="293"/>
      <c r="AJ196" s="293"/>
      <c r="AK196" s="304" t="s">
        <v>119</v>
      </c>
      <c r="AL196" s="297" t="s">
        <v>448</v>
      </c>
      <c r="AM196" s="299">
        <v>7</v>
      </c>
      <c r="AN196" s="296">
        <v>7</v>
      </c>
      <c r="AO196" s="305">
        <v>1</v>
      </c>
      <c r="AP196" s="148">
        <v>14</v>
      </c>
    </row>
    <row r="197" spans="2:42">
      <c r="B197" s="294"/>
      <c r="C197" s="290" t="s">
        <v>13</v>
      </c>
      <c r="D197" s="211"/>
      <c r="E197" s="309" t="s">
        <v>1932</v>
      </c>
      <c r="F197" s="295"/>
      <c r="G197" s="298" t="s">
        <v>2148</v>
      </c>
      <c r="H197" s="298" t="s">
        <v>2159</v>
      </c>
      <c r="I197" s="309">
        <v>2</v>
      </c>
      <c r="J197" s="296">
        <v>2</v>
      </c>
      <c r="K197" s="310">
        <v>45379</v>
      </c>
      <c r="L197" s="310">
        <v>45379</v>
      </c>
      <c r="M197" s="310">
        <v>45379</v>
      </c>
      <c r="N197" s="297">
        <v>0</v>
      </c>
      <c r="O197" s="298" t="s">
        <v>2225</v>
      </c>
      <c r="P197" s="309" t="s">
        <v>448</v>
      </c>
      <c r="Q197" s="308">
        <v>2</v>
      </c>
      <c r="R197" s="299">
        <v>2</v>
      </c>
      <c r="S197" s="299">
        <v>4</v>
      </c>
      <c r="T197" s="297"/>
      <c r="U197" s="300"/>
      <c r="V197" s="291" t="s">
        <v>1925</v>
      </c>
      <c r="W197" s="301"/>
      <c r="X197" s="290" t="s">
        <v>2226</v>
      </c>
      <c r="Y197" s="302" t="s">
        <v>2228</v>
      </c>
      <c r="Z197" s="302" t="s">
        <v>2228</v>
      </c>
      <c r="AA197" s="302" t="s">
        <v>2228</v>
      </c>
      <c r="AB197" s="302" t="s">
        <v>2228</v>
      </c>
      <c r="AC197" s="302" t="s">
        <v>2228</v>
      </c>
      <c r="AD197" s="302" t="s">
        <v>2227</v>
      </c>
      <c r="AE197" s="302" t="s">
        <v>2228</v>
      </c>
      <c r="AF197" s="303" t="s">
        <v>54</v>
      </c>
      <c r="AG197" s="292" t="s">
        <v>1820</v>
      </c>
      <c r="AH197" s="292" t="s">
        <v>1821</v>
      </c>
      <c r="AI197" s="358"/>
      <c r="AJ197" s="293"/>
      <c r="AK197" s="304" t="s">
        <v>119</v>
      </c>
      <c r="AL197" s="297" t="s">
        <v>448</v>
      </c>
      <c r="AM197" s="299">
        <v>2</v>
      </c>
      <c r="AN197" s="296">
        <v>2</v>
      </c>
      <c r="AO197" s="305">
        <v>1</v>
      </c>
      <c r="AP197" s="148">
        <v>4</v>
      </c>
    </row>
    <row r="198" spans="2:42">
      <c r="B198" s="294"/>
      <c r="C198" s="290" t="s">
        <v>13</v>
      </c>
      <c r="D198" s="211"/>
      <c r="E198" s="309" t="s">
        <v>1932</v>
      </c>
      <c r="F198" s="295"/>
      <c r="G198" s="298" t="s">
        <v>2149</v>
      </c>
      <c r="H198" s="298" t="s">
        <v>2160</v>
      </c>
      <c r="I198" s="309">
        <v>2</v>
      </c>
      <c r="J198" s="296">
        <v>7</v>
      </c>
      <c r="K198" s="310">
        <v>45379</v>
      </c>
      <c r="L198" s="310">
        <v>45379</v>
      </c>
      <c r="M198" s="310">
        <v>45379</v>
      </c>
      <c r="N198" s="297">
        <v>0</v>
      </c>
      <c r="O198" s="298" t="s">
        <v>2225</v>
      </c>
      <c r="P198" s="309" t="s">
        <v>448</v>
      </c>
      <c r="Q198" s="308">
        <v>2</v>
      </c>
      <c r="R198" s="299">
        <v>7</v>
      </c>
      <c r="S198" s="299">
        <v>14</v>
      </c>
      <c r="T198" s="297"/>
      <c r="U198" s="300"/>
      <c r="V198" s="291" t="s">
        <v>1925</v>
      </c>
      <c r="W198" s="301"/>
      <c r="X198" s="290" t="s">
        <v>2226</v>
      </c>
      <c r="Y198" s="302" t="s">
        <v>2228</v>
      </c>
      <c r="Z198" s="302" t="s">
        <v>2228</v>
      </c>
      <c r="AA198" s="302" t="s">
        <v>2228</v>
      </c>
      <c r="AB198" s="302" t="s">
        <v>2228</v>
      </c>
      <c r="AC198" s="302" t="s">
        <v>2228</v>
      </c>
      <c r="AD198" s="302" t="s">
        <v>2227</v>
      </c>
      <c r="AE198" s="302" t="s">
        <v>2228</v>
      </c>
      <c r="AF198" s="303" t="s">
        <v>54</v>
      </c>
      <c r="AG198" s="292" t="s">
        <v>1820</v>
      </c>
      <c r="AH198" s="292" t="s">
        <v>1821</v>
      </c>
      <c r="AI198" s="293"/>
      <c r="AJ198" s="293"/>
      <c r="AK198" s="304" t="s">
        <v>119</v>
      </c>
      <c r="AL198" s="297" t="s">
        <v>448</v>
      </c>
      <c r="AM198" s="299">
        <v>7</v>
      </c>
      <c r="AN198" s="296">
        <v>7</v>
      </c>
      <c r="AO198" s="305">
        <v>1</v>
      </c>
      <c r="AP198" s="148">
        <v>14</v>
      </c>
    </row>
    <row r="199" spans="2:42">
      <c r="B199" s="294"/>
      <c r="C199" s="290" t="s">
        <v>13</v>
      </c>
      <c r="D199" s="211"/>
      <c r="E199" s="309" t="s">
        <v>1932</v>
      </c>
      <c r="F199" s="295"/>
      <c r="G199" s="298" t="s">
        <v>2150</v>
      </c>
      <c r="H199" s="298" t="s">
        <v>2161</v>
      </c>
      <c r="I199" s="309">
        <v>2</v>
      </c>
      <c r="J199" s="296">
        <v>2</v>
      </c>
      <c r="K199" s="310">
        <v>45379</v>
      </c>
      <c r="L199" s="310">
        <v>45379</v>
      </c>
      <c r="M199" s="310">
        <v>45379</v>
      </c>
      <c r="N199" s="297">
        <v>0</v>
      </c>
      <c r="O199" s="298" t="s">
        <v>2225</v>
      </c>
      <c r="P199" s="309" t="s">
        <v>448</v>
      </c>
      <c r="Q199" s="308">
        <v>2</v>
      </c>
      <c r="R199" s="299">
        <v>2</v>
      </c>
      <c r="S199" s="299">
        <v>4</v>
      </c>
      <c r="T199" s="297"/>
      <c r="U199" s="300"/>
      <c r="V199" s="291" t="s">
        <v>1925</v>
      </c>
      <c r="W199" s="301"/>
      <c r="X199" s="290" t="s">
        <v>2226</v>
      </c>
      <c r="Y199" s="302" t="s">
        <v>2228</v>
      </c>
      <c r="Z199" s="302" t="s">
        <v>2228</v>
      </c>
      <c r="AA199" s="302" t="s">
        <v>2228</v>
      </c>
      <c r="AB199" s="302" t="s">
        <v>2228</v>
      </c>
      <c r="AC199" s="302" t="s">
        <v>2228</v>
      </c>
      <c r="AD199" s="302" t="s">
        <v>2227</v>
      </c>
      <c r="AE199" s="302" t="s">
        <v>2228</v>
      </c>
      <c r="AF199" s="303" t="s">
        <v>54</v>
      </c>
      <c r="AG199" s="292" t="s">
        <v>1820</v>
      </c>
      <c r="AH199" s="292" t="s">
        <v>1821</v>
      </c>
      <c r="AI199" s="293"/>
      <c r="AJ199" s="293"/>
      <c r="AK199" s="304" t="s">
        <v>119</v>
      </c>
      <c r="AL199" s="297" t="s">
        <v>448</v>
      </c>
      <c r="AM199" s="299">
        <v>2</v>
      </c>
      <c r="AN199" s="296">
        <v>2</v>
      </c>
      <c r="AO199" s="305">
        <v>1</v>
      </c>
      <c r="AP199" s="148">
        <v>4</v>
      </c>
    </row>
    <row r="200" spans="2:42">
      <c r="B200" s="294"/>
      <c r="C200" s="290" t="s">
        <v>13</v>
      </c>
      <c r="D200" s="211"/>
      <c r="E200" s="309" t="s">
        <v>1932</v>
      </c>
      <c r="F200" s="295"/>
      <c r="G200" s="298" t="s">
        <v>2151</v>
      </c>
      <c r="H200" s="298" t="s">
        <v>2162</v>
      </c>
      <c r="I200" s="309">
        <v>2</v>
      </c>
      <c r="J200" s="296">
        <v>5</v>
      </c>
      <c r="K200" s="310">
        <v>45379</v>
      </c>
      <c r="L200" s="310">
        <v>45379</v>
      </c>
      <c r="M200" s="310">
        <v>45379</v>
      </c>
      <c r="N200" s="297">
        <v>0</v>
      </c>
      <c r="O200" s="298" t="s">
        <v>2225</v>
      </c>
      <c r="P200" s="309" t="s">
        <v>448</v>
      </c>
      <c r="Q200" s="308">
        <v>2</v>
      </c>
      <c r="R200" s="299">
        <v>5</v>
      </c>
      <c r="S200" s="299">
        <v>10</v>
      </c>
      <c r="T200" s="297"/>
      <c r="U200" s="300"/>
      <c r="V200" s="291" t="s">
        <v>1925</v>
      </c>
      <c r="W200" s="301"/>
      <c r="X200" s="290" t="s">
        <v>2226</v>
      </c>
      <c r="Y200" s="302" t="s">
        <v>2228</v>
      </c>
      <c r="Z200" s="302" t="s">
        <v>2228</v>
      </c>
      <c r="AA200" s="302" t="s">
        <v>2228</v>
      </c>
      <c r="AB200" s="302" t="s">
        <v>2228</v>
      </c>
      <c r="AC200" s="302" t="s">
        <v>2228</v>
      </c>
      <c r="AD200" s="302" t="s">
        <v>2227</v>
      </c>
      <c r="AE200" s="302" t="s">
        <v>2228</v>
      </c>
      <c r="AF200" s="303" t="s">
        <v>54</v>
      </c>
      <c r="AG200" s="292" t="s">
        <v>1820</v>
      </c>
      <c r="AH200" s="292" t="s">
        <v>1821</v>
      </c>
      <c r="AI200" s="293"/>
      <c r="AJ200" s="293"/>
      <c r="AK200" s="304" t="s">
        <v>119</v>
      </c>
      <c r="AL200" s="297" t="s">
        <v>448</v>
      </c>
      <c r="AM200" s="299">
        <v>5</v>
      </c>
      <c r="AN200" s="296">
        <v>5</v>
      </c>
      <c r="AO200" s="305">
        <v>1</v>
      </c>
      <c r="AP200" s="148">
        <v>10</v>
      </c>
    </row>
    <row r="201" spans="2:42">
      <c r="B201" s="294"/>
      <c r="C201" s="290" t="s">
        <v>13</v>
      </c>
      <c r="D201" s="211"/>
      <c r="E201" s="309" t="s">
        <v>1932</v>
      </c>
      <c r="F201" s="295"/>
      <c r="G201" s="298" t="s">
        <v>2152</v>
      </c>
      <c r="H201" s="298" t="s">
        <v>2163</v>
      </c>
      <c r="I201" s="309">
        <v>2</v>
      </c>
      <c r="J201" s="296">
        <v>4</v>
      </c>
      <c r="K201" s="310">
        <v>45379</v>
      </c>
      <c r="L201" s="310">
        <v>45379</v>
      </c>
      <c r="M201" s="310">
        <v>45379</v>
      </c>
      <c r="N201" s="297">
        <v>0</v>
      </c>
      <c r="O201" s="298" t="s">
        <v>2225</v>
      </c>
      <c r="P201" s="309" t="s">
        <v>448</v>
      </c>
      <c r="Q201" s="308">
        <v>2</v>
      </c>
      <c r="R201" s="299">
        <v>4</v>
      </c>
      <c r="S201" s="299">
        <v>8</v>
      </c>
      <c r="T201" s="297"/>
      <c r="U201" s="300"/>
      <c r="V201" s="291" t="s">
        <v>1925</v>
      </c>
      <c r="W201" s="301"/>
      <c r="X201" s="290" t="s">
        <v>2226</v>
      </c>
      <c r="Y201" s="302" t="s">
        <v>2228</v>
      </c>
      <c r="Z201" s="302" t="s">
        <v>2228</v>
      </c>
      <c r="AA201" s="302" t="s">
        <v>2228</v>
      </c>
      <c r="AB201" s="302" t="s">
        <v>2228</v>
      </c>
      <c r="AC201" s="302" t="s">
        <v>2228</v>
      </c>
      <c r="AD201" s="302" t="s">
        <v>2227</v>
      </c>
      <c r="AE201" s="302" t="s">
        <v>2228</v>
      </c>
      <c r="AF201" s="303" t="s">
        <v>54</v>
      </c>
      <c r="AG201" s="292" t="s">
        <v>1820</v>
      </c>
      <c r="AH201" s="292" t="s">
        <v>1821</v>
      </c>
      <c r="AI201" s="293"/>
      <c r="AJ201" s="293"/>
      <c r="AK201" s="304" t="s">
        <v>119</v>
      </c>
      <c r="AL201" s="297" t="s">
        <v>448</v>
      </c>
      <c r="AM201" s="299">
        <v>4</v>
      </c>
      <c r="AN201" s="296">
        <v>4</v>
      </c>
      <c r="AO201" s="305">
        <v>1</v>
      </c>
      <c r="AP201" s="148">
        <v>8</v>
      </c>
    </row>
    <row r="202" spans="2:42">
      <c r="B202" s="294"/>
      <c r="C202" s="290" t="s">
        <v>13</v>
      </c>
      <c r="D202" s="211"/>
      <c r="E202" s="309" t="s">
        <v>1932</v>
      </c>
      <c r="F202" s="295"/>
      <c r="G202" s="298" t="s">
        <v>2096</v>
      </c>
      <c r="H202" s="298" t="s">
        <v>2111</v>
      </c>
      <c r="I202" s="309">
        <v>1</v>
      </c>
      <c r="J202" s="296">
        <v>9</v>
      </c>
      <c r="K202" s="310">
        <v>45379</v>
      </c>
      <c r="L202" s="310">
        <v>45379</v>
      </c>
      <c r="M202" s="310">
        <v>45379</v>
      </c>
      <c r="N202" s="297">
        <v>0</v>
      </c>
      <c r="O202" s="298" t="s">
        <v>2225</v>
      </c>
      <c r="P202" s="309" t="s">
        <v>458</v>
      </c>
      <c r="Q202" s="308">
        <v>1</v>
      </c>
      <c r="R202" s="299">
        <v>9</v>
      </c>
      <c r="S202" s="299">
        <v>9</v>
      </c>
      <c r="T202" s="297"/>
      <c r="U202" s="300"/>
      <c r="V202" s="291" t="s">
        <v>1925</v>
      </c>
      <c r="W202" s="301"/>
      <c r="X202" s="290" t="s">
        <v>2226</v>
      </c>
      <c r="Y202" s="302" t="s">
        <v>2228</v>
      </c>
      <c r="Z202" s="302" t="s">
        <v>2228</v>
      </c>
      <c r="AA202" s="302" t="s">
        <v>2228</v>
      </c>
      <c r="AB202" s="302" t="s">
        <v>2228</v>
      </c>
      <c r="AC202" s="302" t="s">
        <v>2228</v>
      </c>
      <c r="AD202" s="302" t="s">
        <v>2227</v>
      </c>
      <c r="AE202" s="302" t="s">
        <v>2228</v>
      </c>
      <c r="AF202" s="303" t="s">
        <v>54</v>
      </c>
      <c r="AG202" s="292" t="s">
        <v>1820</v>
      </c>
      <c r="AH202" s="292" t="s">
        <v>1821</v>
      </c>
      <c r="AI202" s="349"/>
      <c r="AJ202" s="293"/>
      <c r="AK202" s="304" t="s">
        <v>119</v>
      </c>
      <c r="AL202" s="297" t="s">
        <v>458</v>
      </c>
      <c r="AM202" s="299">
        <v>9</v>
      </c>
      <c r="AN202" s="296">
        <v>9</v>
      </c>
      <c r="AO202" s="305">
        <v>1</v>
      </c>
      <c r="AP202" s="148">
        <v>9</v>
      </c>
    </row>
    <row r="203" spans="2:42">
      <c r="B203" s="294"/>
      <c r="C203" s="290" t="s">
        <v>13</v>
      </c>
      <c r="D203" s="211"/>
      <c r="E203" s="309" t="s">
        <v>1932</v>
      </c>
      <c r="F203" s="295"/>
      <c r="G203" s="298" t="s">
        <v>2164</v>
      </c>
      <c r="H203" s="298" t="s">
        <v>2165</v>
      </c>
      <c r="I203" s="309">
        <v>2</v>
      </c>
      <c r="J203" s="296">
        <v>6</v>
      </c>
      <c r="K203" s="310">
        <v>45379</v>
      </c>
      <c r="L203" s="310">
        <v>45379</v>
      </c>
      <c r="M203" s="310">
        <v>45379</v>
      </c>
      <c r="N203" s="297">
        <v>0</v>
      </c>
      <c r="O203" s="298" t="s">
        <v>2225</v>
      </c>
      <c r="P203" s="309" t="s">
        <v>458</v>
      </c>
      <c r="Q203" s="308">
        <v>2</v>
      </c>
      <c r="R203" s="299">
        <v>6</v>
      </c>
      <c r="S203" s="299">
        <v>12</v>
      </c>
      <c r="T203" s="297"/>
      <c r="U203" s="300"/>
      <c r="V203" s="291" t="s">
        <v>1925</v>
      </c>
      <c r="W203" s="301"/>
      <c r="X203" s="290" t="s">
        <v>2226</v>
      </c>
      <c r="Y203" s="302" t="s">
        <v>2228</v>
      </c>
      <c r="Z203" s="302" t="s">
        <v>2228</v>
      </c>
      <c r="AA203" s="302" t="s">
        <v>2228</v>
      </c>
      <c r="AB203" s="302" t="s">
        <v>2228</v>
      </c>
      <c r="AC203" s="302" t="s">
        <v>2228</v>
      </c>
      <c r="AD203" s="302" t="s">
        <v>2227</v>
      </c>
      <c r="AE203" s="302" t="s">
        <v>2228</v>
      </c>
      <c r="AF203" s="303" t="s">
        <v>54</v>
      </c>
      <c r="AG203" s="292" t="s">
        <v>1820</v>
      </c>
      <c r="AH203" s="292" t="s">
        <v>1821</v>
      </c>
      <c r="AI203" s="349"/>
      <c r="AJ203" s="293"/>
      <c r="AK203" s="304" t="s">
        <v>119</v>
      </c>
      <c r="AL203" s="297" t="s">
        <v>458</v>
      </c>
      <c r="AM203" s="299">
        <v>6</v>
      </c>
      <c r="AN203" s="296">
        <v>6</v>
      </c>
      <c r="AO203" s="305">
        <v>1</v>
      </c>
      <c r="AP203" s="148">
        <v>12</v>
      </c>
    </row>
    <row r="204" spans="2:42">
      <c r="B204" s="350"/>
      <c r="C204" s="290" t="s">
        <v>38</v>
      </c>
      <c r="D204" s="351"/>
      <c r="E204" s="309" t="s">
        <v>1932</v>
      </c>
      <c r="F204" s="353"/>
      <c r="G204" s="298" t="s">
        <v>2096</v>
      </c>
      <c r="H204" s="298" t="s">
        <v>2166</v>
      </c>
      <c r="I204" s="309">
        <v>1</v>
      </c>
      <c r="J204" s="354">
        <v>3</v>
      </c>
      <c r="K204" s="310">
        <v>45379</v>
      </c>
      <c r="L204" s="310">
        <v>45379</v>
      </c>
      <c r="M204" s="310">
        <v>45379</v>
      </c>
      <c r="N204" s="297">
        <v>0</v>
      </c>
      <c r="O204" s="298" t="s">
        <v>2229</v>
      </c>
      <c r="P204" s="309" t="s">
        <v>458</v>
      </c>
      <c r="Q204" s="308">
        <v>1</v>
      </c>
      <c r="R204" s="299">
        <v>3</v>
      </c>
      <c r="S204" s="299">
        <v>3</v>
      </c>
      <c r="T204" s="355"/>
      <c r="U204" s="356"/>
      <c r="V204" s="291" t="s">
        <v>1925</v>
      </c>
      <c r="W204" s="357"/>
      <c r="X204" s="290" t="s">
        <v>2226</v>
      </c>
      <c r="Y204" s="302" t="s">
        <v>2228</v>
      </c>
      <c r="Z204" s="302" t="s">
        <v>2228</v>
      </c>
      <c r="AA204" s="302" t="s">
        <v>2228</v>
      </c>
      <c r="AB204" s="302" t="s">
        <v>2228</v>
      </c>
      <c r="AC204" s="302" t="s">
        <v>2228</v>
      </c>
      <c r="AD204" s="302" t="s">
        <v>2227</v>
      </c>
      <c r="AE204" s="302" t="s">
        <v>2228</v>
      </c>
      <c r="AF204" s="303" t="s">
        <v>54</v>
      </c>
      <c r="AG204" s="292" t="s">
        <v>1820</v>
      </c>
      <c r="AH204" s="292" t="s">
        <v>1821</v>
      </c>
      <c r="AI204" s="358"/>
      <c r="AJ204" s="358"/>
      <c r="AK204" s="304" t="s">
        <v>119</v>
      </c>
      <c r="AL204" s="297" t="s">
        <v>458</v>
      </c>
      <c r="AM204" s="299">
        <v>3</v>
      </c>
      <c r="AN204" s="354">
        <v>3</v>
      </c>
      <c r="AO204" s="305">
        <v>1</v>
      </c>
      <c r="AP204" s="148">
        <v>3</v>
      </c>
    </row>
    <row r="205" spans="2:42">
      <c r="B205" s="350"/>
      <c r="C205" s="290" t="s">
        <v>13</v>
      </c>
      <c r="D205" s="351"/>
      <c r="E205" s="309" t="s">
        <v>1932</v>
      </c>
      <c r="F205" s="353"/>
      <c r="G205" s="298" t="s">
        <v>2167</v>
      </c>
      <c r="H205" s="298" t="s">
        <v>2169</v>
      </c>
      <c r="I205" s="309">
        <v>2</v>
      </c>
      <c r="J205" s="354">
        <v>2</v>
      </c>
      <c r="K205" s="310">
        <v>45379</v>
      </c>
      <c r="L205" s="310">
        <v>45379</v>
      </c>
      <c r="M205" s="310">
        <v>45379</v>
      </c>
      <c r="N205" s="297">
        <v>0</v>
      </c>
      <c r="O205" s="298" t="s">
        <v>2225</v>
      </c>
      <c r="P205" s="309" t="s">
        <v>459</v>
      </c>
      <c r="Q205" s="308">
        <v>2</v>
      </c>
      <c r="R205" s="299">
        <v>2</v>
      </c>
      <c r="S205" s="299">
        <v>4</v>
      </c>
      <c r="T205" s="355"/>
      <c r="U205" s="356"/>
      <c r="V205" s="291" t="s">
        <v>1925</v>
      </c>
      <c r="W205" s="357"/>
      <c r="X205" s="290" t="s">
        <v>2226</v>
      </c>
      <c r="Y205" s="302" t="s">
        <v>2228</v>
      </c>
      <c r="Z205" s="302" t="s">
        <v>2228</v>
      </c>
      <c r="AA205" s="302" t="s">
        <v>2228</v>
      </c>
      <c r="AB205" s="302" t="s">
        <v>2228</v>
      </c>
      <c r="AC205" s="302" t="s">
        <v>2228</v>
      </c>
      <c r="AD205" s="302" t="s">
        <v>2227</v>
      </c>
      <c r="AE205" s="302" t="s">
        <v>2228</v>
      </c>
      <c r="AF205" s="303" t="s">
        <v>54</v>
      </c>
      <c r="AG205" s="292" t="s">
        <v>1820</v>
      </c>
      <c r="AH205" s="292" t="s">
        <v>1821</v>
      </c>
      <c r="AI205" s="358"/>
      <c r="AJ205" s="358"/>
      <c r="AK205" s="304" t="s">
        <v>119</v>
      </c>
      <c r="AL205" s="297" t="s">
        <v>459</v>
      </c>
      <c r="AM205" s="299">
        <v>2</v>
      </c>
      <c r="AN205" s="354">
        <v>2</v>
      </c>
      <c r="AO205" s="305">
        <v>1</v>
      </c>
      <c r="AP205" s="148">
        <v>4</v>
      </c>
    </row>
    <row r="206" spans="2:42">
      <c r="B206" s="350"/>
      <c r="C206" s="290" t="s">
        <v>38</v>
      </c>
      <c r="D206" s="351"/>
      <c r="E206" s="309" t="s">
        <v>1932</v>
      </c>
      <c r="F206" s="353"/>
      <c r="G206" s="298" t="s">
        <v>2055</v>
      </c>
      <c r="H206" s="298" t="s">
        <v>2170</v>
      </c>
      <c r="I206" s="309">
        <v>2</v>
      </c>
      <c r="J206" s="354">
        <v>2</v>
      </c>
      <c r="K206" s="310">
        <v>45379</v>
      </c>
      <c r="L206" s="310">
        <v>45379</v>
      </c>
      <c r="M206" s="310">
        <v>45379</v>
      </c>
      <c r="N206" s="297">
        <v>0</v>
      </c>
      <c r="O206" s="298" t="s">
        <v>2229</v>
      </c>
      <c r="P206" s="309" t="s">
        <v>459</v>
      </c>
      <c r="Q206" s="308">
        <v>2</v>
      </c>
      <c r="R206" s="299">
        <v>2</v>
      </c>
      <c r="S206" s="299">
        <v>4</v>
      </c>
      <c r="T206" s="355"/>
      <c r="U206" s="356"/>
      <c r="V206" s="291" t="s">
        <v>1925</v>
      </c>
      <c r="W206" s="357"/>
      <c r="X206" s="290" t="s">
        <v>2226</v>
      </c>
      <c r="Y206" s="302" t="s">
        <v>2228</v>
      </c>
      <c r="Z206" s="302" t="s">
        <v>2228</v>
      </c>
      <c r="AA206" s="302" t="s">
        <v>2228</v>
      </c>
      <c r="AB206" s="302" t="s">
        <v>2228</v>
      </c>
      <c r="AC206" s="302" t="s">
        <v>2228</v>
      </c>
      <c r="AD206" s="302" t="s">
        <v>2227</v>
      </c>
      <c r="AE206" s="302" t="s">
        <v>2228</v>
      </c>
      <c r="AF206" s="303" t="s">
        <v>54</v>
      </c>
      <c r="AG206" s="292" t="s">
        <v>1820</v>
      </c>
      <c r="AH206" s="292" t="s">
        <v>1821</v>
      </c>
      <c r="AI206" s="358"/>
      <c r="AJ206" s="358"/>
      <c r="AK206" s="304" t="s">
        <v>119</v>
      </c>
      <c r="AL206" s="297" t="s">
        <v>459</v>
      </c>
      <c r="AM206" s="299">
        <v>2</v>
      </c>
      <c r="AN206" s="354">
        <v>2</v>
      </c>
      <c r="AO206" s="305">
        <v>1</v>
      </c>
      <c r="AP206" s="148">
        <v>4</v>
      </c>
    </row>
    <row r="207" spans="2:42">
      <c r="B207" s="350"/>
      <c r="C207" s="290" t="s">
        <v>38</v>
      </c>
      <c r="D207" s="351"/>
      <c r="E207" s="309" t="s">
        <v>1932</v>
      </c>
      <c r="F207" s="353"/>
      <c r="G207" s="298" t="s">
        <v>2168</v>
      </c>
      <c r="H207" s="298" t="s">
        <v>2171</v>
      </c>
      <c r="I207" s="309">
        <v>2</v>
      </c>
      <c r="J207" s="354">
        <v>5</v>
      </c>
      <c r="K207" s="310">
        <v>45379</v>
      </c>
      <c r="L207" s="310">
        <v>45379</v>
      </c>
      <c r="M207" s="310">
        <v>45379</v>
      </c>
      <c r="N207" s="297">
        <v>0</v>
      </c>
      <c r="O207" s="298" t="s">
        <v>2229</v>
      </c>
      <c r="P207" s="309" t="s">
        <v>459</v>
      </c>
      <c r="Q207" s="308">
        <v>2</v>
      </c>
      <c r="R207" s="299">
        <v>5</v>
      </c>
      <c r="S207" s="299">
        <v>10</v>
      </c>
      <c r="T207" s="355"/>
      <c r="U207" s="356"/>
      <c r="V207" s="291" t="s">
        <v>1925</v>
      </c>
      <c r="W207" s="357"/>
      <c r="X207" s="290" t="s">
        <v>2226</v>
      </c>
      <c r="Y207" s="302" t="s">
        <v>2228</v>
      </c>
      <c r="Z207" s="302" t="s">
        <v>2228</v>
      </c>
      <c r="AA207" s="302" t="s">
        <v>2228</v>
      </c>
      <c r="AB207" s="302" t="s">
        <v>2228</v>
      </c>
      <c r="AC207" s="302" t="s">
        <v>2228</v>
      </c>
      <c r="AD207" s="302" t="s">
        <v>2227</v>
      </c>
      <c r="AE207" s="302" t="s">
        <v>2228</v>
      </c>
      <c r="AF207" s="303" t="s">
        <v>54</v>
      </c>
      <c r="AG207" s="292" t="s">
        <v>1820</v>
      </c>
      <c r="AH207" s="292" t="s">
        <v>1821</v>
      </c>
      <c r="AI207" s="293"/>
      <c r="AJ207" s="293"/>
      <c r="AK207" s="304" t="s">
        <v>119</v>
      </c>
      <c r="AL207" s="297" t="s">
        <v>459</v>
      </c>
      <c r="AM207" s="299">
        <v>5</v>
      </c>
      <c r="AN207" s="354">
        <v>5</v>
      </c>
      <c r="AO207" s="305">
        <v>1</v>
      </c>
      <c r="AP207" s="148">
        <v>10</v>
      </c>
    </row>
    <row r="208" spans="2:42" ht="13.8">
      <c r="B208" s="350"/>
      <c r="C208" s="290" t="s">
        <v>13</v>
      </c>
      <c r="D208" s="351"/>
      <c r="E208" s="309" t="s">
        <v>1932</v>
      </c>
      <c r="F208" s="353"/>
      <c r="G208" s="298" t="s">
        <v>2122</v>
      </c>
      <c r="H208" s="298" t="s">
        <v>2128</v>
      </c>
      <c r="I208" s="309">
        <v>2</v>
      </c>
      <c r="J208" s="354">
        <v>9</v>
      </c>
      <c r="K208" s="310">
        <v>45379</v>
      </c>
      <c r="L208" s="310">
        <v>45379</v>
      </c>
      <c r="M208" s="310">
        <v>45379</v>
      </c>
      <c r="N208" s="297">
        <v>0</v>
      </c>
      <c r="O208" s="298" t="s">
        <v>2225</v>
      </c>
      <c r="P208" s="309" t="s">
        <v>941</v>
      </c>
      <c r="Q208" s="308">
        <v>2</v>
      </c>
      <c r="R208" s="299">
        <v>9</v>
      </c>
      <c r="S208" s="299">
        <v>18</v>
      </c>
      <c r="T208" s="355"/>
      <c r="U208" s="356"/>
      <c r="V208" s="291" t="s">
        <v>1925</v>
      </c>
      <c r="W208" s="357"/>
      <c r="X208" s="290" t="s">
        <v>2226</v>
      </c>
      <c r="Y208" s="302" t="s">
        <v>2228</v>
      </c>
      <c r="Z208" s="302" t="s">
        <v>2228</v>
      </c>
      <c r="AA208" s="302" t="s">
        <v>2228</v>
      </c>
      <c r="AB208" s="302" t="s">
        <v>2228</v>
      </c>
      <c r="AC208" s="302" t="s">
        <v>2228</v>
      </c>
      <c r="AD208" s="302" t="s">
        <v>2227</v>
      </c>
      <c r="AE208" s="302" t="s">
        <v>2228</v>
      </c>
      <c r="AF208" s="303" t="s">
        <v>54</v>
      </c>
      <c r="AG208" s="292" t="s">
        <v>1820</v>
      </c>
      <c r="AH208" s="292" t="s">
        <v>1821</v>
      </c>
      <c r="AI208" s="2"/>
      <c r="AJ208" s="358"/>
      <c r="AK208" s="304" t="s">
        <v>119</v>
      </c>
      <c r="AL208" s="297" t="s">
        <v>941</v>
      </c>
      <c r="AM208" s="299">
        <v>9</v>
      </c>
      <c r="AN208" s="354">
        <v>9</v>
      </c>
      <c r="AO208" s="305">
        <v>1</v>
      </c>
      <c r="AP208" s="148">
        <v>18</v>
      </c>
    </row>
    <row r="209" spans="2:42">
      <c r="B209" s="350"/>
      <c r="C209" s="290" t="s">
        <v>13</v>
      </c>
      <c r="D209" s="351"/>
      <c r="E209" s="309" t="s">
        <v>1932</v>
      </c>
      <c r="F209" s="353"/>
      <c r="G209" s="298" t="s">
        <v>2172</v>
      </c>
      <c r="H209" s="298" t="s">
        <v>2177</v>
      </c>
      <c r="I209" s="309">
        <v>2</v>
      </c>
      <c r="J209" s="354">
        <v>4</v>
      </c>
      <c r="K209" s="310">
        <v>45379</v>
      </c>
      <c r="L209" s="310">
        <v>45379</v>
      </c>
      <c r="M209" s="310">
        <v>45379</v>
      </c>
      <c r="N209" s="297">
        <v>0</v>
      </c>
      <c r="O209" s="298" t="s">
        <v>2225</v>
      </c>
      <c r="P209" s="309" t="s">
        <v>941</v>
      </c>
      <c r="Q209" s="308">
        <v>2</v>
      </c>
      <c r="R209" s="299">
        <v>4</v>
      </c>
      <c r="S209" s="299">
        <v>8</v>
      </c>
      <c r="T209" s="355"/>
      <c r="U209" s="356"/>
      <c r="V209" s="291" t="s">
        <v>1925</v>
      </c>
      <c r="W209" s="357"/>
      <c r="X209" s="290" t="s">
        <v>2226</v>
      </c>
      <c r="Y209" s="302" t="s">
        <v>2228</v>
      </c>
      <c r="Z209" s="302" t="s">
        <v>2228</v>
      </c>
      <c r="AA209" s="302" t="s">
        <v>2228</v>
      </c>
      <c r="AB209" s="302" t="s">
        <v>2228</v>
      </c>
      <c r="AC209" s="302" t="s">
        <v>2228</v>
      </c>
      <c r="AD209" s="302" t="s">
        <v>2227</v>
      </c>
      <c r="AE209" s="302" t="s">
        <v>2228</v>
      </c>
      <c r="AF209" s="303" t="s">
        <v>54</v>
      </c>
      <c r="AG209" s="292" t="s">
        <v>1820</v>
      </c>
      <c r="AH209" s="292" t="s">
        <v>1821</v>
      </c>
      <c r="AI209" s="358"/>
      <c r="AJ209" s="358"/>
      <c r="AK209" s="304" t="s">
        <v>119</v>
      </c>
      <c r="AL209" s="297" t="s">
        <v>941</v>
      </c>
      <c r="AM209" s="299">
        <v>4</v>
      </c>
      <c r="AN209" s="354">
        <v>4</v>
      </c>
      <c r="AO209" s="305">
        <v>1</v>
      </c>
      <c r="AP209" s="148">
        <v>8</v>
      </c>
    </row>
    <row r="210" spans="2:42">
      <c r="B210" s="350"/>
      <c r="C210" s="290" t="s">
        <v>13</v>
      </c>
      <c r="D210" s="351"/>
      <c r="E210" s="309" t="s">
        <v>1932</v>
      </c>
      <c r="F210" s="353"/>
      <c r="G210" s="298" t="s">
        <v>1003</v>
      </c>
      <c r="H210" s="298" t="s">
        <v>2178</v>
      </c>
      <c r="I210" s="309">
        <v>2</v>
      </c>
      <c r="J210" s="354">
        <v>5</v>
      </c>
      <c r="K210" s="310">
        <v>45379</v>
      </c>
      <c r="L210" s="310">
        <v>45379</v>
      </c>
      <c r="M210" s="310">
        <v>45379</v>
      </c>
      <c r="N210" s="297">
        <v>0</v>
      </c>
      <c r="O210" s="298" t="s">
        <v>2225</v>
      </c>
      <c r="P210" s="309" t="s">
        <v>941</v>
      </c>
      <c r="Q210" s="308">
        <v>2</v>
      </c>
      <c r="R210" s="299">
        <v>5</v>
      </c>
      <c r="S210" s="299">
        <v>10</v>
      </c>
      <c r="T210" s="355"/>
      <c r="U210" s="356"/>
      <c r="V210" s="291" t="s">
        <v>1925</v>
      </c>
      <c r="W210" s="357"/>
      <c r="X210" s="290" t="s">
        <v>2226</v>
      </c>
      <c r="Y210" s="302" t="s">
        <v>2228</v>
      </c>
      <c r="Z210" s="302" t="s">
        <v>2228</v>
      </c>
      <c r="AA210" s="302" t="s">
        <v>2228</v>
      </c>
      <c r="AB210" s="302" t="s">
        <v>2228</v>
      </c>
      <c r="AC210" s="302" t="s">
        <v>2228</v>
      </c>
      <c r="AD210" s="302" t="s">
        <v>2227</v>
      </c>
      <c r="AE210" s="302" t="s">
        <v>2228</v>
      </c>
      <c r="AF210" s="303" t="s">
        <v>54</v>
      </c>
      <c r="AG210" s="292" t="s">
        <v>1820</v>
      </c>
      <c r="AH210" s="292" t="s">
        <v>1821</v>
      </c>
      <c r="AI210" s="358"/>
      <c r="AJ210" s="293"/>
      <c r="AK210" s="304" t="s">
        <v>119</v>
      </c>
      <c r="AL210" s="297" t="s">
        <v>941</v>
      </c>
      <c r="AM210" s="299">
        <v>5</v>
      </c>
      <c r="AN210" s="354">
        <v>5</v>
      </c>
      <c r="AO210" s="305">
        <v>1</v>
      </c>
      <c r="AP210" s="148">
        <v>10</v>
      </c>
    </row>
    <row r="211" spans="2:42">
      <c r="B211" s="350"/>
      <c r="C211" s="290" t="s">
        <v>38</v>
      </c>
      <c r="D211" s="351"/>
      <c r="E211" s="309" t="s">
        <v>1932</v>
      </c>
      <c r="F211" s="353"/>
      <c r="G211" s="298" t="s">
        <v>2173</v>
      </c>
      <c r="H211" s="298" t="s">
        <v>2179</v>
      </c>
      <c r="I211" s="309">
        <v>3</v>
      </c>
      <c r="J211" s="354">
        <v>9</v>
      </c>
      <c r="K211" s="310">
        <v>45379</v>
      </c>
      <c r="L211" s="310">
        <v>45379</v>
      </c>
      <c r="M211" s="310">
        <v>45379</v>
      </c>
      <c r="N211" s="297">
        <v>0</v>
      </c>
      <c r="O211" s="298" t="s">
        <v>2229</v>
      </c>
      <c r="P211" s="309" t="s">
        <v>941</v>
      </c>
      <c r="Q211" s="308">
        <v>3</v>
      </c>
      <c r="R211" s="299">
        <v>9</v>
      </c>
      <c r="S211" s="299">
        <v>27</v>
      </c>
      <c r="T211" s="355"/>
      <c r="U211" s="356"/>
      <c r="V211" s="291" t="s">
        <v>1925</v>
      </c>
      <c r="W211" s="357"/>
      <c r="X211" s="290" t="s">
        <v>2226</v>
      </c>
      <c r="Y211" s="302" t="s">
        <v>2228</v>
      </c>
      <c r="Z211" s="302" t="s">
        <v>2228</v>
      </c>
      <c r="AA211" s="302" t="s">
        <v>2228</v>
      </c>
      <c r="AB211" s="302" t="s">
        <v>2228</v>
      </c>
      <c r="AC211" s="302" t="s">
        <v>2228</v>
      </c>
      <c r="AD211" s="302" t="s">
        <v>2227</v>
      </c>
      <c r="AE211" s="302" t="s">
        <v>2228</v>
      </c>
      <c r="AF211" s="303" t="s">
        <v>54</v>
      </c>
      <c r="AG211" s="292" t="s">
        <v>1820</v>
      </c>
      <c r="AH211" s="292" t="s">
        <v>1821</v>
      </c>
      <c r="AI211" s="358"/>
      <c r="AJ211" s="358"/>
      <c r="AK211" s="304" t="s">
        <v>119</v>
      </c>
      <c r="AL211" s="297" t="s">
        <v>941</v>
      </c>
      <c r="AM211" s="299">
        <v>9</v>
      </c>
      <c r="AN211" s="354">
        <v>9</v>
      </c>
      <c r="AO211" s="305">
        <v>1</v>
      </c>
      <c r="AP211" s="148">
        <v>27</v>
      </c>
    </row>
    <row r="212" spans="2:42">
      <c r="B212" s="350"/>
      <c r="C212" s="290" t="s">
        <v>38</v>
      </c>
      <c r="D212" s="351"/>
      <c r="E212" s="309" t="s">
        <v>1932</v>
      </c>
      <c r="F212" s="353"/>
      <c r="G212" s="298" t="s">
        <v>2174</v>
      </c>
      <c r="H212" s="298" t="s">
        <v>2180</v>
      </c>
      <c r="I212" s="352">
        <v>2</v>
      </c>
      <c r="J212" s="354">
        <v>5</v>
      </c>
      <c r="K212" s="310">
        <v>45379</v>
      </c>
      <c r="L212" s="310">
        <v>45379</v>
      </c>
      <c r="M212" s="310">
        <v>45379</v>
      </c>
      <c r="N212" s="297">
        <v>0</v>
      </c>
      <c r="O212" s="298" t="s">
        <v>2229</v>
      </c>
      <c r="P212" s="309" t="s">
        <v>941</v>
      </c>
      <c r="Q212" s="308">
        <v>2</v>
      </c>
      <c r="R212" s="299">
        <v>5</v>
      </c>
      <c r="S212" s="299">
        <v>10</v>
      </c>
      <c r="T212" s="355"/>
      <c r="U212" s="356"/>
      <c r="V212" s="291" t="s">
        <v>1925</v>
      </c>
      <c r="W212" s="357"/>
      <c r="X212" s="290" t="s">
        <v>2226</v>
      </c>
      <c r="Y212" s="302" t="s">
        <v>2228</v>
      </c>
      <c r="Z212" s="302" t="s">
        <v>2228</v>
      </c>
      <c r="AA212" s="302" t="s">
        <v>2228</v>
      </c>
      <c r="AB212" s="302" t="s">
        <v>2228</v>
      </c>
      <c r="AC212" s="302" t="s">
        <v>2228</v>
      </c>
      <c r="AD212" s="302" t="s">
        <v>2227</v>
      </c>
      <c r="AE212" s="302" t="s">
        <v>2228</v>
      </c>
      <c r="AF212" s="303" t="s">
        <v>54</v>
      </c>
      <c r="AG212" s="292" t="s">
        <v>1820</v>
      </c>
      <c r="AH212" s="292" t="s">
        <v>1821</v>
      </c>
      <c r="AI212" s="358"/>
      <c r="AJ212" s="358"/>
      <c r="AK212" s="304" t="s">
        <v>119</v>
      </c>
      <c r="AL212" s="297" t="s">
        <v>941</v>
      </c>
      <c r="AM212" s="299">
        <v>5</v>
      </c>
      <c r="AN212" s="354">
        <v>5</v>
      </c>
      <c r="AO212" s="305">
        <v>1</v>
      </c>
      <c r="AP212" s="148">
        <v>10</v>
      </c>
    </row>
    <row r="213" spans="2:42">
      <c r="B213" s="350"/>
      <c r="C213" s="290" t="s">
        <v>38</v>
      </c>
      <c r="D213" s="351"/>
      <c r="E213" s="309" t="s">
        <v>1932</v>
      </c>
      <c r="F213" s="353"/>
      <c r="G213" s="298" t="s">
        <v>2175</v>
      </c>
      <c r="H213" s="298" t="s">
        <v>2181</v>
      </c>
      <c r="I213" s="352">
        <v>2</v>
      </c>
      <c r="J213" s="354">
        <v>4</v>
      </c>
      <c r="K213" s="310">
        <v>45379</v>
      </c>
      <c r="L213" s="310">
        <v>45379</v>
      </c>
      <c r="M213" s="310">
        <v>45379</v>
      </c>
      <c r="N213" s="297">
        <v>0</v>
      </c>
      <c r="O213" s="298" t="s">
        <v>2229</v>
      </c>
      <c r="P213" s="309" t="s">
        <v>941</v>
      </c>
      <c r="Q213" s="308">
        <v>2</v>
      </c>
      <c r="R213" s="299">
        <v>4</v>
      </c>
      <c r="S213" s="299">
        <v>8</v>
      </c>
      <c r="T213" s="355"/>
      <c r="U213" s="356"/>
      <c r="V213" s="291" t="s">
        <v>1925</v>
      </c>
      <c r="W213" s="357"/>
      <c r="X213" s="290" t="s">
        <v>2226</v>
      </c>
      <c r="Y213" s="302" t="s">
        <v>2228</v>
      </c>
      <c r="Z213" s="302" t="s">
        <v>2228</v>
      </c>
      <c r="AA213" s="302" t="s">
        <v>2228</v>
      </c>
      <c r="AB213" s="302" t="s">
        <v>2228</v>
      </c>
      <c r="AC213" s="302" t="s">
        <v>2228</v>
      </c>
      <c r="AD213" s="302" t="s">
        <v>2227</v>
      </c>
      <c r="AE213" s="302" t="s">
        <v>2228</v>
      </c>
      <c r="AF213" s="303" t="s">
        <v>54</v>
      </c>
      <c r="AG213" s="292" t="s">
        <v>1820</v>
      </c>
      <c r="AH213" s="292" t="s">
        <v>1821</v>
      </c>
      <c r="AI213" s="358"/>
      <c r="AJ213" s="358"/>
      <c r="AK213" s="304" t="s">
        <v>119</v>
      </c>
      <c r="AL213" s="297" t="s">
        <v>941</v>
      </c>
      <c r="AM213" s="299">
        <v>4</v>
      </c>
      <c r="AN213" s="354">
        <v>4</v>
      </c>
      <c r="AO213" s="305">
        <v>1</v>
      </c>
      <c r="AP213" s="148">
        <v>8</v>
      </c>
    </row>
    <row r="214" spans="2:42">
      <c r="B214" s="350"/>
      <c r="C214" s="290" t="s">
        <v>38</v>
      </c>
      <c r="D214" s="351"/>
      <c r="E214" s="309" t="s">
        <v>1932</v>
      </c>
      <c r="F214" s="353"/>
      <c r="G214" s="298" t="s">
        <v>2176</v>
      </c>
      <c r="H214" s="298" t="s">
        <v>2182</v>
      </c>
      <c r="I214" s="352">
        <v>2</v>
      </c>
      <c r="J214" s="354">
        <v>4</v>
      </c>
      <c r="K214" s="310">
        <v>45379</v>
      </c>
      <c r="L214" s="310">
        <v>45379</v>
      </c>
      <c r="M214" s="310">
        <v>45379</v>
      </c>
      <c r="N214" s="297">
        <v>0</v>
      </c>
      <c r="O214" s="298" t="s">
        <v>2229</v>
      </c>
      <c r="P214" s="309" t="s">
        <v>941</v>
      </c>
      <c r="Q214" s="308">
        <v>2</v>
      </c>
      <c r="R214" s="299">
        <v>4</v>
      </c>
      <c r="S214" s="299">
        <v>8</v>
      </c>
      <c r="T214" s="355"/>
      <c r="U214" s="356"/>
      <c r="V214" s="291" t="s">
        <v>1925</v>
      </c>
      <c r="W214" s="357"/>
      <c r="X214" s="290" t="s">
        <v>2226</v>
      </c>
      <c r="Y214" s="302" t="s">
        <v>2228</v>
      </c>
      <c r="Z214" s="302" t="s">
        <v>2228</v>
      </c>
      <c r="AA214" s="302" t="s">
        <v>2228</v>
      </c>
      <c r="AB214" s="302" t="s">
        <v>2228</v>
      </c>
      <c r="AC214" s="302" t="s">
        <v>2228</v>
      </c>
      <c r="AD214" s="302" t="s">
        <v>2227</v>
      </c>
      <c r="AE214" s="302" t="s">
        <v>2228</v>
      </c>
      <c r="AF214" s="303" t="s">
        <v>54</v>
      </c>
      <c r="AG214" s="292" t="s">
        <v>1820</v>
      </c>
      <c r="AH214" s="292" t="s">
        <v>1821</v>
      </c>
      <c r="AI214" s="358"/>
      <c r="AJ214" s="358"/>
      <c r="AK214" s="304" t="s">
        <v>119</v>
      </c>
      <c r="AL214" s="297" t="s">
        <v>941</v>
      </c>
      <c r="AM214" s="299">
        <v>4</v>
      </c>
      <c r="AN214" s="354">
        <v>4</v>
      </c>
      <c r="AO214" s="305">
        <v>1</v>
      </c>
      <c r="AP214" s="148">
        <v>8</v>
      </c>
    </row>
    <row r="215" spans="2:42">
      <c r="B215" s="350"/>
      <c r="C215" s="290" t="s">
        <v>38</v>
      </c>
      <c r="D215" s="351"/>
      <c r="E215" s="309" t="s">
        <v>1932</v>
      </c>
      <c r="F215" s="353"/>
      <c r="G215" s="298" t="s">
        <v>913</v>
      </c>
      <c r="H215" s="298" t="s">
        <v>2183</v>
      </c>
      <c r="I215" s="352">
        <v>2</v>
      </c>
      <c r="J215" s="354">
        <v>5</v>
      </c>
      <c r="K215" s="310">
        <v>45379</v>
      </c>
      <c r="L215" s="310">
        <v>45379</v>
      </c>
      <c r="M215" s="310">
        <v>45379</v>
      </c>
      <c r="N215" s="297">
        <v>0</v>
      </c>
      <c r="O215" s="298" t="s">
        <v>2229</v>
      </c>
      <c r="P215" s="309" t="s">
        <v>941</v>
      </c>
      <c r="Q215" s="308">
        <v>2</v>
      </c>
      <c r="R215" s="299">
        <v>5</v>
      </c>
      <c r="S215" s="299">
        <v>10</v>
      </c>
      <c r="T215" s="355"/>
      <c r="U215" s="356"/>
      <c r="V215" s="291" t="s">
        <v>1925</v>
      </c>
      <c r="W215" s="357"/>
      <c r="X215" s="290" t="s">
        <v>2226</v>
      </c>
      <c r="Y215" s="302" t="s">
        <v>2228</v>
      </c>
      <c r="Z215" s="302" t="s">
        <v>2228</v>
      </c>
      <c r="AA215" s="302" t="s">
        <v>2228</v>
      </c>
      <c r="AB215" s="302" t="s">
        <v>2228</v>
      </c>
      <c r="AC215" s="302" t="s">
        <v>2228</v>
      </c>
      <c r="AD215" s="302" t="s">
        <v>2227</v>
      </c>
      <c r="AE215" s="302" t="s">
        <v>2228</v>
      </c>
      <c r="AF215" s="303" t="s">
        <v>54</v>
      </c>
      <c r="AG215" s="292" t="s">
        <v>1820</v>
      </c>
      <c r="AH215" s="292" t="s">
        <v>1821</v>
      </c>
      <c r="AI215" s="349"/>
      <c r="AJ215" s="358"/>
      <c r="AK215" s="304" t="s">
        <v>119</v>
      </c>
      <c r="AL215" s="297" t="s">
        <v>941</v>
      </c>
      <c r="AM215" s="299">
        <v>5</v>
      </c>
      <c r="AN215" s="354">
        <v>5</v>
      </c>
      <c r="AO215" s="305">
        <v>1</v>
      </c>
      <c r="AP215" s="148">
        <v>10</v>
      </c>
    </row>
    <row r="216" spans="2:42">
      <c r="B216" s="350"/>
      <c r="C216" s="290" t="s">
        <v>13</v>
      </c>
      <c r="D216" s="351"/>
      <c r="E216" s="309" t="s">
        <v>1932</v>
      </c>
      <c r="F216" s="353"/>
      <c r="G216" s="298" t="s">
        <v>1633</v>
      </c>
      <c r="H216" s="298" t="s">
        <v>1983</v>
      </c>
      <c r="I216" s="352">
        <v>1</v>
      </c>
      <c r="J216" s="354">
        <v>1</v>
      </c>
      <c r="K216" s="310">
        <v>45379</v>
      </c>
      <c r="L216" s="310">
        <v>45379</v>
      </c>
      <c r="M216" s="310">
        <v>45379</v>
      </c>
      <c r="N216" s="297">
        <v>0</v>
      </c>
      <c r="O216" s="298" t="s">
        <v>2225</v>
      </c>
      <c r="P216" s="309" t="s">
        <v>1928</v>
      </c>
      <c r="Q216" s="308">
        <v>1</v>
      </c>
      <c r="R216" s="299">
        <v>1</v>
      </c>
      <c r="S216" s="299">
        <v>1</v>
      </c>
      <c r="T216" s="355"/>
      <c r="U216" s="356"/>
      <c r="V216" s="291" t="s">
        <v>1925</v>
      </c>
      <c r="W216" s="357"/>
      <c r="X216" s="290" t="s">
        <v>2226</v>
      </c>
      <c r="Y216" s="302" t="s">
        <v>2228</v>
      </c>
      <c r="Z216" s="302" t="s">
        <v>2228</v>
      </c>
      <c r="AA216" s="302" t="s">
        <v>2228</v>
      </c>
      <c r="AB216" s="302" t="s">
        <v>2228</v>
      </c>
      <c r="AC216" s="302" t="s">
        <v>2228</v>
      </c>
      <c r="AD216" s="302" t="s">
        <v>2227</v>
      </c>
      <c r="AE216" s="302" t="s">
        <v>2228</v>
      </c>
      <c r="AF216" s="303" t="s">
        <v>54</v>
      </c>
      <c r="AG216" s="292" t="s">
        <v>1820</v>
      </c>
      <c r="AH216" s="292" t="s">
        <v>1821</v>
      </c>
      <c r="AI216" s="358"/>
      <c r="AJ216" s="358"/>
      <c r="AK216" s="304" t="s">
        <v>119</v>
      </c>
      <c r="AL216" s="297" t="s">
        <v>1928</v>
      </c>
      <c r="AM216" s="299">
        <v>1</v>
      </c>
      <c r="AN216" s="354">
        <v>1</v>
      </c>
      <c r="AO216" s="305">
        <v>1</v>
      </c>
      <c r="AP216" s="148">
        <v>1</v>
      </c>
    </row>
    <row r="217" spans="2:42">
      <c r="B217" s="350"/>
      <c r="C217" s="290" t="s">
        <v>13</v>
      </c>
      <c r="D217" s="351"/>
      <c r="E217" s="309" t="s">
        <v>1932</v>
      </c>
      <c r="F217" s="353"/>
      <c r="G217" s="298" t="s">
        <v>1633</v>
      </c>
      <c r="H217" s="298" t="s">
        <v>2187</v>
      </c>
      <c r="I217" s="352">
        <v>1</v>
      </c>
      <c r="J217" s="354">
        <v>1</v>
      </c>
      <c r="K217" s="310">
        <v>45379</v>
      </c>
      <c r="L217" s="310">
        <v>45379</v>
      </c>
      <c r="M217" s="310">
        <v>45379</v>
      </c>
      <c r="N217" s="297">
        <v>0</v>
      </c>
      <c r="O217" s="298" t="s">
        <v>2225</v>
      </c>
      <c r="P217" s="309" t="s">
        <v>1928</v>
      </c>
      <c r="Q217" s="308">
        <v>1</v>
      </c>
      <c r="R217" s="299">
        <v>1</v>
      </c>
      <c r="S217" s="299">
        <v>1</v>
      </c>
      <c r="T217" s="355"/>
      <c r="U217" s="356"/>
      <c r="V217" s="291" t="s">
        <v>1925</v>
      </c>
      <c r="W217" s="357"/>
      <c r="X217" s="290" t="s">
        <v>2226</v>
      </c>
      <c r="Y217" s="302" t="s">
        <v>2228</v>
      </c>
      <c r="Z217" s="302" t="s">
        <v>2228</v>
      </c>
      <c r="AA217" s="302" t="s">
        <v>2228</v>
      </c>
      <c r="AB217" s="302" t="s">
        <v>2228</v>
      </c>
      <c r="AC217" s="302" t="s">
        <v>2228</v>
      </c>
      <c r="AD217" s="302" t="s">
        <v>2227</v>
      </c>
      <c r="AE217" s="302" t="s">
        <v>2228</v>
      </c>
      <c r="AF217" s="303" t="s">
        <v>54</v>
      </c>
      <c r="AG217" s="292" t="s">
        <v>1820</v>
      </c>
      <c r="AH217" s="292" t="s">
        <v>1821</v>
      </c>
      <c r="AI217" s="293"/>
      <c r="AJ217" s="293"/>
      <c r="AK217" s="304" t="s">
        <v>119</v>
      </c>
      <c r="AL217" s="297" t="s">
        <v>1928</v>
      </c>
      <c r="AM217" s="299">
        <v>1</v>
      </c>
      <c r="AN217" s="354">
        <v>1</v>
      </c>
      <c r="AO217" s="305">
        <v>1</v>
      </c>
      <c r="AP217" s="148">
        <v>1</v>
      </c>
    </row>
    <row r="218" spans="2:42">
      <c r="B218" s="350"/>
      <c r="C218" s="290" t="s">
        <v>13</v>
      </c>
      <c r="D218" s="351"/>
      <c r="E218" s="309" t="s">
        <v>1932</v>
      </c>
      <c r="F218" s="353"/>
      <c r="G218" s="298" t="s">
        <v>966</v>
      </c>
      <c r="H218" s="298" t="s">
        <v>1983</v>
      </c>
      <c r="I218" s="352">
        <v>1</v>
      </c>
      <c r="J218" s="354">
        <v>1</v>
      </c>
      <c r="K218" s="310">
        <v>45379</v>
      </c>
      <c r="L218" s="310">
        <v>45379</v>
      </c>
      <c r="M218" s="310">
        <v>45379</v>
      </c>
      <c r="N218" s="297">
        <v>0</v>
      </c>
      <c r="O218" s="298" t="s">
        <v>2225</v>
      </c>
      <c r="P218" s="309" t="s">
        <v>1928</v>
      </c>
      <c r="Q218" s="308">
        <v>1</v>
      </c>
      <c r="R218" s="299">
        <v>1</v>
      </c>
      <c r="S218" s="299">
        <v>1</v>
      </c>
      <c r="T218" s="355"/>
      <c r="U218" s="356"/>
      <c r="V218" s="291" t="s">
        <v>1925</v>
      </c>
      <c r="W218" s="357"/>
      <c r="X218" s="290" t="s">
        <v>2226</v>
      </c>
      <c r="Y218" s="302" t="s">
        <v>2228</v>
      </c>
      <c r="Z218" s="302" t="s">
        <v>2228</v>
      </c>
      <c r="AA218" s="302" t="s">
        <v>2228</v>
      </c>
      <c r="AB218" s="302" t="s">
        <v>2228</v>
      </c>
      <c r="AC218" s="302" t="s">
        <v>2228</v>
      </c>
      <c r="AD218" s="302" t="s">
        <v>2227</v>
      </c>
      <c r="AE218" s="302" t="s">
        <v>2228</v>
      </c>
      <c r="AF218" s="303" t="s">
        <v>54</v>
      </c>
      <c r="AG218" s="292" t="s">
        <v>1820</v>
      </c>
      <c r="AH218" s="292" t="s">
        <v>1821</v>
      </c>
      <c r="AI218" s="293"/>
      <c r="AJ218" s="293"/>
      <c r="AK218" s="304" t="s">
        <v>119</v>
      </c>
      <c r="AL218" s="297" t="s">
        <v>1928</v>
      </c>
      <c r="AM218" s="299">
        <v>1</v>
      </c>
      <c r="AN218" s="354">
        <v>1</v>
      </c>
      <c r="AO218" s="305">
        <v>1</v>
      </c>
      <c r="AP218" s="148">
        <v>1</v>
      </c>
    </row>
    <row r="219" spans="2:42">
      <c r="B219" s="350"/>
      <c r="C219" s="290" t="s">
        <v>13</v>
      </c>
      <c r="D219" s="351"/>
      <c r="E219" s="309" t="s">
        <v>1932</v>
      </c>
      <c r="F219" s="353"/>
      <c r="G219" s="298" t="s">
        <v>966</v>
      </c>
      <c r="H219" s="298" t="s">
        <v>2187</v>
      </c>
      <c r="I219" s="352">
        <v>1</v>
      </c>
      <c r="J219" s="354">
        <v>1</v>
      </c>
      <c r="K219" s="310">
        <v>45379</v>
      </c>
      <c r="L219" s="310">
        <v>45379</v>
      </c>
      <c r="M219" s="310">
        <v>45379</v>
      </c>
      <c r="N219" s="297">
        <v>0</v>
      </c>
      <c r="O219" s="298" t="s">
        <v>2225</v>
      </c>
      <c r="P219" s="309" t="s">
        <v>1928</v>
      </c>
      <c r="Q219" s="308">
        <v>1</v>
      </c>
      <c r="R219" s="299">
        <v>1</v>
      </c>
      <c r="S219" s="299">
        <v>1</v>
      </c>
      <c r="T219" s="355"/>
      <c r="U219" s="356"/>
      <c r="V219" s="291" t="s">
        <v>1925</v>
      </c>
      <c r="W219" s="357"/>
      <c r="X219" s="290" t="s">
        <v>2226</v>
      </c>
      <c r="Y219" s="302" t="s">
        <v>2228</v>
      </c>
      <c r="Z219" s="302" t="s">
        <v>2228</v>
      </c>
      <c r="AA219" s="302" t="s">
        <v>2228</v>
      </c>
      <c r="AB219" s="302" t="s">
        <v>2228</v>
      </c>
      <c r="AC219" s="302" t="s">
        <v>2228</v>
      </c>
      <c r="AD219" s="302" t="s">
        <v>2227</v>
      </c>
      <c r="AE219" s="302" t="s">
        <v>2228</v>
      </c>
      <c r="AF219" s="303" t="s">
        <v>54</v>
      </c>
      <c r="AG219" s="292" t="s">
        <v>1820</v>
      </c>
      <c r="AH219" s="292" t="s">
        <v>1821</v>
      </c>
      <c r="AI219" s="293"/>
      <c r="AJ219" s="293"/>
      <c r="AK219" s="304" t="s">
        <v>119</v>
      </c>
      <c r="AL219" s="297" t="s">
        <v>1928</v>
      </c>
      <c r="AM219" s="299">
        <v>1</v>
      </c>
      <c r="AN219" s="354">
        <v>1</v>
      </c>
      <c r="AO219" s="305">
        <v>1</v>
      </c>
      <c r="AP219" s="148">
        <v>1</v>
      </c>
    </row>
    <row r="220" spans="2:42">
      <c r="B220" s="350"/>
      <c r="C220" s="290" t="s">
        <v>13</v>
      </c>
      <c r="D220" s="351"/>
      <c r="E220" s="309" t="s">
        <v>1932</v>
      </c>
      <c r="F220" s="353"/>
      <c r="G220" s="298" t="s">
        <v>1636</v>
      </c>
      <c r="H220" s="298" t="s">
        <v>1983</v>
      </c>
      <c r="I220" s="352">
        <v>1</v>
      </c>
      <c r="J220" s="354">
        <v>1</v>
      </c>
      <c r="K220" s="310">
        <v>45379</v>
      </c>
      <c r="L220" s="310">
        <v>45379</v>
      </c>
      <c r="M220" s="310">
        <v>45379</v>
      </c>
      <c r="N220" s="297">
        <v>0</v>
      </c>
      <c r="O220" s="298" t="s">
        <v>2225</v>
      </c>
      <c r="P220" s="309" t="s">
        <v>1928</v>
      </c>
      <c r="Q220" s="308">
        <v>1</v>
      </c>
      <c r="R220" s="299">
        <v>1</v>
      </c>
      <c r="S220" s="299">
        <v>1</v>
      </c>
      <c r="T220" s="355"/>
      <c r="U220" s="356"/>
      <c r="V220" s="291" t="s">
        <v>1925</v>
      </c>
      <c r="W220" s="357"/>
      <c r="X220" s="290" t="s">
        <v>2226</v>
      </c>
      <c r="Y220" s="302" t="s">
        <v>2228</v>
      </c>
      <c r="Z220" s="302" t="s">
        <v>2228</v>
      </c>
      <c r="AA220" s="302" t="s">
        <v>2228</v>
      </c>
      <c r="AB220" s="302" t="s">
        <v>2228</v>
      </c>
      <c r="AC220" s="302" t="s">
        <v>2228</v>
      </c>
      <c r="AD220" s="302" t="s">
        <v>2227</v>
      </c>
      <c r="AE220" s="302" t="s">
        <v>2228</v>
      </c>
      <c r="AF220" s="303" t="s">
        <v>54</v>
      </c>
      <c r="AG220" s="292" t="s">
        <v>1820</v>
      </c>
      <c r="AH220" s="292" t="s">
        <v>1821</v>
      </c>
      <c r="AI220" s="293"/>
      <c r="AJ220" s="293"/>
      <c r="AK220" s="304" t="s">
        <v>119</v>
      </c>
      <c r="AL220" s="297" t="s">
        <v>1928</v>
      </c>
      <c r="AM220" s="299">
        <v>1</v>
      </c>
      <c r="AN220" s="354">
        <v>1</v>
      </c>
      <c r="AO220" s="305">
        <v>1</v>
      </c>
      <c r="AP220" s="148">
        <v>1</v>
      </c>
    </row>
    <row r="221" spans="2:42">
      <c r="B221" s="350"/>
      <c r="C221" s="290" t="s">
        <v>13</v>
      </c>
      <c r="D221" s="351"/>
      <c r="E221" s="309" t="s">
        <v>1932</v>
      </c>
      <c r="F221" s="353"/>
      <c r="G221" s="298" t="s">
        <v>2184</v>
      </c>
      <c r="H221" s="298" t="s">
        <v>2188</v>
      </c>
      <c r="I221" s="352">
        <v>1</v>
      </c>
      <c r="J221" s="354">
        <v>1</v>
      </c>
      <c r="K221" s="310">
        <v>45379</v>
      </c>
      <c r="L221" s="310">
        <v>45379</v>
      </c>
      <c r="M221" s="310">
        <v>45379</v>
      </c>
      <c r="N221" s="297">
        <v>0</v>
      </c>
      <c r="O221" s="298" t="s">
        <v>2225</v>
      </c>
      <c r="P221" s="309" t="s">
        <v>1928</v>
      </c>
      <c r="Q221" s="308">
        <v>1</v>
      </c>
      <c r="R221" s="299">
        <v>1</v>
      </c>
      <c r="S221" s="299">
        <v>1</v>
      </c>
      <c r="T221" s="355"/>
      <c r="U221" s="356"/>
      <c r="V221" s="291" t="s">
        <v>1925</v>
      </c>
      <c r="W221" s="357"/>
      <c r="X221" s="290" t="s">
        <v>2226</v>
      </c>
      <c r="Y221" s="302" t="s">
        <v>2228</v>
      </c>
      <c r="Z221" s="302" t="s">
        <v>2228</v>
      </c>
      <c r="AA221" s="302" t="s">
        <v>2228</v>
      </c>
      <c r="AB221" s="302" t="s">
        <v>2228</v>
      </c>
      <c r="AC221" s="302" t="s">
        <v>2228</v>
      </c>
      <c r="AD221" s="302" t="s">
        <v>2227</v>
      </c>
      <c r="AE221" s="302" t="s">
        <v>2228</v>
      </c>
      <c r="AF221" s="303" t="s">
        <v>54</v>
      </c>
      <c r="AG221" s="292" t="s">
        <v>1820</v>
      </c>
      <c r="AH221" s="292" t="s">
        <v>1821</v>
      </c>
      <c r="AI221" s="293"/>
      <c r="AJ221" s="293"/>
      <c r="AK221" s="304" t="s">
        <v>119</v>
      </c>
      <c r="AL221" s="297" t="s">
        <v>1928</v>
      </c>
      <c r="AM221" s="299">
        <v>1</v>
      </c>
      <c r="AN221" s="354">
        <v>1</v>
      </c>
      <c r="AO221" s="305">
        <v>1</v>
      </c>
      <c r="AP221" s="148">
        <v>1</v>
      </c>
    </row>
    <row r="222" spans="2:42">
      <c r="B222" s="350"/>
      <c r="C222" s="290" t="s">
        <v>13</v>
      </c>
      <c r="D222" s="351"/>
      <c r="E222" s="309" t="s">
        <v>1932</v>
      </c>
      <c r="F222" s="353"/>
      <c r="G222" s="298" t="s">
        <v>2184</v>
      </c>
      <c r="H222" s="298" t="s">
        <v>2189</v>
      </c>
      <c r="I222" s="352">
        <v>1</v>
      </c>
      <c r="J222" s="354">
        <v>1</v>
      </c>
      <c r="K222" s="310">
        <v>45379</v>
      </c>
      <c r="L222" s="310">
        <v>45379</v>
      </c>
      <c r="M222" s="310">
        <v>45379</v>
      </c>
      <c r="N222" s="297">
        <v>0</v>
      </c>
      <c r="O222" s="298" t="s">
        <v>2225</v>
      </c>
      <c r="P222" s="309" t="s">
        <v>1928</v>
      </c>
      <c r="Q222" s="308">
        <v>1</v>
      </c>
      <c r="R222" s="299">
        <v>1</v>
      </c>
      <c r="S222" s="299">
        <v>1</v>
      </c>
      <c r="T222" s="355"/>
      <c r="U222" s="356"/>
      <c r="V222" s="291" t="s">
        <v>1925</v>
      </c>
      <c r="W222" s="357"/>
      <c r="X222" s="290" t="s">
        <v>2226</v>
      </c>
      <c r="Y222" s="302" t="s">
        <v>2228</v>
      </c>
      <c r="Z222" s="302" t="s">
        <v>2228</v>
      </c>
      <c r="AA222" s="302" t="s">
        <v>2228</v>
      </c>
      <c r="AB222" s="302" t="s">
        <v>2228</v>
      </c>
      <c r="AC222" s="302" t="s">
        <v>2228</v>
      </c>
      <c r="AD222" s="302" t="s">
        <v>2227</v>
      </c>
      <c r="AE222" s="302" t="s">
        <v>2228</v>
      </c>
      <c r="AF222" s="303" t="s">
        <v>54</v>
      </c>
      <c r="AG222" s="292" t="s">
        <v>1820</v>
      </c>
      <c r="AH222" s="292" t="s">
        <v>1821</v>
      </c>
      <c r="AI222" s="293"/>
      <c r="AJ222" s="293"/>
      <c r="AK222" s="304" t="s">
        <v>119</v>
      </c>
      <c r="AL222" s="297" t="s">
        <v>1928</v>
      </c>
      <c r="AM222" s="299">
        <v>1</v>
      </c>
      <c r="AN222" s="354">
        <v>1</v>
      </c>
      <c r="AO222" s="305">
        <v>1</v>
      </c>
      <c r="AP222" s="148">
        <v>1</v>
      </c>
    </row>
    <row r="223" spans="2:42">
      <c r="B223" s="350"/>
      <c r="C223" s="290" t="s">
        <v>13</v>
      </c>
      <c r="D223" s="351"/>
      <c r="E223" s="309" t="s">
        <v>1932</v>
      </c>
      <c r="F223" s="353"/>
      <c r="G223" s="298" t="s">
        <v>2185</v>
      </c>
      <c r="H223" s="298" t="s">
        <v>2190</v>
      </c>
      <c r="I223" s="352">
        <v>1</v>
      </c>
      <c r="J223" s="354">
        <v>1</v>
      </c>
      <c r="K223" s="310">
        <v>45379</v>
      </c>
      <c r="L223" s="310">
        <v>45379</v>
      </c>
      <c r="M223" s="310">
        <v>45379</v>
      </c>
      <c r="N223" s="297">
        <v>0</v>
      </c>
      <c r="O223" s="298" t="s">
        <v>2225</v>
      </c>
      <c r="P223" s="309" t="s">
        <v>1928</v>
      </c>
      <c r="Q223" s="308">
        <v>1</v>
      </c>
      <c r="R223" s="299">
        <v>1</v>
      </c>
      <c r="S223" s="299">
        <v>1</v>
      </c>
      <c r="T223" s="355"/>
      <c r="U223" s="356"/>
      <c r="V223" s="291" t="s">
        <v>1925</v>
      </c>
      <c r="W223" s="357"/>
      <c r="X223" s="290" t="s">
        <v>2226</v>
      </c>
      <c r="Y223" s="302" t="s">
        <v>2228</v>
      </c>
      <c r="Z223" s="302" t="s">
        <v>2228</v>
      </c>
      <c r="AA223" s="302" t="s">
        <v>2228</v>
      </c>
      <c r="AB223" s="302" t="s">
        <v>2228</v>
      </c>
      <c r="AC223" s="302" t="s">
        <v>2228</v>
      </c>
      <c r="AD223" s="302" t="s">
        <v>2227</v>
      </c>
      <c r="AE223" s="302" t="s">
        <v>2228</v>
      </c>
      <c r="AF223" s="303" t="s">
        <v>54</v>
      </c>
      <c r="AG223" s="292" t="s">
        <v>1820</v>
      </c>
      <c r="AH223" s="292" t="s">
        <v>1821</v>
      </c>
      <c r="AI223" s="293"/>
      <c r="AJ223" s="293"/>
      <c r="AK223" s="304" t="s">
        <v>119</v>
      </c>
      <c r="AL223" s="297" t="s">
        <v>1928</v>
      </c>
      <c r="AM223" s="299">
        <v>1</v>
      </c>
      <c r="AN223" s="354">
        <v>1</v>
      </c>
      <c r="AO223" s="305">
        <v>1</v>
      </c>
      <c r="AP223" s="148">
        <v>1</v>
      </c>
    </row>
    <row r="224" spans="2:42">
      <c r="B224" s="350"/>
      <c r="C224" s="290" t="s">
        <v>13</v>
      </c>
      <c r="D224" s="351"/>
      <c r="E224" s="309" t="s">
        <v>1932</v>
      </c>
      <c r="F224" s="353"/>
      <c r="G224" s="298" t="s">
        <v>2186</v>
      </c>
      <c r="H224" s="298" t="s">
        <v>2190</v>
      </c>
      <c r="I224" s="352">
        <v>1</v>
      </c>
      <c r="J224" s="354">
        <v>1</v>
      </c>
      <c r="K224" s="310">
        <v>45379</v>
      </c>
      <c r="L224" s="310">
        <v>45379</v>
      </c>
      <c r="M224" s="310">
        <v>45379</v>
      </c>
      <c r="N224" s="297">
        <v>0</v>
      </c>
      <c r="O224" s="298" t="s">
        <v>2225</v>
      </c>
      <c r="P224" s="309" t="s">
        <v>1928</v>
      </c>
      <c r="Q224" s="308">
        <v>1</v>
      </c>
      <c r="R224" s="299">
        <v>1</v>
      </c>
      <c r="S224" s="299">
        <v>1</v>
      </c>
      <c r="T224" s="355"/>
      <c r="U224" s="356"/>
      <c r="V224" s="291" t="s">
        <v>1925</v>
      </c>
      <c r="W224" s="357"/>
      <c r="X224" s="290" t="s">
        <v>2226</v>
      </c>
      <c r="Y224" s="302" t="s">
        <v>2228</v>
      </c>
      <c r="Z224" s="302" t="s">
        <v>2228</v>
      </c>
      <c r="AA224" s="302" t="s">
        <v>2228</v>
      </c>
      <c r="AB224" s="302" t="s">
        <v>2228</v>
      </c>
      <c r="AC224" s="302" t="s">
        <v>2228</v>
      </c>
      <c r="AD224" s="302" t="s">
        <v>2227</v>
      </c>
      <c r="AE224" s="302" t="s">
        <v>2228</v>
      </c>
      <c r="AF224" s="303" t="s">
        <v>54</v>
      </c>
      <c r="AG224" s="292" t="s">
        <v>1820</v>
      </c>
      <c r="AH224" s="292" t="s">
        <v>1821</v>
      </c>
      <c r="AI224" s="349"/>
      <c r="AJ224" s="293"/>
      <c r="AK224" s="304" t="s">
        <v>119</v>
      </c>
      <c r="AL224" s="297" t="s">
        <v>1928</v>
      </c>
      <c r="AM224" s="299">
        <v>1</v>
      </c>
      <c r="AN224" s="354">
        <v>1</v>
      </c>
      <c r="AO224" s="305">
        <v>1</v>
      </c>
      <c r="AP224" s="148">
        <v>1</v>
      </c>
    </row>
    <row r="225" spans="2:42">
      <c r="B225" s="350"/>
      <c r="C225" s="290" t="s">
        <v>13</v>
      </c>
      <c r="D225" s="351"/>
      <c r="E225" s="309" t="s">
        <v>1932</v>
      </c>
      <c r="F225" s="353"/>
      <c r="G225" s="298" t="s">
        <v>2144</v>
      </c>
      <c r="H225" s="298" t="s">
        <v>2195</v>
      </c>
      <c r="I225" s="352">
        <v>2</v>
      </c>
      <c r="J225" s="354">
        <v>9</v>
      </c>
      <c r="K225" s="310">
        <v>45380</v>
      </c>
      <c r="L225" s="310">
        <v>45380</v>
      </c>
      <c r="M225" s="310"/>
      <c r="N225" s="297">
        <v>0</v>
      </c>
      <c r="O225" s="298" t="s">
        <v>2225</v>
      </c>
      <c r="P225" s="309" t="s">
        <v>448</v>
      </c>
      <c r="Q225" s="308">
        <v>2</v>
      </c>
      <c r="R225" s="299">
        <v>9</v>
      </c>
      <c r="S225" s="299">
        <v>18</v>
      </c>
      <c r="T225" s="355"/>
      <c r="U225" s="356"/>
      <c r="V225" s="291" t="s">
        <v>2224</v>
      </c>
      <c r="W225" s="357"/>
      <c r="X225" s="290" t="s">
        <v>2230</v>
      </c>
      <c r="Y225" s="302" t="s">
        <v>2228</v>
      </c>
      <c r="Z225" s="302" t="s">
        <v>2228</v>
      </c>
      <c r="AA225" s="302" t="s">
        <v>2228</v>
      </c>
      <c r="AB225" s="302" t="s">
        <v>2228</v>
      </c>
      <c r="AC225" s="302" t="s">
        <v>2228</v>
      </c>
      <c r="AD225" s="302" t="s">
        <v>2228</v>
      </c>
      <c r="AE225" s="302" t="s">
        <v>2227</v>
      </c>
      <c r="AF225" s="303" t="s">
        <v>66</v>
      </c>
      <c r="AG225" s="292" t="s">
        <v>1820</v>
      </c>
      <c r="AH225" s="292" t="s">
        <v>1821</v>
      </c>
      <c r="AI225" s="293" t="s">
        <v>1931</v>
      </c>
      <c r="AJ225" s="293" t="s">
        <v>70</v>
      </c>
      <c r="AK225" s="304" t="s">
        <v>119</v>
      </c>
      <c r="AL225" s="297" t="s">
        <v>448</v>
      </c>
      <c r="AM225" s="299">
        <v>9</v>
      </c>
      <c r="AN225" s="354">
        <v>9</v>
      </c>
      <c r="AO225" s="305">
        <v>1</v>
      </c>
      <c r="AP225" s="148">
        <v>18</v>
      </c>
    </row>
    <row r="226" spans="2:42">
      <c r="B226" s="350"/>
      <c r="C226" s="290" t="s">
        <v>13</v>
      </c>
      <c r="D226" s="351"/>
      <c r="E226" s="309" t="s">
        <v>1932</v>
      </c>
      <c r="F226" s="353"/>
      <c r="G226" s="298" t="s">
        <v>2149</v>
      </c>
      <c r="H226" s="298" t="s">
        <v>2160</v>
      </c>
      <c r="I226" s="352">
        <v>2</v>
      </c>
      <c r="J226" s="354">
        <v>7</v>
      </c>
      <c r="K226" s="310">
        <v>45380</v>
      </c>
      <c r="L226" s="310">
        <v>45380</v>
      </c>
      <c r="M226" s="310">
        <v>45380</v>
      </c>
      <c r="N226" s="297">
        <v>0</v>
      </c>
      <c r="O226" s="298" t="s">
        <v>2225</v>
      </c>
      <c r="P226" s="309" t="s">
        <v>448</v>
      </c>
      <c r="Q226" s="308">
        <v>2</v>
      </c>
      <c r="R226" s="299">
        <v>7</v>
      </c>
      <c r="S226" s="299">
        <v>14</v>
      </c>
      <c r="T226" s="355"/>
      <c r="U226" s="356"/>
      <c r="V226" s="291" t="s">
        <v>1925</v>
      </c>
      <c r="W226" s="357"/>
      <c r="X226" s="290" t="s">
        <v>2226</v>
      </c>
      <c r="Y226" s="302" t="s">
        <v>2228</v>
      </c>
      <c r="Z226" s="302" t="s">
        <v>2228</v>
      </c>
      <c r="AA226" s="302" t="s">
        <v>2228</v>
      </c>
      <c r="AB226" s="302" t="s">
        <v>2228</v>
      </c>
      <c r="AC226" s="302" t="s">
        <v>2228</v>
      </c>
      <c r="AD226" s="302" t="s">
        <v>2228</v>
      </c>
      <c r="AE226" s="302" t="s">
        <v>2227</v>
      </c>
      <c r="AF226" s="303" t="s">
        <v>54</v>
      </c>
      <c r="AG226" s="292" t="s">
        <v>1820</v>
      </c>
      <c r="AH226" s="292" t="s">
        <v>1821</v>
      </c>
      <c r="AI226" s="293"/>
      <c r="AJ226" s="293"/>
      <c r="AK226" s="304" t="s">
        <v>119</v>
      </c>
      <c r="AL226" s="297" t="s">
        <v>448</v>
      </c>
      <c r="AM226" s="299">
        <v>7</v>
      </c>
      <c r="AN226" s="354">
        <v>7</v>
      </c>
      <c r="AO226" s="305">
        <v>1</v>
      </c>
      <c r="AP226" s="148">
        <v>14</v>
      </c>
    </row>
    <row r="227" spans="2:42">
      <c r="B227" s="350"/>
      <c r="C227" s="290" t="s">
        <v>38</v>
      </c>
      <c r="D227" s="351"/>
      <c r="E227" s="309" t="s">
        <v>1932</v>
      </c>
      <c r="F227" s="353"/>
      <c r="G227" s="298" t="s">
        <v>1637</v>
      </c>
      <c r="H227" s="298" t="s">
        <v>2197</v>
      </c>
      <c r="I227" s="352">
        <v>2</v>
      </c>
      <c r="J227" s="354">
        <v>2</v>
      </c>
      <c r="K227" s="310">
        <v>45380</v>
      </c>
      <c r="L227" s="310">
        <v>45380</v>
      </c>
      <c r="M227" s="310">
        <v>45380</v>
      </c>
      <c r="N227" s="297">
        <v>0</v>
      </c>
      <c r="O227" s="298" t="s">
        <v>2229</v>
      </c>
      <c r="P227" s="309" t="s">
        <v>448</v>
      </c>
      <c r="Q227" s="308">
        <v>2</v>
      </c>
      <c r="R227" s="299">
        <v>2</v>
      </c>
      <c r="S227" s="299">
        <v>4</v>
      </c>
      <c r="T227" s="355"/>
      <c r="U227" s="356"/>
      <c r="V227" s="291" t="s">
        <v>1925</v>
      </c>
      <c r="W227" s="357"/>
      <c r="X227" s="290" t="s">
        <v>2226</v>
      </c>
      <c r="Y227" s="302" t="s">
        <v>2228</v>
      </c>
      <c r="Z227" s="302" t="s">
        <v>2228</v>
      </c>
      <c r="AA227" s="302" t="s">
        <v>2228</v>
      </c>
      <c r="AB227" s="302" t="s">
        <v>2228</v>
      </c>
      <c r="AC227" s="302" t="s">
        <v>2228</v>
      </c>
      <c r="AD227" s="302" t="s">
        <v>2228</v>
      </c>
      <c r="AE227" s="302" t="s">
        <v>2227</v>
      </c>
      <c r="AF227" s="303" t="s">
        <v>54</v>
      </c>
      <c r="AG227" s="292" t="s">
        <v>1820</v>
      </c>
      <c r="AH227" s="292" t="s">
        <v>1821</v>
      </c>
      <c r="AI227" s="293"/>
      <c r="AJ227" s="293"/>
      <c r="AK227" s="304" t="s">
        <v>119</v>
      </c>
      <c r="AL227" s="297" t="s">
        <v>448</v>
      </c>
      <c r="AM227" s="299">
        <v>2</v>
      </c>
      <c r="AN227" s="354">
        <v>2</v>
      </c>
      <c r="AO227" s="305">
        <v>1</v>
      </c>
      <c r="AP227" s="148">
        <v>4</v>
      </c>
    </row>
    <row r="228" spans="2:42">
      <c r="B228" s="350"/>
      <c r="C228" s="290" t="s">
        <v>38</v>
      </c>
      <c r="D228" s="351"/>
      <c r="E228" s="309" t="s">
        <v>1932</v>
      </c>
      <c r="F228" s="353"/>
      <c r="G228" s="298" t="s">
        <v>2193</v>
      </c>
      <c r="H228" s="298" t="s">
        <v>2099</v>
      </c>
      <c r="I228" s="352">
        <v>2</v>
      </c>
      <c r="J228" s="354">
        <v>2</v>
      </c>
      <c r="K228" s="310">
        <v>45380</v>
      </c>
      <c r="L228" s="310">
        <v>45380</v>
      </c>
      <c r="M228" s="310">
        <v>45380</v>
      </c>
      <c r="N228" s="297">
        <v>0</v>
      </c>
      <c r="O228" s="298" t="s">
        <v>2229</v>
      </c>
      <c r="P228" s="309" t="s">
        <v>448</v>
      </c>
      <c r="Q228" s="308">
        <v>2</v>
      </c>
      <c r="R228" s="299">
        <v>2</v>
      </c>
      <c r="S228" s="299">
        <v>4</v>
      </c>
      <c r="T228" s="355"/>
      <c r="U228" s="356"/>
      <c r="V228" s="291" t="s">
        <v>1925</v>
      </c>
      <c r="W228" s="357"/>
      <c r="X228" s="290" t="s">
        <v>2226</v>
      </c>
      <c r="Y228" s="302" t="s">
        <v>2228</v>
      </c>
      <c r="Z228" s="302" t="s">
        <v>2228</v>
      </c>
      <c r="AA228" s="302" t="s">
        <v>2228</v>
      </c>
      <c r="AB228" s="302" t="s">
        <v>2228</v>
      </c>
      <c r="AC228" s="302" t="s">
        <v>2228</v>
      </c>
      <c r="AD228" s="302" t="s">
        <v>2228</v>
      </c>
      <c r="AE228" s="302" t="s">
        <v>2227</v>
      </c>
      <c r="AF228" s="303" t="s">
        <v>54</v>
      </c>
      <c r="AG228" s="292" t="s">
        <v>1820</v>
      </c>
      <c r="AH228" s="292" t="s">
        <v>1821</v>
      </c>
      <c r="AI228" s="293"/>
      <c r="AJ228" s="293"/>
      <c r="AK228" s="304" t="s">
        <v>119</v>
      </c>
      <c r="AL228" s="297" t="s">
        <v>448</v>
      </c>
      <c r="AM228" s="299">
        <v>2</v>
      </c>
      <c r="AN228" s="354">
        <v>2</v>
      </c>
      <c r="AO228" s="305">
        <v>1</v>
      </c>
      <c r="AP228" s="148">
        <v>4</v>
      </c>
    </row>
    <row r="229" spans="2:42">
      <c r="B229" s="350"/>
      <c r="C229" s="290" t="s">
        <v>13</v>
      </c>
      <c r="D229" s="351"/>
      <c r="E229" s="309" t="s">
        <v>1932</v>
      </c>
      <c r="F229" s="353"/>
      <c r="G229" s="298" t="s">
        <v>994</v>
      </c>
      <c r="H229" s="298" t="s">
        <v>2199</v>
      </c>
      <c r="I229" s="352">
        <v>2</v>
      </c>
      <c r="J229" s="354">
        <v>7</v>
      </c>
      <c r="K229" s="310">
        <v>45380</v>
      </c>
      <c r="L229" s="310">
        <v>45380</v>
      </c>
      <c r="M229" s="310">
        <v>45380</v>
      </c>
      <c r="N229" s="297">
        <v>0</v>
      </c>
      <c r="O229" s="298" t="s">
        <v>2225</v>
      </c>
      <c r="P229" s="309" t="s">
        <v>448</v>
      </c>
      <c r="Q229" s="308">
        <v>2</v>
      </c>
      <c r="R229" s="299">
        <v>7</v>
      </c>
      <c r="S229" s="299">
        <v>14</v>
      </c>
      <c r="T229" s="355"/>
      <c r="U229" s="356"/>
      <c r="V229" s="291" t="s">
        <v>1925</v>
      </c>
      <c r="W229" s="357"/>
      <c r="X229" s="290" t="s">
        <v>2226</v>
      </c>
      <c r="Y229" s="302" t="s">
        <v>2228</v>
      </c>
      <c r="Z229" s="302" t="s">
        <v>2228</v>
      </c>
      <c r="AA229" s="302" t="s">
        <v>2228</v>
      </c>
      <c r="AB229" s="302" t="s">
        <v>2228</v>
      </c>
      <c r="AC229" s="302" t="s">
        <v>2228</v>
      </c>
      <c r="AD229" s="302" t="s">
        <v>2228</v>
      </c>
      <c r="AE229" s="302" t="s">
        <v>2227</v>
      </c>
      <c r="AF229" s="303" t="s">
        <v>54</v>
      </c>
      <c r="AG229" s="292" t="s">
        <v>1820</v>
      </c>
      <c r="AH229" s="292" t="s">
        <v>1821</v>
      </c>
      <c r="AI229" s="293"/>
      <c r="AJ229" s="293"/>
      <c r="AK229" s="304" t="s">
        <v>119</v>
      </c>
      <c r="AL229" s="297" t="s">
        <v>448</v>
      </c>
      <c r="AM229" s="299">
        <v>7</v>
      </c>
      <c r="AN229" s="354">
        <v>7</v>
      </c>
      <c r="AO229" s="305">
        <v>1</v>
      </c>
      <c r="AP229" s="148">
        <v>14</v>
      </c>
    </row>
    <row r="230" spans="2:42">
      <c r="B230" s="350"/>
      <c r="C230" s="290" t="s">
        <v>13</v>
      </c>
      <c r="D230" s="351"/>
      <c r="E230" s="309" t="s">
        <v>1932</v>
      </c>
      <c r="F230" s="353"/>
      <c r="G230" s="298" t="s">
        <v>2096</v>
      </c>
      <c r="H230" s="298" t="s">
        <v>2200</v>
      </c>
      <c r="I230" s="352">
        <v>2</v>
      </c>
      <c r="J230" s="354">
        <v>9</v>
      </c>
      <c r="K230" s="310">
        <v>45380</v>
      </c>
      <c r="L230" s="310">
        <v>45380</v>
      </c>
      <c r="M230" s="310">
        <v>45380</v>
      </c>
      <c r="N230" s="297">
        <v>0</v>
      </c>
      <c r="O230" s="298" t="s">
        <v>2225</v>
      </c>
      <c r="P230" s="309" t="s">
        <v>448</v>
      </c>
      <c r="Q230" s="308">
        <v>2</v>
      </c>
      <c r="R230" s="299">
        <v>9</v>
      </c>
      <c r="S230" s="299">
        <v>18</v>
      </c>
      <c r="T230" s="355"/>
      <c r="U230" s="356"/>
      <c r="V230" s="291" t="s">
        <v>1925</v>
      </c>
      <c r="W230" s="357"/>
      <c r="X230" s="290" t="s">
        <v>2226</v>
      </c>
      <c r="Y230" s="302" t="s">
        <v>2228</v>
      </c>
      <c r="Z230" s="302" t="s">
        <v>2228</v>
      </c>
      <c r="AA230" s="302" t="s">
        <v>2228</v>
      </c>
      <c r="AB230" s="302" t="s">
        <v>2228</v>
      </c>
      <c r="AC230" s="302" t="s">
        <v>2228</v>
      </c>
      <c r="AD230" s="302" t="s">
        <v>2228</v>
      </c>
      <c r="AE230" s="302" t="s">
        <v>2227</v>
      </c>
      <c r="AF230" s="303" t="s">
        <v>54</v>
      </c>
      <c r="AG230" s="292" t="s">
        <v>1820</v>
      </c>
      <c r="AH230" s="292" t="s">
        <v>1821</v>
      </c>
      <c r="AI230" s="293"/>
      <c r="AJ230" s="293"/>
      <c r="AK230" s="304" t="s">
        <v>119</v>
      </c>
      <c r="AL230" s="297" t="s">
        <v>448</v>
      </c>
      <c r="AM230" s="299">
        <v>9</v>
      </c>
      <c r="AN230" s="354">
        <v>9</v>
      </c>
      <c r="AO230" s="305">
        <v>1</v>
      </c>
      <c r="AP230" s="148">
        <v>18</v>
      </c>
    </row>
    <row r="231" spans="2:42">
      <c r="B231" s="350"/>
      <c r="C231" s="290" t="s">
        <v>13</v>
      </c>
      <c r="D231" s="351"/>
      <c r="E231" s="309" t="s">
        <v>1932</v>
      </c>
      <c r="F231" s="353"/>
      <c r="G231" s="298" t="s">
        <v>2096</v>
      </c>
      <c r="H231" s="298" t="s">
        <v>2111</v>
      </c>
      <c r="I231" s="352">
        <v>1</v>
      </c>
      <c r="J231" s="354">
        <v>9</v>
      </c>
      <c r="K231" s="310">
        <v>45380</v>
      </c>
      <c r="L231" s="310">
        <v>45380</v>
      </c>
      <c r="M231" s="310">
        <v>45380</v>
      </c>
      <c r="N231" s="297">
        <v>0</v>
      </c>
      <c r="O231" s="298" t="s">
        <v>2225</v>
      </c>
      <c r="P231" s="309" t="s">
        <v>458</v>
      </c>
      <c r="Q231" s="308">
        <v>1</v>
      </c>
      <c r="R231" s="299">
        <v>9</v>
      </c>
      <c r="S231" s="299">
        <v>9</v>
      </c>
      <c r="T231" s="355"/>
      <c r="U231" s="356"/>
      <c r="V231" s="291" t="s">
        <v>1925</v>
      </c>
      <c r="W231" s="357"/>
      <c r="X231" s="290" t="s">
        <v>2226</v>
      </c>
      <c r="Y231" s="302" t="s">
        <v>2228</v>
      </c>
      <c r="Z231" s="302" t="s">
        <v>2228</v>
      </c>
      <c r="AA231" s="302" t="s">
        <v>2228</v>
      </c>
      <c r="AB231" s="302" t="s">
        <v>2228</v>
      </c>
      <c r="AC231" s="302" t="s">
        <v>2228</v>
      </c>
      <c r="AD231" s="302" t="s">
        <v>2228</v>
      </c>
      <c r="AE231" s="302" t="s">
        <v>2227</v>
      </c>
      <c r="AF231" s="303" t="s">
        <v>54</v>
      </c>
      <c r="AG231" s="292" t="s">
        <v>1820</v>
      </c>
      <c r="AH231" s="292" t="s">
        <v>1821</v>
      </c>
      <c r="AI231" s="293"/>
      <c r="AJ231" s="293"/>
      <c r="AK231" s="304" t="s">
        <v>119</v>
      </c>
      <c r="AL231" s="297" t="s">
        <v>458</v>
      </c>
      <c r="AM231" s="299">
        <v>9</v>
      </c>
      <c r="AN231" s="354">
        <v>9</v>
      </c>
      <c r="AO231" s="305">
        <v>1</v>
      </c>
      <c r="AP231" s="148">
        <v>9</v>
      </c>
    </row>
    <row r="232" spans="2:42">
      <c r="B232" s="350"/>
      <c r="C232" s="290" t="s">
        <v>13</v>
      </c>
      <c r="D232" s="351"/>
      <c r="E232" s="309" t="s">
        <v>1932</v>
      </c>
      <c r="F232" s="353"/>
      <c r="G232" s="298" t="s">
        <v>2096</v>
      </c>
      <c r="H232" s="298" t="s">
        <v>2201</v>
      </c>
      <c r="I232" s="352">
        <v>1</v>
      </c>
      <c r="J232" s="354">
        <v>9</v>
      </c>
      <c r="K232" s="310">
        <v>45380</v>
      </c>
      <c r="L232" s="310">
        <v>45380</v>
      </c>
      <c r="M232" s="310">
        <v>45380</v>
      </c>
      <c r="N232" s="297">
        <v>0</v>
      </c>
      <c r="O232" s="298" t="s">
        <v>2225</v>
      </c>
      <c r="P232" s="309" t="s">
        <v>458</v>
      </c>
      <c r="Q232" s="308">
        <v>1</v>
      </c>
      <c r="R232" s="299">
        <v>9</v>
      </c>
      <c r="S232" s="299">
        <v>9</v>
      </c>
      <c r="T232" s="355"/>
      <c r="U232" s="356"/>
      <c r="V232" s="291" t="s">
        <v>1925</v>
      </c>
      <c r="W232" s="357"/>
      <c r="X232" s="290" t="s">
        <v>2226</v>
      </c>
      <c r="Y232" s="302" t="s">
        <v>2228</v>
      </c>
      <c r="Z232" s="302" t="s">
        <v>2228</v>
      </c>
      <c r="AA232" s="302" t="s">
        <v>2228</v>
      </c>
      <c r="AB232" s="302" t="s">
        <v>2228</v>
      </c>
      <c r="AC232" s="302" t="s">
        <v>2228</v>
      </c>
      <c r="AD232" s="302" t="s">
        <v>2228</v>
      </c>
      <c r="AE232" s="302" t="s">
        <v>2227</v>
      </c>
      <c r="AF232" s="303" t="s">
        <v>54</v>
      </c>
      <c r="AG232" s="292" t="s">
        <v>1820</v>
      </c>
      <c r="AH232" s="292" t="s">
        <v>1821</v>
      </c>
      <c r="AI232" s="293"/>
      <c r="AJ232" s="293"/>
      <c r="AK232" s="304" t="s">
        <v>119</v>
      </c>
      <c r="AL232" s="297" t="s">
        <v>458</v>
      </c>
      <c r="AM232" s="299">
        <v>9</v>
      </c>
      <c r="AN232" s="354">
        <v>9</v>
      </c>
      <c r="AO232" s="305">
        <v>1</v>
      </c>
      <c r="AP232" s="148">
        <v>9</v>
      </c>
    </row>
    <row r="233" spans="2:42">
      <c r="B233" s="350"/>
      <c r="C233" s="290" t="s">
        <v>13</v>
      </c>
      <c r="D233" s="351"/>
      <c r="E233" s="309" t="s">
        <v>1932</v>
      </c>
      <c r="F233" s="353"/>
      <c r="G233" s="298" t="s">
        <v>2202</v>
      </c>
      <c r="H233" s="298" t="s">
        <v>2203</v>
      </c>
      <c r="I233" s="352">
        <v>2</v>
      </c>
      <c r="J233" s="354">
        <v>3</v>
      </c>
      <c r="K233" s="310">
        <v>45380</v>
      </c>
      <c r="L233" s="310">
        <v>45380</v>
      </c>
      <c r="M233" s="310">
        <v>45380</v>
      </c>
      <c r="N233" s="297">
        <v>0</v>
      </c>
      <c r="O233" s="298" t="s">
        <v>2225</v>
      </c>
      <c r="P233" s="309" t="s">
        <v>459</v>
      </c>
      <c r="Q233" s="308">
        <v>2</v>
      </c>
      <c r="R233" s="299">
        <v>3</v>
      </c>
      <c r="S233" s="299">
        <v>6</v>
      </c>
      <c r="T233" s="355"/>
      <c r="U233" s="356"/>
      <c r="V233" s="291" t="s">
        <v>1925</v>
      </c>
      <c r="W233" s="357"/>
      <c r="X233" s="290" t="s">
        <v>2226</v>
      </c>
      <c r="Y233" s="302" t="s">
        <v>2228</v>
      </c>
      <c r="Z233" s="302" t="s">
        <v>2228</v>
      </c>
      <c r="AA233" s="302" t="s">
        <v>2228</v>
      </c>
      <c r="AB233" s="302" t="s">
        <v>2228</v>
      </c>
      <c r="AC233" s="302" t="s">
        <v>2228</v>
      </c>
      <c r="AD233" s="302" t="s">
        <v>2228</v>
      </c>
      <c r="AE233" s="302" t="s">
        <v>2227</v>
      </c>
      <c r="AF233" s="303" t="s">
        <v>54</v>
      </c>
      <c r="AG233" s="292" t="s">
        <v>1820</v>
      </c>
      <c r="AH233" s="292" t="s">
        <v>1821</v>
      </c>
      <c r="AI233" s="293"/>
      <c r="AJ233" s="293"/>
      <c r="AK233" s="304" t="s">
        <v>119</v>
      </c>
      <c r="AL233" s="297" t="s">
        <v>459</v>
      </c>
      <c r="AM233" s="299">
        <v>3</v>
      </c>
      <c r="AN233" s="354">
        <v>3</v>
      </c>
      <c r="AO233" s="305">
        <v>1</v>
      </c>
      <c r="AP233" s="148">
        <v>6</v>
      </c>
    </row>
    <row r="234" spans="2:42">
      <c r="B234" s="350"/>
      <c r="C234" s="290" t="s">
        <v>38</v>
      </c>
      <c r="D234" s="351"/>
      <c r="E234" s="309" t="s">
        <v>1932</v>
      </c>
      <c r="F234" s="353"/>
      <c r="G234" s="298" t="s">
        <v>1637</v>
      </c>
      <c r="H234" s="298" t="s">
        <v>2204</v>
      </c>
      <c r="I234" s="352">
        <v>2</v>
      </c>
      <c r="J234" s="354">
        <v>2</v>
      </c>
      <c r="K234" s="310">
        <v>45380</v>
      </c>
      <c r="L234" s="310">
        <v>45380</v>
      </c>
      <c r="M234" s="310">
        <v>45380</v>
      </c>
      <c r="N234" s="297">
        <v>0</v>
      </c>
      <c r="O234" s="298" t="s">
        <v>2229</v>
      </c>
      <c r="P234" s="309" t="s">
        <v>459</v>
      </c>
      <c r="Q234" s="308">
        <v>2</v>
      </c>
      <c r="R234" s="299">
        <v>2</v>
      </c>
      <c r="S234" s="299">
        <v>4</v>
      </c>
      <c r="T234" s="355"/>
      <c r="U234" s="356"/>
      <c r="V234" s="291" t="s">
        <v>1925</v>
      </c>
      <c r="W234" s="357"/>
      <c r="X234" s="290" t="s">
        <v>2226</v>
      </c>
      <c r="Y234" s="302" t="s">
        <v>2228</v>
      </c>
      <c r="Z234" s="302" t="s">
        <v>2228</v>
      </c>
      <c r="AA234" s="302" t="s">
        <v>2228</v>
      </c>
      <c r="AB234" s="302" t="s">
        <v>2228</v>
      </c>
      <c r="AC234" s="302" t="s">
        <v>2228</v>
      </c>
      <c r="AD234" s="302" t="s">
        <v>2228</v>
      </c>
      <c r="AE234" s="302" t="s">
        <v>2227</v>
      </c>
      <c r="AF234" s="303" t="s">
        <v>54</v>
      </c>
      <c r="AG234" s="292" t="s">
        <v>1820</v>
      </c>
      <c r="AH234" s="292" t="s">
        <v>1821</v>
      </c>
      <c r="AI234" s="293"/>
      <c r="AJ234" s="293"/>
      <c r="AK234" s="304" t="s">
        <v>119</v>
      </c>
      <c r="AL234" s="297" t="s">
        <v>459</v>
      </c>
      <c r="AM234" s="299">
        <v>2</v>
      </c>
      <c r="AN234" s="354">
        <v>2</v>
      </c>
      <c r="AO234" s="305">
        <v>1</v>
      </c>
      <c r="AP234" s="148">
        <v>4</v>
      </c>
    </row>
    <row r="235" spans="2:42">
      <c r="B235" s="350"/>
      <c r="C235" s="290" t="s">
        <v>13</v>
      </c>
      <c r="D235" s="351"/>
      <c r="E235" s="309" t="s">
        <v>1932</v>
      </c>
      <c r="F235" s="353"/>
      <c r="G235" s="298" t="s">
        <v>2096</v>
      </c>
      <c r="H235" s="298" t="s">
        <v>2205</v>
      </c>
      <c r="I235" s="352">
        <v>2</v>
      </c>
      <c r="J235" s="354">
        <v>4</v>
      </c>
      <c r="K235" s="310">
        <v>45380</v>
      </c>
      <c r="L235" s="310">
        <v>45380</v>
      </c>
      <c r="M235" s="310">
        <v>45380</v>
      </c>
      <c r="N235" s="297">
        <v>0</v>
      </c>
      <c r="O235" s="298" t="s">
        <v>2225</v>
      </c>
      <c r="P235" s="309" t="s">
        <v>459</v>
      </c>
      <c r="Q235" s="308">
        <v>2</v>
      </c>
      <c r="R235" s="299">
        <v>4</v>
      </c>
      <c r="S235" s="299">
        <v>8</v>
      </c>
      <c r="T235" s="355"/>
      <c r="U235" s="356"/>
      <c r="V235" s="291" t="s">
        <v>1925</v>
      </c>
      <c r="W235" s="357"/>
      <c r="X235" s="290" t="s">
        <v>2226</v>
      </c>
      <c r="Y235" s="302" t="s">
        <v>2228</v>
      </c>
      <c r="Z235" s="302" t="s">
        <v>2228</v>
      </c>
      <c r="AA235" s="302" t="s">
        <v>2228</v>
      </c>
      <c r="AB235" s="302" t="s">
        <v>2228</v>
      </c>
      <c r="AC235" s="302" t="s">
        <v>2228</v>
      </c>
      <c r="AD235" s="302" t="s">
        <v>2228</v>
      </c>
      <c r="AE235" s="302" t="s">
        <v>2227</v>
      </c>
      <c r="AF235" s="303" t="s">
        <v>54</v>
      </c>
      <c r="AG235" s="292" t="s">
        <v>1820</v>
      </c>
      <c r="AH235" s="292" t="s">
        <v>1821</v>
      </c>
      <c r="AI235" s="293"/>
      <c r="AJ235" s="293"/>
      <c r="AK235" s="304" t="s">
        <v>119</v>
      </c>
      <c r="AL235" s="297" t="s">
        <v>459</v>
      </c>
      <c r="AM235" s="299">
        <v>4</v>
      </c>
      <c r="AN235" s="354">
        <v>4</v>
      </c>
      <c r="AO235" s="305">
        <v>1</v>
      </c>
      <c r="AP235" s="148">
        <v>8</v>
      </c>
    </row>
    <row r="236" spans="2:42">
      <c r="B236" s="350"/>
      <c r="C236" s="290" t="s">
        <v>13</v>
      </c>
      <c r="D236" s="351"/>
      <c r="E236" s="309" t="s">
        <v>1932</v>
      </c>
      <c r="F236" s="353"/>
      <c r="G236" s="298" t="s">
        <v>2122</v>
      </c>
      <c r="H236" s="298" t="s">
        <v>2128</v>
      </c>
      <c r="I236" s="352">
        <v>2</v>
      </c>
      <c r="J236" s="354">
        <v>9</v>
      </c>
      <c r="K236" s="310">
        <v>45380</v>
      </c>
      <c r="L236" s="310">
        <v>45380</v>
      </c>
      <c r="M236" s="310">
        <v>45380</v>
      </c>
      <c r="N236" s="297">
        <v>0</v>
      </c>
      <c r="O236" s="298" t="s">
        <v>2225</v>
      </c>
      <c r="P236" s="309" t="s">
        <v>941</v>
      </c>
      <c r="Q236" s="308">
        <v>2</v>
      </c>
      <c r="R236" s="299">
        <v>9</v>
      </c>
      <c r="S236" s="299">
        <v>18</v>
      </c>
      <c r="T236" s="355"/>
      <c r="U236" s="356"/>
      <c r="V236" s="291" t="s">
        <v>1925</v>
      </c>
      <c r="W236" s="357"/>
      <c r="X236" s="290" t="s">
        <v>2226</v>
      </c>
      <c r="Y236" s="302" t="s">
        <v>2228</v>
      </c>
      <c r="Z236" s="302" t="s">
        <v>2228</v>
      </c>
      <c r="AA236" s="302" t="s">
        <v>2228</v>
      </c>
      <c r="AB236" s="302" t="s">
        <v>2228</v>
      </c>
      <c r="AC236" s="302" t="s">
        <v>2228</v>
      </c>
      <c r="AD236" s="302" t="s">
        <v>2228</v>
      </c>
      <c r="AE236" s="302" t="s">
        <v>2227</v>
      </c>
      <c r="AF236" s="303" t="s">
        <v>54</v>
      </c>
      <c r="AG236" s="292" t="s">
        <v>1820</v>
      </c>
      <c r="AH236" s="292" t="s">
        <v>1821</v>
      </c>
      <c r="AI236" s="293"/>
      <c r="AJ236" s="293"/>
      <c r="AK236" s="304" t="s">
        <v>119</v>
      </c>
      <c r="AL236" s="297" t="s">
        <v>941</v>
      </c>
      <c r="AM236" s="299">
        <v>9</v>
      </c>
      <c r="AN236" s="354">
        <v>9</v>
      </c>
      <c r="AO236" s="305">
        <v>1</v>
      </c>
      <c r="AP236" s="148">
        <v>18</v>
      </c>
    </row>
    <row r="237" spans="2:42">
      <c r="B237" s="350"/>
      <c r="C237" s="290" t="s">
        <v>38</v>
      </c>
      <c r="D237" s="351"/>
      <c r="E237" s="309" t="s">
        <v>1932</v>
      </c>
      <c r="F237" s="353"/>
      <c r="G237" s="298" t="s">
        <v>2167</v>
      </c>
      <c r="H237" s="298" t="s">
        <v>2210</v>
      </c>
      <c r="I237" s="352">
        <v>2</v>
      </c>
      <c r="J237" s="354">
        <v>4</v>
      </c>
      <c r="K237" s="310">
        <v>45380</v>
      </c>
      <c r="L237" s="310">
        <v>45380</v>
      </c>
      <c r="M237" s="310">
        <v>45380</v>
      </c>
      <c r="N237" s="297">
        <v>0</v>
      </c>
      <c r="O237" s="298" t="s">
        <v>2229</v>
      </c>
      <c r="P237" s="309" t="s">
        <v>941</v>
      </c>
      <c r="Q237" s="308">
        <v>2</v>
      </c>
      <c r="R237" s="299">
        <v>4</v>
      </c>
      <c r="S237" s="299">
        <v>8</v>
      </c>
      <c r="T237" s="355"/>
      <c r="U237" s="356"/>
      <c r="V237" s="291" t="s">
        <v>1925</v>
      </c>
      <c r="W237" s="357"/>
      <c r="X237" s="290" t="s">
        <v>2226</v>
      </c>
      <c r="Y237" s="302" t="s">
        <v>2228</v>
      </c>
      <c r="Z237" s="302" t="s">
        <v>2228</v>
      </c>
      <c r="AA237" s="302" t="s">
        <v>2228</v>
      </c>
      <c r="AB237" s="302" t="s">
        <v>2228</v>
      </c>
      <c r="AC237" s="302" t="s">
        <v>2228</v>
      </c>
      <c r="AD237" s="302" t="s">
        <v>2228</v>
      </c>
      <c r="AE237" s="302" t="s">
        <v>2227</v>
      </c>
      <c r="AF237" s="303" t="s">
        <v>54</v>
      </c>
      <c r="AG237" s="292" t="s">
        <v>1820</v>
      </c>
      <c r="AH237" s="292" t="s">
        <v>1821</v>
      </c>
      <c r="AI237" s="293"/>
      <c r="AJ237" s="293"/>
      <c r="AK237" s="304" t="s">
        <v>119</v>
      </c>
      <c r="AL237" s="297" t="s">
        <v>941</v>
      </c>
      <c r="AM237" s="299">
        <v>4</v>
      </c>
      <c r="AN237" s="354">
        <v>4</v>
      </c>
      <c r="AO237" s="305">
        <v>1</v>
      </c>
      <c r="AP237" s="148">
        <v>8</v>
      </c>
    </row>
    <row r="238" spans="2:42">
      <c r="B238" s="350"/>
      <c r="C238" s="290" t="s">
        <v>13</v>
      </c>
      <c r="D238" s="351"/>
      <c r="E238" s="309" t="s">
        <v>1932</v>
      </c>
      <c r="F238" s="353"/>
      <c r="G238" s="298" t="s">
        <v>1003</v>
      </c>
      <c r="H238" s="298" t="s">
        <v>2178</v>
      </c>
      <c r="I238" s="352">
        <v>2</v>
      </c>
      <c r="J238" s="354">
        <v>2</v>
      </c>
      <c r="K238" s="310">
        <v>45380</v>
      </c>
      <c r="L238" s="310">
        <v>45380</v>
      </c>
      <c r="M238" s="310">
        <v>45380</v>
      </c>
      <c r="N238" s="297">
        <v>0</v>
      </c>
      <c r="O238" s="298" t="s">
        <v>2225</v>
      </c>
      <c r="P238" s="309" t="s">
        <v>941</v>
      </c>
      <c r="Q238" s="308">
        <v>2</v>
      </c>
      <c r="R238" s="299">
        <v>2</v>
      </c>
      <c r="S238" s="299">
        <v>4</v>
      </c>
      <c r="T238" s="355"/>
      <c r="U238" s="356"/>
      <c r="V238" s="291" t="s">
        <v>1925</v>
      </c>
      <c r="W238" s="357"/>
      <c r="X238" s="290" t="s">
        <v>2226</v>
      </c>
      <c r="Y238" s="302" t="s">
        <v>2228</v>
      </c>
      <c r="Z238" s="302" t="s">
        <v>2228</v>
      </c>
      <c r="AA238" s="302" t="s">
        <v>2228</v>
      </c>
      <c r="AB238" s="302" t="s">
        <v>2228</v>
      </c>
      <c r="AC238" s="302" t="s">
        <v>2228</v>
      </c>
      <c r="AD238" s="302" t="s">
        <v>2228</v>
      </c>
      <c r="AE238" s="302" t="s">
        <v>2227</v>
      </c>
      <c r="AF238" s="303" t="s">
        <v>54</v>
      </c>
      <c r="AG238" s="292" t="s">
        <v>1820</v>
      </c>
      <c r="AH238" s="292" t="s">
        <v>1821</v>
      </c>
      <c r="AI238" s="293"/>
      <c r="AJ238" s="293"/>
      <c r="AK238" s="304" t="s">
        <v>119</v>
      </c>
      <c r="AL238" s="297" t="s">
        <v>941</v>
      </c>
      <c r="AM238" s="299">
        <v>2</v>
      </c>
      <c r="AN238" s="354">
        <v>2</v>
      </c>
      <c r="AO238" s="305">
        <v>1</v>
      </c>
      <c r="AP238" s="148">
        <v>4</v>
      </c>
    </row>
    <row r="239" spans="2:42">
      <c r="B239" s="350"/>
      <c r="C239" s="290" t="s">
        <v>13</v>
      </c>
      <c r="D239" s="351"/>
      <c r="E239" s="309" t="s">
        <v>1932</v>
      </c>
      <c r="F239" s="353"/>
      <c r="G239" s="298" t="s">
        <v>2206</v>
      </c>
      <c r="H239" s="298" t="s">
        <v>2211</v>
      </c>
      <c r="I239" s="352">
        <v>2</v>
      </c>
      <c r="J239" s="354">
        <v>3</v>
      </c>
      <c r="K239" s="310">
        <v>45380</v>
      </c>
      <c r="L239" s="310">
        <v>45380</v>
      </c>
      <c r="M239" s="310">
        <v>45380</v>
      </c>
      <c r="N239" s="297">
        <v>0</v>
      </c>
      <c r="O239" s="298" t="s">
        <v>2225</v>
      </c>
      <c r="P239" s="309" t="s">
        <v>941</v>
      </c>
      <c r="Q239" s="308">
        <v>2</v>
      </c>
      <c r="R239" s="299">
        <v>3</v>
      </c>
      <c r="S239" s="299">
        <v>6</v>
      </c>
      <c r="T239" s="355"/>
      <c r="U239" s="356"/>
      <c r="V239" s="291" t="s">
        <v>1925</v>
      </c>
      <c r="W239" s="357"/>
      <c r="X239" s="290" t="s">
        <v>2226</v>
      </c>
      <c r="Y239" s="302" t="s">
        <v>2228</v>
      </c>
      <c r="Z239" s="302" t="s">
        <v>2228</v>
      </c>
      <c r="AA239" s="302" t="s">
        <v>2228</v>
      </c>
      <c r="AB239" s="302" t="s">
        <v>2228</v>
      </c>
      <c r="AC239" s="302" t="s">
        <v>2228</v>
      </c>
      <c r="AD239" s="302" t="s">
        <v>2228</v>
      </c>
      <c r="AE239" s="302" t="s">
        <v>2227</v>
      </c>
      <c r="AF239" s="303" t="s">
        <v>54</v>
      </c>
      <c r="AG239" s="292" t="s">
        <v>1820</v>
      </c>
      <c r="AH239" s="292" t="s">
        <v>1821</v>
      </c>
      <c r="AI239" s="293"/>
      <c r="AJ239" s="293"/>
      <c r="AK239" s="304" t="s">
        <v>119</v>
      </c>
      <c r="AL239" s="297" t="s">
        <v>941</v>
      </c>
      <c r="AM239" s="299">
        <v>3</v>
      </c>
      <c r="AN239" s="354">
        <v>3</v>
      </c>
      <c r="AO239" s="305">
        <v>1</v>
      </c>
      <c r="AP239" s="148">
        <v>6</v>
      </c>
    </row>
    <row r="240" spans="2:42">
      <c r="B240" s="350"/>
      <c r="C240" s="290" t="s">
        <v>38</v>
      </c>
      <c r="D240" s="351"/>
      <c r="E240" s="309" t="s">
        <v>1932</v>
      </c>
      <c r="F240" s="353"/>
      <c r="G240" s="298" t="s">
        <v>2207</v>
      </c>
      <c r="H240" s="298" t="s">
        <v>2212</v>
      </c>
      <c r="I240" s="352">
        <v>3</v>
      </c>
      <c r="J240" s="354">
        <v>9</v>
      </c>
      <c r="K240" s="310">
        <v>45380</v>
      </c>
      <c r="L240" s="310">
        <v>45380</v>
      </c>
      <c r="M240" s="310"/>
      <c r="N240" s="297">
        <v>0</v>
      </c>
      <c r="O240" s="298" t="s">
        <v>2229</v>
      </c>
      <c r="P240" s="309" t="s">
        <v>941</v>
      </c>
      <c r="Q240" s="308">
        <v>3</v>
      </c>
      <c r="R240" s="299">
        <v>9</v>
      </c>
      <c r="S240" s="299">
        <v>27</v>
      </c>
      <c r="T240" s="355"/>
      <c r="U240" s="356"/>
      <c r="V240" s="291" t="s">
        <v>2224</v>
      </c>
      <c r="W240" s="357"/>
      <c r="X240" s="290" t="s">
        <v>2230</v>
      </c>
      <c r="Y240" s="302" t="s">
        <v>2228</v>
      </c>
      <c r="Z240" s="302" t="s">
        <v>2228</v>
      </c>
      <c r="AA240" s="302" t="s">
        <v>2228</v>
      </c>
      <c r="AB240" s="302" t="s">
        <v>2228</v>
      </c>
      <c r="AC240" s="302" t="s">
        <v>2228</v>
      </c>
      <c r="AD240" s="302" t="s">
        <v>2228</v>
      </c>
      <c r="AE240" s="302" t="s">
        <v>2227</v>
      </c>
      <c r="AF240" s="303" t="s">
        <v>66</v>
      </c>
      <c r="AG240" s="292" t="s">
        <v>1820</v>
      </c>
      <c r="AH240" s="292" t="s">
        <v>1821</v>
      </c>
      <c r="AI240" s="293" t="s">
        <v>1931</v>
      </c>
      <c r="AJ240" s="293" t="s">
        <v>70</v>
      </c>
      <c r="AK240" s="304" t="s">
        <v>119</v>
      </c>
      <c r="AL240" s="297" t="s">
        <v>941</v>
      </c>
      <c r="AM240" s="299">
        <v>9</v>
      </c>
      <c r="AN240" s="354">
        <v>9</v>
      </c>
      <c r="AO240" s="305">
        <v>1</v>
      </c>
      <c r="AP240" s="148">
        <v>27</v>
      </c>
    </row>
    <row r="241" spans="2:42">
      <c r="B241" s="350"/>
      <c r="C241" s="290" t="s">
        <v>38</v>
      </c>
      <c r="D241" s="351"/>
      <c r="E241" s="309" t="s">
        <v>1932</v>
      </c>
      <c r="F241" s="353"/>
      <c r="G241" s="298" t="s">
        <v>2208</v>
      </c>
      <c r="H241" s="298" t="s">
        <v>2213</v>
      </c>
      <c r="I241" s="352">
        <v>3</v>
      </c>
      <c r="J241" s="354">
        <v>7</v>
      </c>
      <c r="K241" s="310">
        <v>45380</v>
      </c>
      <c r="L241" s="310">
        <v>45380</v>
      </c>
      <c r="M241" s="310">
        <v>45380</v>
      </c>
      <c r="N241" s="297">
        <v>0</v>
      </c>
      <c r="O241" s="298" t="s">
        <v>2229</v>
      </c>
      <c r="P241" s="309" t="s">
        <v>941</v>
      </c>
      <c r="Q241" s="308">
        <v>3</v>
      </c>
      <c r="R241" s="299">
        <v>7</v>
      </c>
      <c r="S241" s="299">
        <v>21</v>
      </c>
      <c r="T241" s="355"/>
      <c r="U241" s="356"/>
      <c r="V241" s="291" t="s">
        <v>1925</v>
      </c>
      <c r="W241" s="357"/>
      <c r="X241" s="290" t="s">
        <v>2226</v>
      </c>
      <c r="Y241" s="302" t="s">
        <v>2228</v>
      </c>
      <c r="Z241" s="302" t="s">
        <v>2228</v>
      </c>
      <c r="AA241" s="302" t="s">
        <v>2228</v>
      </c>
      <c r="AB241" s="302" t="s">
        <v>2228</v>
      </c>
      <c r="AC241" s="302" t="s">
        <v>2228</v>
      </c>
      <c r="AD241" s="302" t="s">
        <v>2228</v>
      </c>
      <c r="AE241" s="302" t="s">
        <v>2227</v>
      </c>
      <c r="AF241" s="303" t="s">
        <v>54</v>
      </c>
      <c r="AG241" s="292" t="s">
        <v>1820</v>
      </c>
      <c r="AH241" s="292" t="s">
        <v>1821</v>
      </c>
      <c r="AI241" s="293"/>
      <c r="AJ241" s="293"/>
      <c r="AK241" s="304" t="s">
        <v>119</v>
      </c>
      <c r="AL241" s="297" t="s">
        <v>941</v>
      </c>
      <c r="AM241" s="299">
        <v>7</v>
      </c>
      <c r="AN241" s="354">
        <v>7</v>
      </c>
      <c r="AO241" s="305">
        <v>1</v>
      </c>
      <c r="AP241" s="148">
        <v>21</v>
      </c>
    </row>
    <row r="242" spans="2:42">
      <c r="B242" s="350"/>
      <c r="C242" s="290" t="s">
        <v>38</v>
      </c>
      <c r="D242" s="351"/>
      <c r="E242" s="309" t="s">
        <v>1932</v>
      </c>
      <c r="F242" s="353"/>
      <c r="G242" s="298" t="s">
        <v>2209</v>
      </c>
      <c r="H242" s="298" t="s">
        <v>2214</v>
      </c>
      <c r="I242" s="352">
        <v>2</v>
      </c>
      <c r="J242" s="354">
        <v>2</v>
      </c>
      <c r="K242" s="310">
        <v>45380</v>
      </c>
      <c r="L242" s="310">
        <v>45380</v>
      </c>
      <c r="M242" s="310">
        <v>45380</v>
      </c>
      <c r="N242" s="297">
        <v>0</v>
      </c>
      <c r="O242" s="298" t="s">
        <v>2229</v>
      </c>
      <c r="P242" s="309" t="s">
        <v>941</v>
      </c>
      <c r="Q242" s="308">
        <v>2</v>
      </c>
      <c r="R242" s="299">
        <v>2</v>
      </c>
      <c r="S242" s="299">
        <v>4</v>
      </c>
      <c r="T242" s="355"/>
      <c r="U242" s="356"/>
      <c r="V242" s="291" t="s">
        <v>1925</v>
      </c>
      <c r="W242" s="357"/>
      <c r="X242" s="290" t="s">
        <v>2226</v>
      </c>
      <c r="Y242" s="302" t="s">
        <v>2228</v>
      </c>
      <c r="Z242" s="302" t="s">
        <v>2228</v>
      </c>
      <c r="AA242" s="302" t="s">
        <v>2228</v>
      </c>
      <c r="AB242" s="302" t="s">
        <v>2228</v>
      </c>
      <c r="AC242" s="302" t="s">
        <v>2228</v>
      </c>
      <c r="AD242" s="302" t="s">
        <v>2228</v>
      </c>
      <c r="AE242" s="302" t="s">
        <v>2227</v>
      </c>
      <c r="AF242" s="303" t="s">
        <v>54</v>
      </c>
      <c r="AG242" s="292" t="s">
        <v>1820</v>
      </c>
      <c r="AH242" s="292" t="s">
        <v>1821</v>
      </c>
      <c r="AI242" s="293"/>
      <c r="AJ242" s="293"/>
      <c r="AK242" s="304" t="s">
        <v>119</v>
      </c>
      <c r="AL242" s="297" t="s">
        <v>941</v>
      </c>
      <c r="AM242" s="299">
        <v>2</v>
      </c>
      <c r="AN242" s="354">
        <v>2</v>
      </c>
      <c r="AO242" s="305">
        <v>1</v>
      </c>
      <c r="AP242" s="148">
        <v>4</v>
      </c>
    </row>
    <row r="243" spans="2:42">
      <c r="B243" s="350"/>
      <c r="C243" s="290" t="s">
        <v>13</v>
      </c>
      <c r="D243" s="351"/>
      <c r="E243" s="309" t="s">
        <v>1932</v>
      </c>
      <c r="F243" s="353"/>
      <c r="G243" s="298" t="s">
        <v>2176</v>
      </c>
      <c r="H243" s="298" t="s">
        <v>2215</v>
      </c>
      <c r="I243" s="352">
        <v>2</v>
      </c>
      <c r="J243" s="354">
        <v>2</v>
      </c>
      <c r="K243" s="310">
        <v>45380</v>
      </c>
      <c r="L243" s="310">
        <v>45380</v>
      </c>
      <c r="M243" s="310">
        <v>45380</v>
      </c>
      <c r="N243" s="297">
        <v>0</v>
      </c>
      <c r="O243" s="298" t="s">
        <v>2225</v>
      </c>
      <c r="P243" s="309" t="s">
        <v>941</v>
      </c>
      <c r="Q243" s="308">
        <v>2</v>
      </c>
      <c r="R243" s="299">
        <v>2</v>
      </c>
      <c r="S243" s="299">
        <v>4</v>
      </c>
      <c r="T243" s="355"/>
      <c r="U243" s="356"/>
      <c r="V243" s="291" t="s">
        <v>1925</v>
      </c>
      <c r="W243" s="357"/>
      <c r="X243" s="290" t="s">
        <v>2226</v>
      </c>
      <c r="Y243" s="302" t="s">
        <v>2228</v>
      </c>
      <c r="Z243" s="302" t="s">
        <v>2228</v>
      </c>
      <c r="AA243" s="302" t="s">
        <v>2228</v>
      </c>
      <c r="AB243" s="302" t="s">
        <v>2228</v>
      </c>
      <c r="AC243" s="302" t="s">
        <v>2228</v>
      </c>
      <c r="AD243" s="302" t="s">
        <v>2228</v>
      </c>
      <c r="AE243" s="302" t="s">
        <v>2227</v>
      </c>
      <c r="AF243" s="303" t="s">
        <v>54</v>
      </c>
      <c r="AG243" s="292" t="s">
        <v>1820</v>
      </c>
      <c r="AH243" s="292" t="s">
        <v>1821</v>
      </c>
      <c r="AI243" s="293"/>
      <c r="AJ243" s="293"/>
      <c r="AK243" s="304" t="s">
        <v>119</v>
      </c>
      <c r="AL243" s="297" t="s">
        <v>941</v>
      </c>
      <c r="AM243" s="299">
        <v>2</v>
      </c>
      <c r="AN243" s="354">
        <v>2</v>
      </c>
      <c r="AO243" s="305">
        <v>1</v>
      </c>
      <c r="AP243" s="148">
        <v>4</v>
      </c>
    </row>
    <row r="244" spans="2:42">
      <c r="B244" s="350"/>
      <c r="C244" s="290" t="s">
        <v>13</v>
      </c>
      <c r="D244" s="351"/>
      <c r="E244" s="309" t="s">
        <v>1932</v>
      </c>
      <c r="F244" s="353"/>
      <c r="G244" s="298" t="s">
        <v>1633</v>
      </c>
      <c r="H244" s="298" t="s">
        <v>1983</v>
      </c>
      <c r="I244" s="352">
        <v>1</v>
      </c>
      <c r="J244" s="354">
        <v>1</v>
      </c>
      <c r="K244" s="310">
        <v>45380</v>
      </c>
      <c r="L244" s="310">
        <v>45380</v>
      </c>
      <c r="M244" s="310">
        <v>45380</v>
      </c>
      <c r="N244" s="297">
        <v>0</v>
      </c>
      <c r="O244" s="298" t="s">
        <v>2225</v>
      </c>
      <c r="P244" s="309" t="s">
        <v>1928</v>
      </c>
      <c r="Q244" s="308">
        <v>1</v>
      </c>
      <c r="R244" s="299">
        <v>1</v>
      </c>
      <c r="S244" s="299">
        <v>1</v>
      </c>
      <c r="T244" s="355"/>
      <c r="U244" s="356"/>
      <c r="V244" s="291" t="s">
        <v>1925</v>
      </c>
      <c r="W244" s="357"/>
      <c r="X244" s="290" t="s">
        <v>2226</v>
      </c>
      <c r="Y244" s="302" t="s">
        <v>2228</v>
      </c>
      <c r="Z244" s="302" t="s">
        <v>2228</v>
      </c>
      <c r="AA244" s="302" t="s">
        <v>2228</v>
      </c>
      <c r="AB244" s="302" t="s">
        <v>2228</v>
      </c>
      <c r="AC244" s="302" t="s">
        <v>2228</v>
      </c>
      <c r="AD244" s="302" t="s">
        <v>2228</v>
      </c>
      <c r="AE244" s="302" t="s">
        <v>2227</v>
      </c>
      <c r="AF244" s="303" t="s">
        <v>54</v>
      </c>
      <c r="AG244" s="292" t="s">
        <v>1820</v>
      </c>
      <c r="AH244" s="292" t="s">
        <v>1821</v>
      </c>
      <c r="AI244" s="293"/>
      <c r="AJ244" s="293"/>
      <c r="AK244" s="304" t="s">
        <v>119</v>
      </c>
      <c r="AL244" s="297" t="s">
        <v>1928</v>
      </c>
      <c r="AM244" s="299">
        <v>1</v>
      </c>
      <c r="AN244" s="354">
        <v>1</v>
      </c>
      <c r="AO244" s="305">
        <v>1</v>
      </c>
      <c r="AP244" s="148">
        <v>1</v>
      </c>
    </row>
    <row r="245" spans="2:42">
      <c r="B245" s="350"/>
      <c r="C245" s="290" t="s">
        <v>13</v>
      </c>
      <c r="D245" s="351"/>
      <c r="E245" s="309" t="s">
        <v>1932</v>
      </c>
      <c r="F245" s="353"/>
      <c r="G245" s="298" t="s">
        <v>1633</v>
      </c>
      <c r="H245" s="298" t="s">
        <v>2187</v>
      </c>
      <c r="I245" s="352">
        <v>1</v>
      </c>
      <c r="J245" s="354">
        <v>1</v>
      </c>
      <c r="K245" s="310">
        <v>45380</v>
      </c>
      <c r="L245" s="310">
        <v>45380</v>
      </c>
      <c r="M245" s="310">
        <v>45380</v>
      </c>
      <c r="N245" s="297">
        <v>0</v>
      </c>
      <c r="O245" s="298" t="s">
        <v>2225</v>
      </c>
      <c r="P245" s="309" t="s">
        <v>1928</v>
      </c>
      <c r="Q245" s="308">
        <v>1</v>
      </c>
      <c r="R245" s="299">
        <v>1</v>
      </c>
      <c r="S245" s="299">
        <v>1</v>
      </c>
      <c r="T245" s="355"/>
      <c r="U245" s="356"/>
      <c r="V245" s="291" t="s">
        <v>1925</v>
      </c>
      <c r="W245" s="357"/>
      <c r="X245" s="290" t="s">
        <v>2226</v>
      </c>
      <c r="Y245" s="302" t="s">
        <v>2228</v>
      </c>
      <c r="Z245" s="302" t="s">
        <v>2228</v>
      </c>
      <c r="AA245" s="302" t="s">
        <v>2228</v>
      </c>
      <c r="AB245" s="302" t="s">
        <v>2228</v>
      </c>
      <c r="AC245" s="302" t="s">
        <v>2228</v>
      </c>
      <c r="AD245" s="302" t="s">
        <v>2228</v>
      </c>
      <c r="AE245" s="302" t="s">
        <v>2227</v>
      </c>
      <c r="AF245" s="303" t="s">
        <v>54</v>
      </c>
      <c r="AG245" s="292" t="s">
        <v>1820</v>
      </c>
      <c r="AH245" s="292" t="s">
        <v>1821</v>
      </c>
      <c r="AI245" s="293"/>
      <c r="AJ245" s="293"/>
      <c r="AK245" s="304" t="s">
        <v>119</v>
      </c>
      <c r="AL245" s="297" t="s">
        <v>1928</v>
      </c>
      <c r="AM245" s="299">
        <v>1</v>
      </c>
      <c r="AN245" s="354">
        <v>1</v>
      </c>
      <c r="AO245" s="305">
        <v>1</v>
      </c>
      <c r="AP245" s="148">
        <v>1</v>
      </c>
    </row>
    <row r="246" spans="2:42">
      <c r="B246" s="350"/>
      <c r="C246" s="290" t="s">
        <v>13</v>
      </c>
      <c r="D246" s="351"/>
      <c r="E246" s="309" t="s">
        <v>1932</v>
      </c>
      <c r="F246" s="353"/>
      <c r="G246" s="298" t="s">
        <v>966</v>
      </c>
      <c r="H246" s="298" t="s">
        <v>1983</v>
      </c>
      <c r="I246" s="352">
        <v>1</v>
      </c>
      <c r="J246" s="354">
        <v>1</v>
      </c>
      <c r="K246" s="310">
        <v>45380</v>
      </c>
      <c r="L246" s="310">
        <v>45380</v>
      </c>
      <c r="M246" s="310">
        <v>45380</v>
      </c>
      <c r="N246" s="297">
        <v>0</v>
      </c>
      <c r="O246" s="298" t="s">
        <v>2225</v>
      </c>
      <c r="P246" s="309" t="s">
        <v>1928</v>
      </c>
      <c r="Q246" s="308">
        <v>1</v>
      </c>
      <c r="R246" s="299">
        <v>1</v>
      </c>
      <c r="S246" s="299">
        <v>1</v>
      </c>
      <c r="T246" s="355"/>
      <c r="U246" s="356"/>
      <c r="V246" s="291" t="s">
        <v>1925</v>
      </c>
      <c r="W246" s="357"/>
      <c r="X246" s="290" t="s">
        <v>2226</v>
      </c>
      <c r="Y246" s="302" t="s">
        <v>2228</v>
      </c>
      <c r="Z246" s="302" t="s">
        <v>2228</v>
      </c>
      <c r="AA246" s="302" t="s">
        <v>2228</v>
      </c>
      <c r="AB246" s="302" t="s">
        <v>2228</v>
      </c>
      <c r="AC246" s="302" t="s">
        <v>2228</v>
      </c>
      <c r="AD246" s="302" t="s">
        <v>2228</v>
      </c>
      <c r="AE246" s="302" t="s">
        <v>2227</v>
      </c>
      <c r="AF246" s="303" t="s">
        <v>54</v>
      </c>
      <c r="AG246" s="292" t="s">
        <v>1820</v>
      </c>
      <c r="AH246" s="292" t="s">
        <v>1821</v>
      </c>
      <c r="AI246" s="293"/>
      <c r="AJ246" s="293"/>
      <c r="AK246" s="304" t="s">
        <v>119</v>
      </c>
      <c r="AL246" s="297" t="s">
        <v>1928</v>
      </c>
      <c r="AM246" s="299">
        <v>1</v>
      </c>
      <c r="AN246" s="354">
        <v>1</v>
      </c>
      <c r="AO246" s="305">
        <v>1</v>
      </c>
      <c r="AP246" s="148">
        <v>1</v>
      </c>
    </row>
    <row r="247" spans="2:42">
      <c r="B247" s="350"/>
      <c r="C247" s="290" t="s">
        <v>13</v>
      </c>
      <c r="D247" s="351"/>
      <c r="E247" s="309" t="s">
        <v>1932</v>
      </c>
      <c r="F247" s="353"/>
      <c r="G247" s="298" t="s">
        <v>966</v>
      </c>
      <c r="H247" s="298" t="s">
        <v>2187</v>
      </c>
      <c r="I247" s="352">
        <v>1</v>
      </c>
      <c r="J247" s="354">
        <v>1</v>
      </c>
      <c r="K247" s="310">
        <v>45380</v>
      </c>
      <c r="L247" s="310">
        <v>45380</v>
      </c>
      <c r="M247" s="310">
        <v>45380</v>
      </c>
      <c r="N247" s="297">
        <v>0</v>
      </c>
      <c r="O247" s="298" t="s">
        <v>2225</v>
      </c>
      <c r="P247" s="309" t="s">
        <v>1928</v>
      </c>
      <c r="Q247" s="308">
        <v>1</v>
      </c>
      <c r="R247" s="299">
        <v>1</v>
      </c>
      <c r="S247" s="299">
        <v>1</v>
      </c>
      <c r="T247" s="355"/>
      <c r="U247" s="356"/>
      <c r="V247" s="291" t="s">
        <v>1925</v>
      </c>
      <c r="W247" s="357"/>
      <c r="X247" s="290" t="s">
        <v>2226</v>
      </c>
      <c r="Y247" s="302" t="s">
        <v>2228</v>
      </c>
      <c r="Z247" s="302" t="s">
        <v>2228</v>
      </c>
      <c r="AA247" s="302" t="s">
        <v>2228</v>
      </c>
      <c r="AB247" s="302" t="s">
        <v>2228</v>
      </c>
      <c r="AC247" s="302" t="s">
        <v>2228</v>
      </c>
      <c r="AD247" s="302" t="s">
        <v>2228</v>
      </c>
      <c r="AE247" s="302" t="s">
        <v>2227</v>
      </c>
      <c r="AF247" s="303" t="s">
        <v>54</v>
      </c>
      <c r="AG247" s="292" t="s">
        <v>1820</v>
      </c>
      <c r="AH247" s="292" t="s">
        <v>1821</v>
      </c>
      <c r="AI247" s="293"/>
      <c r="AJ247" s="293"/>
      <c r="AK247" s="304" t="s">
        <v>119</v>
      </c>
      <c r="AL247" s="297" t="s">
        <v>1928</v>
      </c>
      <c r="AM247" s="299">
        <v>1</v>
      </c>
      <c r="AN247" s="354">
        <v>1</v>
      </c>
      <c r="AO247" s="305">
        <v>1</v>
      </c>
      <c r="AP247" s="148">
        <v>1</v>
      </c>
    </row>
    <row r="248" spans="2:42">
      <c r="B248" s="350"/>
      <c r="C248" s="290" t="s">
        <v>13</v>
      </c>
      <c r="D248" s="351"/>
      <c r="E248" s="309" t="s">
        <v>1932</v>
      </c>
      <c r="F248" s="353"/>
      <c r="G248" s="298" t="s">
        <v>1636</v>
      </c>
      <c r="H248" s="298" t="s">
        <v>1983</v>
      </c>
      <c r="I248" s="352">
        <v>1</v>
      </c>
      <c r="J248" s="354">
        <v>1</v>
      </c>
      <c r="K248" s="310">
        <v>45380</v>
      </c>
      <c r="L248" s="310">
        <v>45380</v>
      </c>
      <c r="M248" s="310">
        <v>45380</v>
      </c>
      <c r="N248" s="297">
        <v>0</v>
      </c>
      <c r="O248" s="298" t="s">
        <v>2225</v>
      </c>
      <c r="P248" s="309" t="s">
        <v>1928</v>
      </c>
      <c r="Q248" s="308">
        <v>1</v>
      </c>
      <c r="R248" s="299">
        <v>1</v>
      </c>
      <c r="S248" s="299">
        <v>1</v>
      </c>
      <c r="T248" s="355"/>
      <c r="U248" s="356"/>
      <c r="V248" s="291" t="s">
        <v>1925</v>
      </c>
      <c r="W248" s="357"/>
      <c r="X248" s="290" t="s">
        <v>2226</v>
      </c>
      <c r="Y248" s="302" t="s">
        <v>2228</v>
      </c>
      <c r="Z248" s="302" t="s">
        <v>2228</v>
      </c>
      <c r="AA248" s="302" t="s">
        <v>2228</v>
      </c>
      <c r="AB248" s="302" t="s">
        <v>2228</v>
      </c>
      <c r="AC248" s="302" t="s">
        <v>2228</v>
      </c>
      <c r="AD248" s="302" t="s">
        <v>2228</v>
      </c>
      <c r="AE248" s="302" t="s">
        <v>2227</v>
      </c>
      <c r="AF248" s="303" t="s">
        <v>54</v>
      </c>
      <c r="AG248" s="292" t="s">
        <v>1820</v>
      </c>
      <c r="AH248" s="292" t="s">
        <v>1821</v>
      </c>
      <c r="AI248" s="293"/>
      <c r="AJ248" s="293"/>
      <c r="AK248" s="304" t="s">
        <v>119</v>
      </c>
      <c r="AL248" s="297" t="s">
        <v>1928</v>
      </c>
      <c r="AM248" s="299">
        <v>1</v>
      </c>
      <c r="AN248" s="354">
        <v>1</v>
      </c>
      <c r="AO248" s="305">
        <v>1</v>
      </c>
      <c r="AP248" s="148">
        <v>1</v>
      </c>
    </row>
    <row r="249" spans="2:42">
      <c r="B249" s="350"/>
      <c r="C249" s="290" t="s">
        <v>13</v>
      </c>
      <c r="D249" s="351"/>
      <c r="E249" s="309" t="s">
        <v>1932</v>
      </c>
      <c r="F249" s="353"/>
      <c r="G249" s="298" t="s">
        <v>2184</v>
      </c>
      <c r="H249" s="298" t="s">
        <v>2188</v>
      </c>
      <c r="I249" s="352">
        <v>1</v>
      </c>
      <c r="J249" s="354">
        <v>1</v>
      </c>
      <c r="K249" s="310">
        <v>45380</v>
      </c>
      <c r="L249" s="310">
        <v>45380</v>
      </c>
      <c r="M249" s="310">
        <v>45380</v>
      </c>
      <c r="N249" s="297">
        <v>0</v>
      </c>
      <c r="O249" s="298" t="s">
        <v>2225</v>
      </c>
      <c r="P249" s="309" t="s">
        <v>1928</v>
      </c>
      <c r="Q249" s="308">
        <v>1</v>
      </c>
      <c r="R249" s="299">
        <v>1</v>
      </c>
      <c r="S249" s="299">
        <v>1</v>
      </c>
      <c r="T249" s="355"/>
      <c r="U249" s="356"/>
      <c r="V249" s="291" t="s">
        <v>1925</v>
      </c>
      <c r="W249" s="357"/>
      <c r="X249" s="290" t="s">
        <v>2226</v>
      </c>
      <c r="Y249" s="302" t="s">
        <v>2228</v>
      </c>
      <c r="Z249" s="302" t="s">
        <v>2228</v>
      </c>
      <c r="AA249" s="302" t="s">
        <v>2228</v>
      </c>
      <c r="AB249" s="302" t="s">
        <v>2228</v>
      </c>
      <c r="AC249" s="302" t="s">
        <v>2228</v>
      </c>
      <c r="AD249" s="302" t="s">
        <v>2228</v>
      </c>
      <c r="AE249" s="302" t="s">
        <v>2227</v>
      </c>
      <c r="AF249" s="303" t="s">
        <v>54</v>
      </c>
      <c r="AG249" s="292" t="s">
        <v>1820</v>
      </c>
      <c r="AH249" s="292" t="s">
        <v>1821</v>
      </c>
      <c r="AI249" s="293"/>
      <c r="AJ249" s="293"/>
      <c r="AK249" s="304" t="s">
        <v>119</v>
      </c>
      <c r="AL249" s="297" t="s">
        <v>1928</v>
      </c>
      <c r="AM249" s="299">
        <v>1</v>
      </c>
      <c r="AN249" s="354">
        <v>1</v>
      </c>
      <c r="AO249" s="305">
        <v>1</v>
      </c>
      <c r="AP249" s="148">
        <v>1</v>
      </c>
    </row>
    <row r="250" spans="2:42">
      <c r="B250" s="350"/>
      <c r="C250" s="290" t="s">
        <v>13</v>
      </c>
      <c r="D250" s="351"/>
      <c r="E250" s="309" t="s">
        <v>1932</v>
      </c>
      <c r="F250" s="353"/>
      <c r="G250" s="298" t="s">
        <v>2184</v>
      </c>
      <c r="H250" s="298" t="s">
        <v>2189</v>
      </c>
      <c r="I250" s="352">
        <v>1</v>
      </c>
      <c r="J250" s="354">
        <v>1</v>
      </c>
      <c r="K250" s="310">
        <v>45380</v>
      </c>
      <c r="L250" s="310">
        <v>45380</v>
      </c>
      <c r="M250" s="310">
        <v>45380</v>
      </c>
      <c r="N250" s="297">
        <v>0</v>
      </c>
      <c r="O250" s="298" t="s">
        <v>2225</v>
      </c>
      <c r="P250" s="309" t="s">
        <v>1928</v>
      </c>
      <c r="Q250" s="308">
        <v>1</v>
      </c>
      <c r="R250" s="299">
        <v>1</v>
      </c>
      <c r="S250" s="299">
        <v>1</v>
      </c>
      <c r="T250" s="355"/>
      <c r="U250" s="356"/>
      <c r="V250" s="291" t="s">
        <v>1925</v>
      </c>
      <c r="W250" s="357"/>
      <c r="X250" s="290" t="s">
        <v>2226</v>
      </c>
      <c r="Y250" s="302" t="s">
        <v>2228</v>
      </c>
      <c r="Z250" s="302" t="s">
        <v>2228</v>
      </c>
      <c r="AA250" s="302" t="s">
        <v>2228</v>
      </c>
      <c r="AB250" s="302" t="s">
        <v>2228</v>
      </c>
      <c r="AC250" s="302" t="s">
        <v>2228</v>
      </c>
      <c r="AD250" s="302" t="s">
        <v>2228</v>
      </c>
      <c r="AE250" s="302" t="s">
        <v>2227</v>
      </c>
      <c r="AF250" s="303" t="s">
        <v>54</v>
      </c>
      <c r="AG250" s="292" t="s">
        <v>1820</v>
      </c>
      <c r="AH250" s="292" t="s">
        <v>1821</v>
      </c>
      <c r="AI250" s="293"/>
      <c r="AJ250" s="293"/>
      <c r="AK250" s="304" t="s">
        <v>119</v>
      </c>
      <c r="AL250" s="297" t="s">
        <v>1928</v>
      </c>
      <c r="AM250" s="299">
        <v>1</v>
      </c>
      <c r="AN250" s="354">
        <v>1</v>
      </c>
      <c r="AO250" s="305">
        <v>1</v>
      </c>
      <c r="AP250" s="148">
        <v>1</v>
      </c>
    </row>
    <row r="251" spans="2:42">
      <c r="B251" s="350"/>
      <c r="C251" s="290" t="s">
        <v>13</v>
      </c>
      <c r="D251" s="351"/>
      <c r="E251" s="309" t="s">
        <v>1932</v>
      </c>
      <c r="F251" s="353"/>
      <c r="G251" s="298" t="s">
        <v>2185</v>
      </c>
      <c r="H251" s="298" t="s">
        <v>2190</v>
      </c>
      <c r="I251" s="352">
        <v>1</v>
      </c>
      <c r="J251" s="354">
        <v>1</v>
      </c>
      <c r="K251" s="310">
        <v>45380</v>
      </c>
      <c r="L251" s="310">
        <v>45380</v>
      </c>
      <c r="M251" s="310">
        <v>45380</v>
      </c>
      <c r="N251" s="297">
        <v>0</v>
      </c>
      <c r="O251" s="298" t="s">
        <v>2225</v>
      </c>
      <c r="P251" s="309" t="s">
        <v>1928</v>
      </c>
      <c r="Q251" s="308">
        <v>1</v>
      </c>
      <c r="R251" s="299">
        <v>1</v>
      </c>
      <c r="S251" s="299">
        <v>1</v>
      </c>
      <c r="T251" s="355"/>
      <c r="U251" s="356"/>
      <c r="V251" s="291" t="s">
        <v>1925</v>
      </c>
      <c r="W251" s="357"/>
      <c r="X251" s="290" t="s">
        <v>2226</v>
      </c>
      <c r="Y251" s="302" t="s">
        <v>2228</v>
      </c>
      <c r="Z251" s="302" t="s">
        <v>2228</v>
      </c>
      <c r="AA251" s="302" t="s">
        <v>2228</v>
      </c>
      <c r="AB251" s="302" t="s">
        <v>2228</v>
      </c>
      <c r="AC251" s="302" t="s">
        <v>2228</v>
      </c>
      <c r="AD251" s="302" t="s">
        <v>2228</v>
      </c>
      <c r="AE251" s="302" t="s">
        <v>2227</v>
      </c>
      <c r="AF251" s="303" t="s">
        <v>54</v>
      </c>
      <c r="AG251" s="292" t="s">
        <v>1820</v>
      </c>
      <c r="AH251" s="292" t="s">
        <v>1821</v>
      </c>
      <c r="AI251" s="293"/>
      <c r="AJ251" s="293"/>
      <c r="AK251" s="304" t="s">
        <v>119</v>
      </c>
      <c r="AL251" s="297" t="s">
        <v>1928</v>
      </c>
      <c r="AM251" s="299">
        <v>1</v>
      </c>
      <c r="AN251" s="354">
        <v>1</v>
      </c>
      <c r="AO251" s="305">
        <v>1</v>
      </c>
      <c r="AP251" s="148">
        <v>1</v>
      </c>
    </row>
    <row r="252" spans="2:42">
      <c r="B252" s="350"/>
      <c r="C252" s="290" t="s">
        <v>13</v>
      </c>
      <c r="D252" s="351"/>
      <c r="E252" s="309" t="s">
        <v>1932</v>
      </c>
      <c r="F252" s="353"/>
      <c r="G252" s="298" t="s">
        <v>2186</v>
      </c>
      <c r="H252" s="298" t="s">
        <v>2190</v>
      </c>
      <c r="I252" s="352">
        <v>1</v>
      </c>
      <c r="J252" s="354">
        <v>1</v>
      </c>
      <c r="K252" s="310">
        <v>45380</v>
      </c>
      <c r="L252" s="310">
        <v>45380</v>
      </c>
      <c r="M252" s="310">
        <v>45380</v>
      </c>
      <c r="N252" s="297">
        <v>0</v>
      </c>
      <c r="O252" s="298" t="s">
        <v>2225</v>
      </c>
      <c r="P252" s="309" t="s">
        <v>1928</v>
      </c>
      <c r="Q252" s="308">
        <v>1</v>
      </c>
      <c r="R252" s="299">
        <v>1</v>
      </c>
      <c r="S252" s="299">
        <v>1</v>
      </c>
      <c r="T252" s="355"/>
      <c r="U252" s="356"/>
      <c r="V252" s="291" t="s">
        <v>1925</v>
      </c>
      <c r="W252" s="357"/>
      <c r="X252" s="290" t="s">
        <v>2226</v>
      </c>
      <c r="Y252" s="302" t="s">
        <v>2228</v>
      </c>
      <c r="Z252" s="302" t="s">
        <v>2228</v>
      </c>
      <c r="AA252" s="302" t="s">
        <v>2228</v>
      </c>
      <c r="AB252" s="302" t="s">
        <v>2228</v>
      </c>
      <c r="AC252" s="302" t="s">
        <v>2228</v>
      </c>
      <c r="AD252" s="302" t="s">
        <v>2228</v>
      </c>
      <c r="AE252" s="302" t="s">
        <v>2227</v>
      </c>
      <c r="AF252" s="303" t="s">
        <v>54</v>
      </c>
      <c r="AG252" s="292" t="s">
        <v>1820</v>
      </c>
      <c r="AH252" s="292" t="s">
        <v>1821</v>
      </c>
      <c r="AI252" s="293"/>
      <c r="AJ252" s="293"/>
      <c r="AK252" s="304" t="s">
        <v>119</v>
      </c>
      <c r="AL252" s="297" t="s">
        <v>1928</v>
      </c>
      <c r="AM252" s="299">
        <v>1</v>
      </c>
      <c r="AN252" s="354">
        <v>1</v>
      </c>
      <c r="AO252" s="305">
        <v>1</v>
      </c>
      <c r="AP252" s="148">
        <v>1</v>
      </c>
    </row>
    <row r="253" spans="2:42">
      <c r="B253" s="350"/>
      <c r="C253" s="290" t="s">
        <v>13</v>
      </c>
      <c r="D253" s="351"/>
      <c r="E253" s="309" t="s">
        <v>1932</v>
      </c>
      <c r="F253" s="353"/>
      <c r="G253" s="298" t="s">
        <v>2218</v>
      </c>
      <c r="H253" s="298" t="s">
        <v>2216</v>
      </c>
      <c r="I253" s="352">
        <v>2</v>
      </c>
      <c r="J253" s="354">
        <v>9</v>
      </c>
      <c r="K253" s="310">
        <v>45376</v>
      </c>
      <c r="L253" s="310">
        <v>45376</v>
      </c>
      <c r="M253" s="310"/>
      <c r="N253" s="297">
        <v>0</v>
      </c>
      <c r="O253" s="298" t="s">
        <v>2225</v>
      </c>
      <c r="P253" s="309" t="s">
        <v>448</v>
      </c>
      <c r="Q253" s="308">
        <v>2</v>
      </c>
      <c r="R253" s="299">
        <v>9</v>
      </c>
      <c r="S253" s="299">
        <v>18</v>
      </c>
      <c r="T253" s="355"/>
      <c r="U253" s="356"/>
      <c r="V253" s="291" t="s">
        <v>2191</v>
      </c>
      <c r="W253" s="357"/>
      <c r="X253" s="290" t="s">
        <v>2230</v>
      </c>
      <c r="Y253" s="302" t="s">
        <v>2228</v>
      </c>
      <c r="Z253" s="302" t="s">
        <v>2228</v>
      </c>
      <c r="AA253" s="302" t="s">
        <v>2227</v>
      </c>
      <c r="AB253" s="302" t="s">
        <v>2228</v>
      </c>
      <c r="AC253" s="302" t="s">
        <v>2228</v>
      </c>
      <c r="AD253" s="302" t="s">
        <v>2228</v>
      </c>
      <c r="AE253" s="302" t="s">
        <v>2228</v>
      </c>
      <c r="AF253" s="303" t="s">
        <v>66</v>
      </c>
      <c r="AG253" s="292" t="s">
        <v>1820</v>
      </c>
      <c r="AH253" s="292" t="s">
        <v>1821</v>
      </c>
      <c r="AI253" s="293" t="s">
        <v>98</v>
      </c>
      <c r="AJ253" s="293" t="s">
        <v>112</v>
      </c>
      <c r="AK253" s="304" t="s">
        <v>119</v>
      </c>
      <c r="AL253" s="297" t="s">
        <v>448</v>
      </c>
      <c r="AM253" s="299">
        <v>9</v>
      </c>
      <c r="AN253" s="354"/>
      <c r="AO253" s="305">
        <v>0</v>
      </c>
      <c r="AP253" s="148">
        <v>0</v>
      </c>
    </row>
    <row r="254" spans="2:42">
      <c r="B254" s="350"/>
      <c r="C254" s="290" t="s">
        <v>13</v>
      </c>
      <c r="D254" s="351"/>
      <c r="E254" s="309" t="s">
        <v>1932</v>
      </c>
      <c r="F254" s="353"/>
      <c r="G254" s="298" t="s">
        <v>2092</v>
      </c>
      <c r="H254" s="298" t="s">
        <v>2217</v>
      </c>
      <c r="I254" s="352">
        <v>2</v>
      </c>
      <c r="J254" s="354">
        <v>4</v>
      </c>
      <c r="K254" s="310">
        <v>45377</v>
      </c>
      <c r="L254" s="310">
        <v>45377</v>
      </c>
      <c r="M254" s="310"/>
      <c r="N254" s="297">
        <v>0</v>
      </c>
      <c r="O254" s="298" t="s">
        <v>2225</v>
      </c>
      <c r="P254" s="309" t="s">
        <v>448</v>
      </c>
      <c r="Q254" s="308">
        <v>2</v>
      </c>
      <c r="R254" s="299">
        <v>4</v>
      </c>
      <c r="S254" s="299">
        <v>8</v>
      </c>
      <c r="T254" s="355"/>
      <c r="U254" s="356"/>
      <c r="V254" s="291" t="s">
        <v>2191</v>
      </c>
      <c r="W254" s="357"/>
      <c r="X254" s="290" t="s">
        <v>2230</v>
      </c>
      <c r="Y254" s="302" t="s">
        <v>2228</v>
      </c>
      <c r="Z254" s="302" t="s">
        <v>2228</v>
      </c>
      <c r="AA254" s="302" t="s">
        <v>2228</v>
      </c>
      <c r="AB254" s="302" t="s">
        <v>2227</v>
      </c>
      <c r="AC254" s="302" t="s">
        <v>2228</v>
      </c>
      <c r="AD254" s="302" t="s">
        <v>2228</v>
      </c>
      <c r="AE254" s="302" t="s">
        <v>2228</v>
      </c>
      <c r="AF254" s="303" t="s">
        <v>66</v>
      </c>
      <c r="AG254" s="292" t="s">
        <v>1820</v>
      </c>
      <c r="AH254" s="292" t="s">
        <v>1821</v>
      </c>
      <c r="AI254" s="293" t="s">
        <v>98</v>
      </c>
      <c r="AJ254" s="293" t="s">
        <v>112</v>
      </c>
      <c r="AK254" s="304" t="s">
        <v>119</v>
      </c>
      <c r="AL254" s="297" t="s">
        <v>448</v>
      </c>
      <c r="AM254" s="299">
        <v>4</v>
      </c>
      <c r="AN254" s="354"/>
      <c r="AO254" s="305">
        <v>0</v>
      </c>
      <c r="AP254" s="148">
        <v>0</v>
      </c>
    </row>
    <row r="255" spans="2:42">
      <c r="B255" s="350"/>
      <c r="C255" s="290" t="s">
        <v>13</v>
      </c>
      <c r="D255" s="351"/>
      <c r="E255" s="309" t="s">
        <v>1932</v>
      </c>
      <c r="F255" s="353"/>
      <c r="G255" s="298" t="s">
        <v>2145</v>
      </c>
      <c r="H255" s="298" t="s">
        <v>2219</v>
      </c>
      <c r="I255" s="352">
        <v>2</v>
      </c>
      <c r="J255" s="354">
        <v>18</v>
      </c>
      <c r="K255" s="310">
        <v>45380</v>
      </c>
      <c r="L255" s="310">
        <v>45380</v>
      </c>
      <c r="M255" s="310"/>
      <c r="N255" s="297">
        <v>0</v>
      </c>
      <c r="O255" s="298" t="s">
        <v>2225</v>
      </c>
      <c r="P255" s="309" t="s">
        <v>941</v>
      </c>
      <c r="Q255" s="308">
        <v>2</v>
      </c>
      <c r="R255" s="299">
        <v>18</v>
      </c>
      <c r="S255" s="299">
        <v>36</v>
      </c>
      <c r="T255" s="355"/>
      <c r="U255" s="356"/>
      <c r="V255" s="291" t="s">
        <v>2191</v>
      </c>
      <c r="W255" s="357"/>
      <c r="X255" s="290" t="s">
        <v>2230</v>
      </c>
      <c r="Y255" s="302" t="s">
        <v>2228</v>
      </c>
      <c r="Z255" s="302" t="s">
        <v>2228</v>
      </c>
      <c r="AA255" s="302" t="s">
        <v>2228</v>
      </c>
      <c r="AB255" s="302" t="s">
        <v>2228</v>
      </c>
      <c r="AC255" s="302" t="s">
        <v>2228</v>
      </c>
      <c r="AD255" s="302" t="s">
        <v>2228</v>
      </c>
      <c r="AE255" s="302" t="s">
        <v>2227</v>
      </c>
      <c r="AF255" s="303" t="s">
        <v>66</v>
      </c>
      <c r="AG255" s="292" t="s">
        <v>1820</v>
      </c>
      <c r="AH255" s="292" t="s">
        <v>1821</v>
      </c>
      <c r="AI255" s="293" t="s">
        <v>1931</v>
      </c>
      <c r="AJ255" s="293" t="s">
        <v>57</v>
      </c>
      <c r="AK255" s="304" t="s">
        <v>119</v>
      </c>
      <c r="AL255" s="297" t="s">
        <v>941</v>
      </c>
      <c r="AM255" s="299">
        <v>18</v>
      </c>
      <c r="AN255" s="354"/>
      <c r="AO255" s="305">
        <v>0</v>
      </c>
      <c r="AP255" s="148">
        <v>0</v>
      </c>
    </row>
    <row r="256" spans="2:42">
      <c r="B256" s="350"/>
      <c r="C256" s="290" t="s">
        <v>13</v>
      </c>
      <c r="D256" s="351"/>
      <c r="E256" s="309" t="s">
        <v>1932</v>
      </c>
      <c r="F256" s="353"/>
      <c r="G256" s="298" t="s">
        <v>2220</v>
      </c>
      <c r="H256" s="298" t="s">
        <v>2221</v>
      </c>
      <c r="I256" s="352">
        <v>2</v>
      </c>
      <c r="J256" s="354">
        <v>27</v>
      </c>
      <c r="K256" s="310">
        <v>45378</v>
      </c>
      <c r="L256" s="310">
        <v>45378</v>
      </c>
      <c r="M256" s="310"/>
      <c r="N256" s="297">
        <v>0</v>
      </c>
      <c r="O256" s="298" t="s">
        <v>2225</v>
      </c>
      <c r="P256" s="309" t="s">
        <v>941</v>
      </c>
      <c r="Q256" s="308">
        <v>2</v>
      </c>
      <c r="R256" s="299">
        <v>27</v>
      </c>
      <c r="S256" s="299">
        <v>54</v>
      </c>
      <c r="T256" s="355"/>
      <c r="U256" s="356"/>
      <c r="V256" s="291" t="s">
        <v>2191</v>
      </c>
      <c r="W256" s="357"/>
      <c r="X256" s="290" t="s">
        <v>2230</v>
      </c>
      <c r="Y256" s="302" t="s">
        <v>2228</v>
      </c>
      <c r="Z256" s="302" t="s">
        <v>2228</v>
      </c>
      <c r="AA256" s="302" t="s">
        <v>2228</v>
      </c>
      <c r="AB256" s="302" t="s">
        <v>2228</v>
      </c>
      <c r="AC256" s="302" t="s">
        <v>2227</v>
      </c>
      <c r="AD256" s="302" t="s">
        <v>2228</v>
      </c>
      <c r="AE256" s="302" t="s">
        <v>2228</v>
      </c>
      <c r="AF256" s="303" t="s">
        <v>66</v>
      </c>
      <c r="AG256" s="292" t="s">
        <v>1820</v>
      </c>
      <c r="AH256" s="292" t="s">
        <v>1821</v>
      </c>
      <c r="AI256" s="293" t="s">
        <v>98</v>
      </c>
      <c r="AJ256" s="293" t="s">
        <v>112</v>
      </c>
      <c r="AK256" s="304" t="s">
        <v>119</v>
      </c>
      <c r="AL256" s="297" t="s">
        <v>941</v>
      </c>
      <c r="AM256" s="299">
        <v>27</v>
      </c>
      <c r="AN256" s="354"/>
      <c r="AO256" s="305">
        <v>0</v>
      </c>
      <c r="AP256" s="148">
        <v>0</v>
      </c>
    </row>
    <row r="257" spans="2:42">
      <c r="B257" s="350"/>
      <c r="C257" s="290" t="s">
        <v>13</v>
      </c>
      <c r="D257" s="351"/>
      <c r="E257" s="309" t="s">
        <v>1932</v>
      </c>
      <c r="F257" s="353"/>
      <c r="G257" s="298" t="s">
        <v>2222</v>
      </c>
      <c r="H257" s="298" t="s">
        <v>2223</v>
      </c>
      <c r="I257" s="352">
        <v>2</v>
      </c>
      <c r="J257" s="354">
        <v>6</v>
      </c>
      <c r="K257" s="310">
        <v>45379</v>
      </c>
      <c r="L257" s="310">
        <v>45379</v>
      </c>
      <c r="M257" s="310"/>
      <c r="N257" s="297">
        <v>0</v>
      </c>
      <c r="O257" s="298" t="s">
        <v>2225</v>
      </c>
      <c r="P257" s="309" t="s">
        <v>941</v>
      </c>
      <c r="Q257" s="308">
        <v>2</v>
      </c>
      <c r="R257" s="299">
        <v>6</v>
      </c>
      <c r="S257" s="299">
        <v>12</v>
      </c>
      <c r="T257" s="355"/>
      <c r="U257" s="356"/>
      <c r="V257" s="291" t="s">
        <v>2191</v>
      </c>
      <c r="W257" s="357"/>
      <c r="X257" s="290" t="s">
        <v>2230</v>
      </c>
      <c r="Y257" s="302" t="s">
        <v>2228</v>
      </c>
      <c r="Z257" s="302" t="s">
        <v>2228</v>
      </c>
      <c r="AA257" s="302" t="s">
        <v>2228</v>
      </c>
      <c r="AB257" s="302" t="s">
        <v>2228</v>
      </c>
      <c r="AC257" s="302" t="s">
        <v>2228</v>
      </c>
      <c r="AD257" s="302" t="s">
        <v>2227</v>
      </c>
      <c r="AE257" s="302" t="s">
        <v>2228</v>
      </c>
      <c r="AF257" s="303" t="s">
        <v>66</v>
      </c>
      <c r="AG257" s="292" t="s">
        <v>1820</v>
      </c>
      <c r="AH257" s="292" t="s">
        <v>1821</v>
      </c>
      <c r="AI257" s="293" t="s">
        <v>98</v>
      </c>
      <c r="AJ257" s="293" t="s">
        <v>112</v>
      </c>
      <c r="AK257" s="304" t="s">
        <v>119</v>
      </c>
      <c r="AL257" s="297" t="s">
        <v>941</v>
      </c>
      <c r="AM257" s="299">
        <v>6</v>
      </c>
      <c r="AN257" s="354"/>
      <c r="AO257" s="305">
        <v>0</v>
      </c>
      <c r="AP257" s="148">
        <v>0</v>
      </c>
    </row>
    <row r="258" spans="2:42">
      <c r="B258" s="350"/>
      <c r="C258" s="290"/>
      <c r="D258" s="351"/>
      <c r="E258" s="309"/>
      <c r="F258" s="353"/>
      <c r="G258" s="298"/>
      <c r="H258" s="298"/>
      <c r="I258" s="352"/>
      <c r="J258" s="354"/>
      <c r="K258" s="310"/>
      <c r="L258" s="310"/>
      <c r="M258" s="310"/>
      <c r="N258" s="297"/>
      <c r="O258" s="298"/>
      <c r="P258" s="309"/>
      <c r="Q258" s="308"/>
      <c r="R258" s="299"/>
      <c r="S258" s="299"/>
      <c r="T258" s="355"/>
      <c r="U258" s="356"/>
      <c r="V258" s="291"/>
      <c r="W258" s="357"/>
      <c r="X258" s="290"/>
      <c r="Y258" s="302"/>
      <c r="Z258" s="302"/>
      <c r="AA258" s="302"/>
      <c r="AB258" s="302"/>
      <c r="AC258" s="302"/>
      <c r="AD258" s="302"/>
      <c r="AE258" s="302"/>
      <c r="AF258" s="303"/>
      <c r="AG258" s="292"/>
      <c r="AH258" s="292"/>
      <c r="AI258" s="293"/>
      <c r="AJ258" s="293"/>
      <c r="AK258" s="304"/>
      <c r="AL258" s="297"/>
      <c r="AM258" s="299"/>
      <c r="AN258" s="354"/>
      <c r="AO258" s="305"/>
    </row>
    <row r="259" spans="2:42">
      <c r="B259" s="350"/>
      <c r="C259" s="290"/>
      <c r="D259" s="351"/>
      <c r="E259" s="309"/>
      <c r="F259" s="353"/>
      <c r="G259" s="298"/>
      <c r="H259" s="298"/>
      <c r="I259" s="352"/>
      <c r="J259" s="354"/>
      <c r="K259" s="310"/>
      <c r="L259" s="310"/>
      <c r="M259" s="310"/>
      <c r="N259" s="297"/>
      <c r="O259" s="298"/>
      <c r="P259" s="309"/>
      <c r="Q259" s="308"/>
      <c r="R259" s="299"/>
      <c r="S259" s="299"/>
      <c r="T259" s="355"/>
      <c r="U259" s="356"/>
      <c r="V259" s="291"/>
      <c r="W259" s="357"/>
      <c r="X259" s="290"/>
      <c r="Y259" s="302"/>
      <c r="Z259" s="302"/>
      <c r="AA259" s="302"/>
      <c r="AB259" s="302"/>
      <c r="AC259" s="302"/>
      <c r="AD259" s="302"/>
      <c r="AE259" s="302"/>
      <c r="AF259" s="303"/>
      <c r="AG259" s="292"/>
      <c r="AH259" s="292"/>
      <c r="AI259" s="293"/>
      <c r="AJ259" s="293"/>
      <c r="AK259" s="304"/>
      <c r="AL259" s="297"/>
      <c r="AM259" s="299"/>
      <c r="AN259" s="354"/>
      <c r="AO259" s="305"/>
    </row>
  </sheetData>
  <dataConsolidate link="1"/>
  <mergeCells count="1">
    <mergeCell ref="B2:D2"/>
  </mergeCells>
  <conditionalFormatting sqref="T4:X259 Q4:R259 AI4:AM259 AO4:AO259">
    <cfRule type="containsText" dxfId="68" priority="4" operator="containsText" text="No Ejecutada">
      <formula>NOT(ISERROR(SEARCH("No Ejecutada",Q4)))</formula>
    </cfRule>
  </conditionalFormatting>
  <conditionalFormatting sqref="V4:V259">
    <cfRule type="containsText" dxfId="67" priority="1" operator="containsText" text="amarillo">
      <formula>NOT(ISERROR(SEARCH("amarillo",V4)))</formula>
    </cfRule>
    <cfRule type="containsText" dxfId="66" priority="2" operator="containsText" text="verde">
      <formula>NOT(ISERROR(SEARCH("verde",V4)))</formula>
    </cfRule>
    <cfRule type="containsText" dxfId="65" priority="3" operator="containsText" text="rojo">
      <formula>NOT(ISERROR(SEARCH("rojo",V4)))</formula>
    </cfRule>
  </conditionalFormatting>
  <conditionalFormatting sqref="AF1:AF3 T3:AE3 AI3:AO3">
    <cfRule type="containsText" dxfId="64" priority="2234" operator="containsText" text="No Ejecutada">
      <formula>NOT(ISERROR(SEARCH("No Ejecutada",T1)))</formula>
    </cfRule>
  </conditionalFormatting>
  <conditionalFormatting sqref="AK1 P3:S3 AG3:AH3">
    <cfRule type="containsText" dxfId="63" priority="2210" operator="containsText" text="No Ejecutada">
      <formula>NOT(ISERROR(SEARCH("No Ejecutada",P1)))</formula>
    </cfRule>
  </conditionalFormatting>
  <dataValidations count="1">
    <dataValidation type="list" allowBlank="1" showInputMessage="1" showErrorMessage="1" sqref="P4:P259" xr:uid="{9F80EEF6-5CFC-4E2B-B44D-B4AFA55EEC16}">
      <formula1>$O$2:$S$2</formula1>
    </dataValidation>
  </dataValidations>
  <pageMargins left="0.25" right="0.25" top="0.75" bottom="0.75" header="0.3" footer="0.3"/>
  <pageSetup paperSize="9" scale="54" orientation="landscape" r:id="rId1"/>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1000000}">
          <x14:formula1>
            <xm:f>TABLAS!$O$2:$O$14</xm:f>
          </x14:formula1>
          <xm:sqref>P3</xm:sqref>
        </x14:dataValidation>
        <x14:dataValidation type="list" allowBlank="1" showInputMessage="1" showErrorMessage="1" xr:uid="{00000000-0002-0000-0000-000002000000}">
          <x14:formula1>
            <xm:f>TABLAS!$F$2:$F$9</xm:f>
          </x14:formula1>
          <xm:sqref>AI2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249977111117893"/>
    <pageSetUpPr fitToPage="1"/>
  </sheetPr>
  <dimension ref="A1:AO264"/>
  <sheetViews>
    <sheetView zoomScale="91" zoomScaleNormal="91" workbookViewId="0">
      <selection activeCell="F14" sqref="F14"/>
    </sheetView>
  </sheetViews>
  <sheetFormatPr baseColWidth="10" defaultColWidth="9.109375" defaultRowHeight="13.2" outlineLevelCol="1"/>
  <cols>
    <col min="1" max="1" width="10.109375" style="166" customWidth="1"/>
    <col min="2" max="2" width="7.44140625" style="148" customWidth="1"/>
    <col min="3" max="3" width="9.33203125" style="158" customWidth="1"/>
    <col min="4" max="4" width="8.109375" style="148" customWidth="1" outlineLevel="1"/>
    <col min="5" max="5" width="13.5546875" style="148" customWidth="1" outlineLevel="1"/>
    <col min="6" max="6" width="51" style="151" customWidth="1"/>
    <col min="7" max="7" width="54" style="151" customWidth="1"/>
    <col min="8" max="8" width="8.109375" style="148" customWidth="1"/>
    <col min="9" max="9" width="17.5546875" style="148" customWidth="1"/>
    <col min="10" max="10" width="16.44140625" style="148" customWidth="1" outlineLevel="1"/>
    <col min="11" max="12" width="13" style="148" customWidth="1" outlineLevel="1"/>
    <col min="13" max="13" width="15.5546875" style="148" customWidth="1" outlineLevel="1"/>
    <col min="14" max="14" width="15.5546875" style="148" customWidth="1"/>
    <col min="15" max="15" width="15.6640625" style="148" customWidth="1" outlineLevel="1"/>
    <col min="16" max="16" width="10.6640625" style="148" customWidth="1" outlineLevel="1"/>
    <col min="17" max="17" width="13.5546875" style="148" customWidth="1" outlineLevel="1"/>
    <col min="18" max="18" width="11.5546875" style="148" customWidth="1" outlineLevel="1"/>
    <col min="19" max="19" width="21" style="148" customWidth="1" outlineLevel="1"/>
    <col min="20" max="20" width="7.44140625" style="148" customWidth="1"/>
    <col min="21" max="21" width="15.6640625" style="148" customWidth="1"/>
    <col min="22" max="22" width="21.33203125" style="148" customWidth="1" outlineLevel="1"/>
    <col min="23" max="23" width="18.44140625" style="148" customWidth="1"/>
    <col min="24" max="24" width="13.109375" style="167" customWidth="1" outlineLevel="1"/>
    <col min="25" max="25" width="14.33203125" style="167" customWidth="1" outlineLevel="1"/>
    <col min="26" max="27" width="13" style="167" customWidth="1" outlineLevel="1"/>
    <col min="28" max="28" width="16" style="167" customWidth="1" outlineLevel="1"/>
    <col min="29" max="29" width="13" style="167" customWidth="1" outlineLevel="1"/>
    <col min="30" max="30" width="13.109375" style="167" customWidth="1" outlineLevel="1"/>
    <col min="31" max="31" width="15.33203125" style="148" customWidth="1"/>
    <col min="32" max="32" width="18.109375" style="148" customWidth="1" outlineLevel="1"/>
    <col min="33" max="33" width="14.5546875" style="148" customWidth="1" outlineLevel="1"/>
    <col min="34" max="34" width="13" style="148" customWidth="1" outlineLevel="1"/>
    <col min="35" max="35" width="13.44140625" style="148" customWidth="1" outlineLevel="1"/>
    <col min="36" max="36" width="19.5546875" style="148" customWidth="1"/>
    <col min="37" max="38" width="13.44140625" style="148" customWidth="1"/>
    <col min="39" max="39" width="13.109375" style="148" bestFit="1" customWidth="1"/>
    <col min="40" max="40" width="12.109375" style="148" bestFit="1" customWidth="1"/>
    <col min="41" max="16384" width="9.109375" style="148"/>
  </cols>
  <sheetData>
    <row r="1" spans="1:41">
      <c r="A1" s="159"/>
      <c r="F1" s="241">
        <v>13</v>
      </c>
      <c r="G1" s="178"/>
      <c r="H1" s="160"/>
      <c r="I1" s="160"/>
      <c r="J1" s="160"/>
      <c r="K1" s="160"/>
      <c r="L1" s="160"/>
      <c r="M1" s="160"/>
      <c r="N1" s="161" t="s">
        <v>24</v>
      </c>
      <c r="O1" s="160"/>
      <c r="P1" s="160"/>
      <c r="Q1" s="160"/>
      <c r="R1" s="160"/>
      <c r="S1" s="160"/>
      <c r="T1" s="162"/>
      <c r="U1" s="161" t="s">
        <v>25</v>
      </c>
      <c r="V1" s="163"/>
      <c r="W1" s="161" t="s">
        <v>26</v>
      </c>
      <c r="X1" s="236">
        <f>DATE(2024,1,1) - MOD(WEEKDAY(DATE(2022,1,1)), 7)+ (F1-2)*7+5</f>
        <v>45374</v>
      </c>
      <c r="Y1" s="236">
        <f t="shared" ref="Y1:AD1" si="0">+X1+1</f>
        <v>45375</v>
      </c>
      <c r="Z1" s="236">
        <f t="shared" si="0"/>
        <v>45376</v>
      </c>
      <c r="AA1" s="236">
        <f t="shared" si="0"/>
        <v>45377</v>
      </c>
      <c r="AB1" s="236">
        <f t="shared" si="0"/>
        <v>45378</v>
      </c>
      <c r="AC1" s="236">
        <f t="shared" si="0"/>
        <v>45379</v>
      </c>
      <c r="AD1" s="237">
        <f t="shared" si="0"/>
        <v>45380</v>
      </c>
      <c r="AE1" s="172" t="s">
        <v>127</v>
      </c>
      <c r="AJ1" s="161" t="s">
        <v>160</v>
      </c>
    </row>
    <row r="2" spans="1:41" ht="26.4">
      <c r="A2" s="364" t="str">
        <f>+CONCATENATE("PROGRAMA - SEMANA ",F1)</f>
        <v>PROGRAMA - SEMANA 13</v>
      </c>
      <c r="B2" s="365"/>
      <c r="C2" s="365"/>
      <c r="D2" s="160"/>
      <c r="E2" s="160"/>
      <c r="F2" s="149"/>
      <c r="G2" s="179"/>
      <c r="H2" s="152"/>
      <c r="I2" s="152"/>
      <c r="O2" s="247" t="s">
        <v>448</v>
      </c>
      <c r="P2" s="248" t="s">
        <v>458</v>
      </c>
      <c r="Q2" s="248" t="s">
        <v>459</v>
      </c>
      <c r="R2" s="248" t="s">
        <v>941</v>
      </c>
      <c r="S2" s="248" t="s">
        <v>1928</v>
      </c>
      <c r="T2" s="152"/>
      <c r="U2" s="160"/>
      <c r="V2" s="160"/>
      <c r="W2" s="162"/>
      <c r="X2" s="171" t="str">
        <f>+CONCATENATE("SEMANA ",F1)</f>
        <v>SEMANA 13</v>
      </c>
      <c r="Y2" s="164"/>
      <c r="Z2" s="164"/>
      <c r="AA2" s="164"/>
      <c r="AB2" s="164"/>
      <c r="AC2" s="164"/>
      <c r="AD2" s="165"/>
      <c r="AE2" s="173" t="s">
        <v>23</v>
      </c>
      <c r="AF2" s="174"/>
      <c r="AG2" s="174"/>
      <c r="AH2" s="175"/>
      <c r="AI2" s="176"/>
      <c r="AJ2" s="177" t="s">
        <v>19</v>
      </c>
      <c r="AK2" s="170"/>
      <c r="AL2" s="170"/>
      <c r="AM2" s="170"/>
      <c r="AN2" s="168"/>
    </row>
    <row r="3" spans="1:41" s="150" customFormat="1" ht="26.4">
      <c r="A3" s="316" t="s">
        <v>31</v>
      </c>
      <c r="B3" s="317" t="s">
        <v>4</v>
      </c>
      <c r="C3" s="318" t="s">
        <v>0</v>
      </c>
      <c r="D3" s="317" t="s">
        <v>909</v>
      </c>
      <c r="E3" s="317" t="s">
        <v>940</v>
      </c>
      <c r="F3" s="319" t="s">
        <v>1</v>
      </c>
      <c r="G3" s="317" t="s">
        <v>2</v>
      </c>
      <c r="H3" s="317" t="s">
        <v>460</v>
      </c>
      <c r="I3" s="240" t="s">
        <v>461</v>
      </c>
      <c r="J3" s="240" t="s">
        <v>3</v>
      </c>
      <c r="K3" s="240" t="s">
        <v>5</v>
      </c>
      <c r="L3" s="240" t="s">
        <v>6</v>
      </c>
      <c r="M3" s="240" t="s">
        <v>888</v>
      </c>
      <c r="N3" s="235" t="s">
        <v>8</v>
      </c>
      <c r="O3" s="240" t="s">
        <v>9</v>
      </c>
      <c r="P3" s="235" t="s">
        <v>10</v>
      </c>
      <c r="Q3" s="235" t="s">
        <v>11</v>
      </c>
      <c r="R3" s="235" t="s">
        <v>118</v>
      </c>
      <c r="S3" s="240" t="s">
        <v>12</v>
      </c>
      <c r="T3" s="240" t="s">
        <v>298</v>
      </c>
      <c r="U3" s="240" t="s">
        <v>17</v>
      </c>
      <c r="V3" s="240" t="s">
        <v>283</v>
      </c>
      <c r="W3" s="235" t="s">
        <v>18</v>
      </c>
      <c r="X3" s="235" t="s">
        <v>36</v>
      </c>
      <c r="Y3" s="235" t="s">
        <v>37</v>
      </c>
      <c r="Z3" s="235" t="s">
        <v>32</v>
      </c>
      <c r="AA3" s="235" t="s">
        <v>33</v>
      </c>
      <c r="AB3" s="235" t="s">
        <v>1922</v>
      </c>
      <c r="AC3" s="235" t="s">
        <v>34</v>
      </c>
      <c r="AD3" s="235" t="s">
        <v>35</v>
      </c>
      <c r="AE3" s="235" t="s">
        <v>27</v>
      </c>
      <c r="AF3" s="240" t="s">
        <v>28</v>
      </c>
      <c r="AG3" s="240" t="s">
        <v>29</v>
      </c>
      <c r="AH3" s="240" t="s">
        <v>15</v>
      </c>
      <c r="AI3" s="240" t="s">
        <v>16</v>
      </c>
      <c r="AJ3" s="235" t="s">
        <v>143</v>
      </c>
      <c r="AK3" s="238" t="s">
        <v>20</v>
      </c>
      <c r="AL3" s="235" t="s">
        <v>21</v>
      </c>
      <c r="AM3" s="240" t="s">
        <v>22</v>
      </c>
      <c r="AN3" s="239" t="s">
        <v>30</v>
      </c>
      <c r="AO3" s="306" t="s">
        <v>1923</v>
      </c>
    </row>
    <row r="4" spans="1:41" hidden="1">
      <c r="A4" s="294"/>
      <c r="B4" s="290" t="s">
        <v>13</v>
      </c>
      <c r="C4" s="211"/>
      <c r="D4" s="309" t="s">
        <v>1932</v>
      </c>
      <c r="E4" s="295"/>
      <c r="F4" s="298" t="s">
        <v>1933</v>
      </c>
      <c r="G4" s="298" t="s">
        <v>1943</v>
      </c>
      <c r="H4" s="309">
        <v>2</v>
      </c>
      <c r="I4" s="296">
        <v>9</v>
      </c>
      <c r="J4" s="310">
        <v>45374</v>
      </c>
      <c r="K4" s="310">
        <v>45374</v>
      </c>
      <c r="L4" s="310">
        <v>45374</v>
      </c>
      <c r="M4" s="297">
        <f ca="1">Tabla1[[#This Row],[REPUESTO]:[SUSTENTO]]</f>
        <v>0</v>
      </c>
      <c r="N4" s="298" t="str">
        <f>IF(Tabla1[[#This Row],[PM]]="PM01","PREVENTIVO",IF(Tabla1[[#This Row],[PM]]="PM02","BACKLOG","CORRECTIVO"))</f>
        <v>PREVENTIVO</v>
      </c>
      <c r="O4" s="309" t="s">
        <v>448</v>
      </c>
      <c r="P4" s="308">
        <f>Tabla1[[#This Row],[FREC
CANT]]</f>
        <v>2</v>
      </c>
      <c r="Q4" s="299">
        <f>Tabla1[[#This Row],[HORAS ACUM
SOLICITADO]]</f>
        <v>9</v>
      </c>
      <c r="R4" s="299">
        <f>(Tabla1[[#This Row],[H]]*Tabla1[[#This Row],[HH]])</f>
        <v>18</v>
      </c>
      <c r="S4" s="297"/>
      <c r="T4" s="300"/>
      <c r="U4" s="291" t="s">
        <v>1925</v>
      </c>
      <c r="V4" s="301"/>
      <c r="W4" s="290" t="str">
        <f>IF(Tabla1[[#This Row],[SUSTENTO]]="CORRECTIVO","ADICIONAL",IF(AND(Tabla1[[#This Row],[SUSTENTO]]="PREVENTIVO",Tabla1[[#This Row],[INDICADOR]]="VERDE"),"CUMPLIDO",IF(AND(Tabla1[[#This Row],[SUSTENTO]]="BACKLOG",Tabla1[[#This Row],[INDICADOR]]="VERDE"),"CUMPLIDO","PENDIENTE")))</f>
        <v>CUMPLIDO</v>
      </c>
      <c r="X4" s="302" t="str">
        <f>+IF(X$1=Tabla1[[#This Row],[INICIO 
PARADA]],"X",IF(Tabla1[[#This Row],[FIN 
PARADA]]=X$1,"X",""))</f>
        <v>X</v>
      </c>
      <c r="Y4" s="302" t="str">
        <f>+IF(Y$1=Tabla1[[#This Row],[INICIO 
PARADA]],"X",IF(Tabla1[[#This Row],[FIN 
PARADA]]=Y$1,"X",""))</f>
        <v/>
      </c>
      <c r="Z4" s="302" t="str">
        <f>+IF(Z$1=Tabla1[[#This Row],[INICIO 
PARADA]],"X",IF(Tabla1[[#This Row],[FIN 
PARADA]]=Z$1,"X",""))</f>
        <v/>
      </c>
      <c r="AA4" s="302" t="str">
        <f>+IF(AA$1=Tabla1[[#This Row],[INICIO 
PARADA]],"X",IF(Tabla1[[#This Row],[FIN 
PARADA]]=AA$1,"X",""))</f>
        <v/>
      </c>
      <c r="AB4" s="302" t="str">
        <f>+IF(AB$1=Tabla1[[#This Row],[INICIO 
PARADA]],"X",IF(Tabla1[[#This Row],[FIN 
PARADA]]=AB$1,"X",""))</f>
        <v/>
      </c>
      <c r="AC4" s="302" t="str">
        <f>+IF(AC$1=Tabla1[[#This Row],[INICIO 
PARADA]],"X",IF(Tabla1[[#This Row],[FIN 
PARADA]]=AC$1,"X",""))</f>
        <v/>
      </c>
      <c r="AD4" s="302" t="str">
        <f>+IF(AD$1=Tabla1[[#This Row],[INICIO 
PARADA]],"X",IF(Tabla1[[#This Row],[FIN 
PARADA]]=AD$1,"X",""))</f>
        <v/>
      </c>
      <c r="AE4" s="303" t="str">
        <f>+IF(Tabla1[[#This Row],[SEGUIMIENTO]]="CUMPLIDO","Ejecutada",IF(Tabla1[[#This Row],[SEGUIMIENTO]]="PENDIENTE","No Ejecutada","ADICIONAL"))</f>
        <v>Ejecutada</v>
      </c>
      <c r="AF4" s="292" t="s">
        <v>1820</v>
      </c>
      <c r="AG4" s="292" t="s">
        <v>1821</v>
      </c>
      <c r="AH4" s="293"/>
      <c r="AI4" s="293"/>
      <c r="AJ4" s="304" t="str">
        <f>IF(Tabla1[[#This Row],[SUSTENTO]]="CORRECTIVO","N","S")</f>
        <v>S</v>
      </c>
      <c r="AK4" s="297" t="str">
        <f>+Tabla1[[#This Row],[PERSONAL]]</f>
        <v>MEC_P_C</v>
      </c>
      <c r="AL4" s="299">
        <f>+IF(Tabla1[[#This Row],[S/N]]="S",IF(Tabla1[[#This Row],[HH]]=0,Tabla1[[#This Row],[HH//]],Tabla1[[#This Row],[HH]]),0)</f>
        <v>9</v>
      </c>
      <c r="AM4" s="297">
        <v>9</v>
      </c>
      <c r="AN4" s="305">
        <f>IF(Tabla1[[#This Row],[S/N]]="s",+IFERROR(Tabla1[[#This Row],[HH REAL]]/Tabla1[[#This Row],[HH PLAN]],0),"")</f>
        <v>1</v>
      </c>
      <c r="AO4" s="148">
        <f>Tabla1[[#This Row],[FREC
CANT]]*Tabla1[[#This Row],[HH REAL]]</f>
        <v>18</v>
      </c>
    </row>
    <row r="5" spans="1:41" hidden="1">
      <c r="A5" s="294"/>
      <c r="B5" s="290" t="s">
        <v>38</v>
      </c>
      <c r="C5" s="211"/>
      <c r="D5" s="309" t="s">
        <v>1932</v>
      </c>
      <c r="E5" s="295"/>
      <c r="F5" s="298" t="s">
        <v>1934</v>
      </c>
      <c r="G5" s="298" t="s">
        <v>1944</v>
      </c>
      <c r="H5" s="309">
        <v>2</v>
      </c>
      <c r="I5" s="296">
        <v>7</v>
      </c>
      <c r="J5" s="310">
        <v>45374</v>
      </c>
      <c r="K5" s="310">
        <v>45374</v>
      </c>
      <c r="L5" s="310">
        <v>45374</v>
      </c>
      <c r="M5" s="297">
        <f ca="1">Tabla1[[#This Row],[REPUESTO]:[SUSTENTO]]</f>
        <v>0</v>
      </c>
      <c r="N5" s="298" t="str">
        <f>IF(Tabla1[[#This Row],[PM]]="PM01","PREVENTIVO",IF(Tabla1[[#This Row],[PM]]="PM02","BACKLOG","CORRECTIVO"))</f>
        <v>BACKLOG</v>
      </c>
      <c r="O5" s="309" t="s">
        <v>448</v>
      </c>
      <c r="P5" s="308">
        <f>Tabla1[[#This Row],[FREC
CANT]]</f>
        <v>2</v>
      </c>
      <c r="Q5" s="299">
        <f>Tabla1[[#This Row],[HORAS ACUM
SOLICITADO]]</f>
        <v>7</v>
      </c>
      <c r="R5" s="299">
        <f>(Tabla1[[#This Row],[H]]*Tabla1[[#This Row],[HH]])</f>
        <v>14</v>
      </c>
      <c r="S5" s="297"/>
      <c r="T5" s="300"/>
      <c r="U5" s="291" t="s">
        <v>1925</v>
      </c>
      <c r="V5" s="301"/>
      <c r="W5" s="290" t="str">
        <f>IF(Tabla1[[#This Row],[SUSTENTO]]="CORRECTIVO","ADICIONAL",IF(AND(Tabla1[[#This Row],[SUSTENTO]]="PREVENTIVO",Tabla1[[#This Row],[INDICADOR]]="VERDE"),"CUMPLIDO",IF(AND(Tabla1[[#This Row],[SUSTENTO]]="BACKLOG",Tabla1[[#This Row],[INDICADOR]]="VERDE"),"CUMPLIDO","PENDIENTE")))</f>
        <v>CUMPLIDO</v>
      </c>
      <c r="X5" s="302" t="str">
        <f>+IF(X$1=Tabla1[[#This Row],[INICIO 
PARADA]],"X",IF(Tabla1[[#This Row],[FIN 
PARADA]]=X$1,"X",""))</f>
        <v>X</v>
      </c>
      <c r="Y5" s="302" t="str">
        <f>+IF(Y$1=Tabla1[[#This Row],[INICIO 
PARADA]],"X",IF(Tabla1[[#This Row],[FIN 
PARADA]]=Y$1,"X",""))</f>
        <v/>
      </c>
      <c r="Z5" s="302" t="str">
        <f>+IF(Z$1=Tabla1[[#This Row],[INICIO 
PARADA]],"X",IF(Tabla1[[#This Row],[FIN 
PARADA]]=Z$1,"X",""))</f>
        <v/>
      </c>
      <c r="AA5" s="302" t="str">
        <f>+IF(AA$1=Tabla1[[#This Row],[INICIO 
PARADA]],"X",IF(Tabla1[[#This Row],[FIN 
PARADA]]=AA$1,"X",""))</f>
        <v/>
      </c>
      <c r="AB5" s="302" t="str">
        <f>+IF(AB$1=Tabla1[[#This Row],[INICIO 
PARADA]],"X",IF(Tabla1[[#This Row],[FIN 
PARADA]]=AB$1,"X",""))</f>
        <v/>
      </c>
      <c r="AC5" s="302" t="str">
        <f>+IF(AC$1=Tabla1[[#This Row],[INICIO 
PARADA]],"X",IF(Tabla1[[#This Row],[FIN 
PARADA]]=AC$1,"X",""))</f>
        <v/>
      </c>
      <c r="AD5" s="302" t="str">
        <f>+IF(AD$1=Tabla1[[#This Row],[INICIO 
PARADA]],"X",IF(Tabla1[[#This Row],[FIN 
PARADA]]=AD$1,"X",""))</f>
        <v/>
      </c>
      <c r="AE5" s="303" t="str">
        <f>+IF(Tabla1[[#This Row],[SEGUIMIENTO]]="CUMPLIDO","Ejecutada",IF(Tabla1[[#This Row],[SEGUIMIENTO]]="PENDIENTE","No Ejecutada","ADICIONAL"))</f>
        <v>Ejecutada</v>
      </c>
      <c r="AF5" s="292" t="s">
        <v>1820</v>
      </c>
      <c r="AG5" s="292" t="s">
        <v>1821</v>
      </c>
      <c r="AH5" s="293"/>
      <c r="AI5" s="293"/>
      <c r="AJ5" s="304" t="str">
        <f>IF(Tabla1[[#This Row],[SUSTENTO]]="CORRECTIVO","N","S")</f>
        <v>S</v>
      </c>
      <c r="AK5" s="297" t="str">
        <f>+Tabla1[[#This Row],[PERSONAL]]</f>
        <v>MEC_P_C</v>
      </c>
      <c r="AL5" s="299">
        <f>+IF(Tabla1[[#This Row],[S/N]]="S",IF(Tabla1[[#This Row],[HH]]=0,Tabla1[[#This Row],[HH//]],Tabla1[[#This Row],[HH]]),0)</f>
        <v>7</v>
      </c>
      <c r="AM5" s="297">
        <v>7</v>
      </c>
      <c r="AN5" s="305">
        <f>IF(Tabla1[[#This Row],[S/N]]="s",+IFERROR(Tabla1[[#This Row],[HH REAL]]/Tabla1[[#This Row],[HH PLAN]],0),"")</f>
        <v>1</v>
      </c>
      <c r="AO5" s="148">
        <f>Tabla1[[#This Row],[FREC
CANT]]*Tabla1[[#This Row],[HH REAL]]</f>
        <v>14</v>
      </c>
    </row>
    <row r="6" spans="1:41" hidden="1">
      <c r="A6" s="294"/>
      <c r="B6" s="290" t="s">
        <v>13</v>
      </c>
      <c r="C6" s="211"/>
      <c r="D6" s="309" t="s">
        <v>1932</v>
      </c>
      <c r="E6" s="295"/>
      <c r="F6" s="298" t="s">
        <v>1935</v>
      </c>
      <c r="G6" s="298" t="s">
        <v>1945</v>
      </c>
      <c r="H6" s="309">
        <v>2</v>
      </c>
      <c r="I6" s="296">
        <v>1</v>
      </c>
      <c r="J6" s="310">
        <v>45374</v>
      </c>
      <c r="K6" s="310">
        <v>45374</v>
      </c>
      <c r="L6" s="310">
        <v>45374</v>
      </c>
      <c r="M6" s="297">
        <f ca="1">Tabla1[[#This Row],[REPUESTO]:[SUSTENTO]]</f>
        <v>0</v>
      </c>
      <c r="N6" s="298" t="str">
        <f>IF(Tabla1[[#This Row],[PM]]="PM01","PREVENTIVO",IF(Tabla1[[#This Row],[PM]]="PM02","BACKLOG","CORRECTIVO"))</f>
        <v>PREVENTIVO</v>
      </c>
      <c r="O6" s="309" t="s">
        <v>448</v>
      </c>
      <c r="P6" s="308">
        <f>Tabla1[[#This Row],[FREC
CANT]]</f>
        <v>2</v>
      </c>
      <c r="Q6" s="299">
        <f>Tabla1[[#This Row],[HORAS ACUM
SOLICITADO]]</f>
        <v>1</v>
      </c>
      <c r="R6" s="299">
        <f>(Tabla1[[#This Row],[H]]*Tabla1[[#This Row],[HH]])</f>
        <v>2</v>
      </c>
      <c r="S6" s="297"/>
      <c r="T6" s="300"/>
      <c r="U6" s="291" t="s">
        <v>1925</v>
      </c>
      <c r="V6" s="301"/>
      <c r="W6" s="290" t="str">
        <f>IF(Tabla1[[#This Row],[SUSTENTO]]="CORRECTIVO","ADICIONAL",IF(AND(Tabla1[[#This Row],[SUSTENTO]]="PREVENTIVO",Tabla1[[#This Row],[INDICADOR]]="VERDE"),"CUMPLIDO",IF(AND(Tabla1[[#This Row],[SUSTENTO]]="BACKLOG",Tabla1[[#This Row],[INDICADOR]]="VERDE"),"CUMPLIDO","PENDIENTE")))</f>
        <v>CUMPLIDO</v>
      </c>
      <c r="X6" s="302" t="str">
        <f>+IF(X$1=Tabla1[[#This Row],[INICIO 
PARADA]],"X",IF(Tabla1[[#This Row],[FIN 
PARADA]]=X$1,"X",""))</f>
        <v>X</v>
      </c>
      <c r="Y6" s="302" t="str">
        <f>+IF(Y$1=Tabla1[[#This Row],[INICIO 
PARADA]],"X",IF(Tabla1[[#This Row],[FIN 
PARADA]]=Y$1,"X",""))</f>
        <v/>
      </c>
      <c r="Z6" s="302" t="str">
        <f>+IF(Z$1=Tabla1[[#This Row],[INICIO 
PARADA]],"X",IF(Tabla1[[#This Row],[FIN 
PARADA]]=Z$1,"X",""))</f>
        <v/>
      </c>
      <c r="AA6" s="302" t="str">
        <f>+IF(AA$1=Tabla1[[#This Row],[INICIO 
PARADA]],"X",IF(Tabla1[[#This Row],[FIN 
PARADA]]=AA$1,"X",""))</f>
        <v/>
      </c>
      <c r="AB6" s="302" t="str">
        <f>+IF(AB$1=Tabla1[[#This Row],[INICIO 
PARADA]],"X",IF(Tabla1[[#This Row],[FIN 
PARADA]]=AB$1,"X",""))</f>
        <v/>
      </c>
      <c r="AC6" s="302" t="str">
        <f>+IF(AC$1=Tabla1[[#This Row],[INICIO 
PARADA]],"X",IF(Tabla1[[#This Row],[FIN 
PARADA]]=AC$1,"X",""))</f>
        <v/>
      </c>
      <c r="AD6" s="302" t="str">
        <f>+IF(AD$1=Tabla1[[#This Row],[INICIO 
PARADA]],"X",IF(Tabla1[[#This Row],[FIN 
PARADA]]=AD$1,"X",""))</f>
        <v/>
      </c>
      <c r="AE6" s="303" t="str">
        <f>+IF(Tabla1[[#This Row],[SEGUIMIENTO]]="CUMPLIDO","Ejecutada",IF(Tabla1[[#This Row],[SEGUIMIENTO]]="PENDIENTE","No Ejecutada","ADICIONAL"))</f>
        <v>Ejecutada</v>
      </c>
      <c r="AF6" s="292" t="s">
        <v>1820</v>
      </c>
      <c r="AG6" s="292" t="s">
        <v>1821</v>
      </c>
      <c r="AH6" s="293"/>
      <c r="AI6" s="293"/>
      <c r="AJ6" s="304" t="str">
        <f>IF(Tabla1[[#This Row],[SUSTENTO]]="CORRECTIVO","N","S")</f>
        <v>S</v>
      </c>
      <c r="AK6" s="297" t="str">
        <f>+Tabla1[[#This Row],[PERSONAL]]</f>
        <v>MEC_P_C</v>
      </c>
      <c r="AL6" s="299">
        <f>+IF(Tabla1[[#This Row],[S/N]]="S",IF(Tabla1[[#This Row],[HH]]=0,Tabla1[[#This Row],[HH//]],Tabla1[[#This Row],[HH]]),0)</f>
        <v>1</v>
      </c>
      <c r="AM6" s="297">
        <v>1</v>
      </c>
      <c r="AN6" s="305">
        <f>IF(Tabla1[[#This Row],[S/N]]="s",+IFERROR(Tabla1[[#This Row],[HH REAL]]/Tabla1[[#This Row],[HH PLAN]],0),"")</f>
        <v>1</v>
      </c>
      <c r="AO6" s="148">
        <f>Tabla1[[#This Row],[FREC
CANT]]*Tabla1[[#This Row],[HH REAL]]</f>
        <v>2</v>
      </c>
    </row>
    <row r="7" spans="1:41" hidden="1">
      <c r="A7" s="294"/>
      <c r="B7" s="290" t="s">
        <v>13</v>
      </c>
      <c r="C7" s="211"/>
      <c r="D7" s="309" t="s">
        <v>1932</v>
      </c>
      <c r="E7" s="295"/>
      <c r="F7" s="298" t="s">
        <v>1936</v>
      </c>
      <c r="G7" s="298" t="s">
        <v>1946</v>
      </c>
      <c r="H7" s="309">
        <v>2</v>
      </c>
      <c r="I7" s="296">
        <v>1</v>
      </c>
      <c r="J7" s="310">
        <v>45374</v>
      </c>
      <c r="K7" s="310">
        <v>45374</v>
      </c>
      <c r="L7" s="310">
        <v>45374</v>
      </c>
      <c r="M7" s="297">
        <f ca="1">Tabla1[[#This Row],[REPUESTO]:[SUSTENTO]]</f>
        <v>0</v>
      </c>
      <c r="N7" s="298" t="str">
        <f>IF(Tabla1[[#This Row],[PM]]="PM01","PREVENTIVO",IF(Tabla1[[#This Row],[PM]]="PM02","BACKLOG","CORRECTIVO"))</f>
        <v>PREVENTIVO</v>
      </c>
      <c r="O7" s="309" t="s">
        <v>448</v>
      </c>
      <c r="P7" s="308">
        <f>Tabla1[[#This Row],[FREC
CANT]]</f>
        <v>2</v>
      </c>
      <c r="Q7" s="299">
        <f>Tabla1[[#This Row],[HORAS ACUM
SOLICITADO]]</f>
        <v>1</v>
      </c>
      <c r="R7" s="299">
        <f>(Tabla1[[#This Row],[H]]*Tabla1[[#This Row],[HH]])</f>
        <v>2</v>
      </c>
      <c r="S7" s="297"/>
      <c r="T7" s="300"/>
      <c r="U7" s="291" t="s">
        <v>1925</v>
      </c>
      <c r="V7" s="301"/>
      <c r="W7" s="290" t="str">
        <f>IF(Tabla1[[#This Row],[SUSTENTO]]="CORRECTIVO","ADICIONAL",IF(AND(Tabla1[[#This Row],[SUSTENTO]]="PREVENTIVO",Tabla1[[#This Row],[INDICADOR]]="VERDE"),"CUMPLIDO",IF(AND(Tabla1[[#This Row],[SUSTENTO]]="BACKLOG",Tabla1[[#This Row],[INDICADOR]]="VERDE"),"CUMPLIDO","PENDIENTE")))</f>
        <v>CUMPLIDO</v>
      </c>
      <c r="X7" s="302" t="str">
        <f>+IF(X$1=Tabla1[[#This Row],[INICIO 
PARADA]],"X",IF(Tabla1[[#This Row],[FIN 
PARADA]]=X$1,"X",""))</f>
        <v>X</v>
      </c>
      <c r="Y7" s="302" t="str">
        <f>+IF(Y$1=Tabla1[[#This Row],[INICIO 
PARADA]],"X",IF(Tabla1[[#This Row],[FIN 
PARADA]]=Y$1,"X",""))</f>
        <v/>
      </c>
      <c r="Z7" s="302" t="str">
        <f>+IF(Z$1=Tabla1[[#This Row],[INICIO 
PARADA]],"X",IF(Tabla1[[#This Row],[FIN 
PARADA]]=Z$1,"X",""))</f>
        <v/>
      </c>
      <c r="AA7" s="302" t="str">
        <f>+IF(AA$1=Tabla1[[#This Row],[INICIO 
PARADA]],"X",IF(Tabla1[[#This Row],[FIN 
PARADA]]=AA$1,"X",""))</f>
        <v/>
      </c>
      <c r="AB7" s="302" t="str">
        <f>+IF(AB$1=Tabla1[[#This Row],[INICIO 
PARADA]],"X",IF(Tabla1[[#This Row],[FIN 
PARADA]]=AB$1,"X",""))</f>
        <v/>
      </c>
      <c r="AC7" s="302" t="str">
        <f>+IF(AC$1=Tabla1[[#This Row],[INICIO 
PARADA]],"X",IF(Tabla1[[#This Row],[FIN 
PARADA]]=AC$1,"X",""))</f>
        <v/>
      </c>
      <c r="AD7" s="302" t="str">
        <f>+IF(AD$1=Tabla1[[#This Row],[INICIO 
PARADA]],"X",IF(Tabla1[[#This Row],[FIN 
PARADA]]=AD$1,"X",""))</f>
        <v/>
      </c>
      <c r="AE7" s="303" t="str">
        <f>+IF(Tabla1[[#This Row],[SEGUIMIENTO]]="CUMPLIDO","Ejecutada",IF(Tabla1[[#This Row],[SEGUIMIENTO]]="PENDIENTE","No Ejecutada","ADICIONAL"))</f>
        <v>Ejecutada</v>
      </c>
      <c r="AF7" s="292" t="s">
        <v>1820</v>
      </c>
      <c r="AG7" s="292" t="s">
        <v>1821</v>
      </c>
      <c r="AH7" s="293"/>
      <c r="AI7" s="293"/>
      <c r="AJ7" s="304" t="str">
        <f>IF(Tabla1[[#This Row],[SUSTENTO]]="CORRECTIVO","N","S")</f>
        <v>S</v>
      </c>
      <c r="AK7" s="297" t="str">
        <f>+Tabla1[[#This Row],[PERSONAL]]</f>
        <v>MEC_P_C</v>
      </c>
      <c r="AL7" s="299">
        <f>+IF(Tabla1[[#This Row],[S/N]]="S",IF(Tabla1[[#This Row],[HH]]=0,Tabla1[[#This Row],[HH//]],Tabla1[[#This Row],[HH]]),0)</f>
        <v>1</v>
      </c>
      <c r="AM7" s="297">
        <v>1</v>
      </c>
      <c r="AN7" s="305">
        <f>IF(Tabla1[[#This Row],[S/N]]="s",+IFERROR(Tabla1[[#This Row],[HH REAL]]/Tabla1[[#This Row],[HH PLAN]],0),"")</f>
        <v>1</v>
      </c>
      <c r="AO7" s="148">
        <f>Tabla1[[#This Row],[FREC
CANT]]*Tabla1[[#This Row],[HH REAL]]</f>
        <v>2</v>
      </c>
    </row>
    <row r="8" spans="1:41" hidden="1">
      <c r="A8" s="294"/>
      <c r="B8" s="290" t="s">
        <v>83</v>
      </c>
      <c r="C8" s="211"/>
      <c r="D8" s="309" t="s">
        <v>1932</v>
      </c>
      <c r="E8" s="295"/>
      <c r="F8" s="298" t="s">
        <v>1937</v>
      </c>
      <c r="G8" s="298" t="s">
        <v>1947</v>
      </c>
      <c r="H8" s="309">
        <v>2</v>
      </c>
      <c r="I8" s="296">
        <v>5</v>
      </c>
      <c r="J8" s="310">
        <v>45374</v>
      </c>
      <c r="K8" s="310">
        <v>45374</v>
      </c>
      <c r="L8" s="310">
        <v>45374</v>
      </c>
      <c r="M8" s="297">
        <f ca="1">Tabla1[[#This Row],[REPUESTO]:[SUSTENTO]]</f>
        <v>0</v>
      </c>
      <c r="N8" s="298" t="str">
        <f>IF(Tabla1[[#This Row],[PM]]="PM01","PREVENTIVO",IF(Tabla1[[#This Row],[PM]]="PM02","BACKLOG","CORRECTIVO"))</f>
        <v>CORRECTIVO</v>
      </c>
      <c r="O8" s="309" t="s">
        <v>448</v>
      </c>
      <c r="P8" s="308">
        <f>Tabla1[[#This Row],[FREC
CANT]]</f>
        <v>2</v>
      </c>
      <c r="Q8" s="299">
        <f>Tabla1[[#This Row],[HORAS ACUM
SOLICITADO]]</f>
        <v>5</v>
      </c>
      <c r="R8" s="299">
        <f>(Tabla1[[#This Row],[H]]*Tabla1[[#This Row],[HH]])</f>
        <v>10</v>
      </c>
      <c r="S8" s="297"/>
      <c r="T8" s="300"/>
      <c r="U8" s="291" t="s">
        <v>1925</v>
      </c>
      <c r="V8" s="301"/>
      <c r="W8" s="290" t="str">
        <f>IF(Tabla1[[#This Row],[SUSTENTO]]="CORRECTIVO","ADICIONAL",IF(AND(Tabla1[[#This Row],[SUSTENTO]]="PREVENTIVO",Tabla1[[#This Row],[INDICADOR]]="VERDE"),"CUMPLIDO",IF(AND(Tabla1[[#This Row],[SUSTENTO]]="BACKLOG",Tabla1[[#This Row],[INDICADOR]]="VERDE"),"CUMPLIDO","PENDIENTE")))</f>
        <v>ADICIONAL</v>
      </c>
      <c r="X8" s="302" t="str">
        <f>+IF(X$1=Tabla1[[#This Row],[INICIO 
PARADA]],"X",IF(Tabla1[[#This Row],[FIN 
PARADA]]=X$1,"X",""))</f>
        <v>X</v>
      </c>
      <c r="Y8" s="302" t="str">
        <f>+IF(Y$1=Tabla1[[#This Row],[INICIO 
PARADA]],"X",IF(Tabla1[[#This Row],[FIN 
PARADA]]=Y$1,"X",""))</f>
        <v/>
      </c>
      <c r="Z8" s="302" t="str">
        <f>+IF(Z$1=Tabla1[[#This Row],[INICIO 
PARADA]],"X",IF(Tabla1[[#This Row],[FIN 
PARADA]]=Z$1,"X",""))</f>
        <v/>
      </c>
      <c r="AA8" s="302" t="str">
        <f>+IF(AA$1=Tabla1[[#This Row],[INICIO 
PARADA]],"X",IF(Tabla1[[#This Row],[FIN 
PARADA]]=AA$1,"X",""))</f>
        <v/>
      </c>
      <c r="AB8" s="302" t="str">
        <f>+IF(AB$1=Tabla1[[#This Row],[INICIO 
PARADA]],"X",IF(Tabla1[[#This Row],[FIN 
PARADA]]=AB$1,"X",""))</f>
        <v/>
      </c>
      <c r="AC8" s="302" t="str">
        <f>+IF(AC$1=Tabla1[[#This Row],[INICIO 
PARADA]],"X",IF(Tabla1[[#This Row],[FIN 
PARADA]]=AC$1,"X",""))</f>
        <v/>
      </c>
      <c r="AD8" s="302" t="str">
        <f>+IF(AD$1=Tabla1[[#This Row],[INICIO 
PARADA]],"X",IF(Tabla1[[#This Row],[FIN 
PARADA]]=AD$1,"X",""))</f>
        <v/>
      </c>
      <c r="AE8" s="303" t="str">
        <f>+IF(Tabla1[[#This Row],[SEGUIMIENTO]]="CUMPLIDO","Ejecutada",IF(Tabla1[[#This Row],[SEGUIMIENTO]]="PENDIENTE","No Ejecutada","ADICIONAL"))</f>
        <v>ADICIONAL</v>
      </c>
      <c r="AF8" s="292" t="s">
        <v>1820</v>
      </c>
      <c r="AG8" s="292" t="s">
        <v>1821</v>
      </c>
      <c r="AH8" s="293" t="s">
        <v>111</v>
      </c>
      <c r="AI8" s="293"/>
      <c r="AJ8" s="304" t="str">
        <f>IF(Tabla1[[#This Row],[SUSTENTO]]="CORRECTIVO","N","S")</f>
        <v>N</v>
      </c>
      <c r="AK8" s="297" t="str">
        <f>+Tabla1[[#This Row],[PERSONAL]]</f>
        <v>MEC_P_C</v>
      </c>
      <c r="AL8" s="299">
        <f>+IF(Tabla1[[#This Row],[S/N]]="S",IF(Tabla1[[#This Row],[HH]]=0,Tabla1[[#This Row],[HH//]],Tabla1[[#This Row],[HH]]),0)</f>
        <v>0</v>
      </c>
      <c r="AM8" s="297">
        <v>5</v>
      </c>
      <c r="AN8" s="305" t="str">
        <f>IF(Tabla1[[#This Row],[S/N]]="s",+IFERROR(Tabla1[[#This Row],[HH REAL]]/Tabla1[[#This Row],[HH PLAN]],0),"")</f>
        <v/>
      </c>
      <c r="AO8" s="148">
        <f>Tabla1[[#This Row],[FREC
CANT]]*Tabla1[[#This Row],[HH REAL]]</f>
        <v>10</v>
      </c>
    </row>
    <row r="9" spans="1:41" hidden="1">
      <c r="A9" s="341"/>
      <c r="B9" s="290" t="s">
        <v>13</v>
      </c>
      <c r="C9" s="342"/>
      <c r="D9" s="309" t="s">
        <v>1932</v>
      </c>
      <c r="E9" s="344"/>
      <c r="F9" s="298" t="s">
        <v>1938</v>
      </c>
      <c r="G9" s="298" t="s">
        <v>1948</v>
      </c>
      <c r="H9" s="309">
        <v>2</v>
      </c>
      <c r="I9" s="345">
        <v>1</v>
      </c>
      <c r="J9" s="310">
        <v>45374</v>
      </c>
      <c r="K9" s="310">
        <v>45374</v>
      </c>
      <c r="L9" s="310">
        <v>45374</v>
      </c>
      <c r="M9" s="297">
        <f ca="1">Tabla1[[#This Row],[REPUESTO]:[SUSTENTO]]</f>
        <v>0</v>
      </c>
      <c r="N9" s="298" t="str">
        <f>IF(Tabla1[[#This Row],[PM]]="PM01","PREVENTIVO",IF(Tabla1[[#This Row],[PM]]="PM02","BACKLOG","CORRECTIVO"))</f>
        <v>PREVENTIVO</v>
      </c>
      <c r="O9" s="309" t="s">
        <v>448</v>
      </c>
      <c r="P9" s="308">
        <f>Tabla1[[#This Row],[FREC
CANT]]</f>
        <v>2</v>
      </c>
      <c r="Q9" s="299">
        <f>Tabla1[[#This Row],[HORAS ACUM
SOLICITADO]]</f>
        <v>1</v>
      </c>
      <c r="R9" s="299">
        <f>(Tabla1[[#This Row],[H]]*Tabla1[[#This Row],[HH]])</f>
        <v>2</v>
      </c>
      <c r="S9" s="346"/>
      <c r="T9" s="347"/>
      <c r="U9" s="291" t="s">
        <v>1925</v>
      </c>
      <c r="V9" s="348"/>
      <c r="W9" s="290" t="str">
        <f>IF(Tabla1[[#This Row],[SUSTENTO]]="CORRECTIVO","ADICIONAL",IF(AND(Tabla1[[#This Row],[SUSTENTO]]="PREVENTIVO",Tabla1[[#This Row],[INDICADOR]]="VERDE"),"CUMPLIDO",IF(AND(Tabla1[[#This Row],[SUSTENTO]]="BACKLOG",Tabla1[[#This Row],[INDICADOR]]="VERDE"),"CUMPLIDO","PENDIENTE")))</f>
        <v>CUMPLIDO</v>
      </c>
      <c r="X9" s="302" t="str">
        <f>+IF(X$1=Tabla1[[#This Row],[INICIO 
PARADA]],"X",IF(Tabla1[[#This Row],[FIN 
PARADA]]=X$1,"X",""))</f>
        <v>X</v>
      </c>
      <c r="Y9" s="302" t="str">
        <f>+IF(Y$1=Tabla1[[#This Row],[INICIO 
PARADA]],"X",IF(Tabla1[[#This Row],[FIN 
PARADA]]=Y$1,"X",""))</f>
        <v/>
      </c>
      <c r="Z9" s="302" t="str">
        <f>+IF(Z$1=Tabla1[[#This Row],[INICIO 
PARADA]],"X",IF(Tabla1[[#This Row],[FIN 
PARADA]]=Z$1,"X",""))</f>
        <v/>
      </c>
      <c r="AA9" s="302" t="str">
        <f>+IF(AA$1=Tabla1[[#This Row],[INICIO 
PARADA]],"X",IF(Tabla1[[#This Row],[FIN 
PARADA]]=AA$1,"X",""))</f>
        <v/>
      </c>
      <c r="AB9" s="302" t="str">
        <f>+IF(AB$1=Tabla1[[#This Row],[INICIO 
PARADA]],"X",IF(Tabla1[[#This Row],[FIN 
PARADA]]=AB$1,"X",""))</f>
        <v/>
      </c>
      <c r="AC9" s="302" t="str">
        <f>+IF(AC$1=Tabla1[[#This Row],[INICIO 
PARADA]],"X",IF(Tabla1[[#This Row],[FIN 
PARADA]]=AC$1,"X",""))</f>
        <v/>
      </c>
      <c r="AD9" s="302" t="str">
        <f>+IF(AD$1=Tabla1[[#This Row],[INICIO 
PARADA]],"X",IF(Tabla1[[#This Row],[FIN 
PARADA]]=AD$1,"X",""))</f>
        <v/>
      </c>
      <c r="AE9" s="303" t="str">
        <f>+IF(Tabla1[[#This Row],[SEGUIMIENTO]]="CUMPLIDO","Ejecutada",IF(Tabla1[[#This Row],[SEGUIMIENTO]]="PENDIENTE","No Ejecutada","ADICIONAL"))</f>
        <v>Ejecutada</v>
      </c>
      <c r="AF9" s="292" t="s">
        <v>1820</v>
      </c>
      <c r="AG9" s="292" t="s">
        <v>1821</v>
      </c>
      <c r="AH9" s="349"/>
      <c r="AI9" s="349"/>
      <c r="AJ9" s="304" t="str">
        <f>IF(Tabla1[[#This Row],[SUSTENTO]]="CORRECTIVO","N","S")</f>
        <v>S</v>
      </c>
      <c r="AK9" s="297" t="str">
        <f>+Tabla1[[#This Row],[PERSONAL]]</f>
        <v>MEC_P_C</v>
      </c>
      <c r="AL9" s="299">
        <f>+IF(Tabla1[[#This Row],[S/N]]="S",IF(Tabla1[[#This Row],[HH]]=0,Tabla1[[#This Row],[HH//]],Tabla1[[#This Row],[HH]]),0)</f>
        <v>1</v>
      </c>
      <c r="AM9" s="346">
        <v>1</v>
      </c>
      <c r="AN9" s="305">
        <f>IF(Tabla1[[#This Row],[S/N]]="s",+IFERROR(Tabla1[[#This Row],[HH REAL]]/Tabla1[[#This Row],[HH PLAN]],0),"")</f>
        <v>1</v>
      </c>
      <c r="AO9" s="148">
        <f>Tabla1[[#This Row],[FREC
CANT]]*Tabla1[[#This Row],[HH REAL]]</f>
        <v>2</v>
      </c>
    </row>
    <row r="10" spans="1:41" hidden="1">
      <c r="A10" s="341"/>
      <c r="B10" s="290" t="s">
        <v>13</v>
      </c>
      <c r="C10" s="342"/>
      <c r="D10" s="309" t="s">
        <v>1932</v>
      </c>
      <c r="E10" s="344"/>
      <c r="F10" s="298" t="s">
        <v>1939</v>
      </c>
      <c r="G10" s="298" t="s">
        <v>1949</v>
      </c>
      <c r="H10" s="309">
        <v>2</v>
      </c>
      <c r="I10" s="345">
        <v>8</v>
      </c>
      <c r="J10" s="310">
        <v>45374</v>
      </c>
      <c r="K10" s="310">
        <v>45374</v>
      </c>
      <c r="L10" s="310">
        <v>45374</v>
      </c>
      <c r="M10" s="297">
        <f ca="1">Tabla1[[#This Row],[REPUESTO]:[SUSTENTO]]</f>
        <v>0</v>
      </c>
      <c r="N10" s="298" t="str">
        <f>IF(Tabla1[[#This Row],[PM]]="PM01","PREVENTIVO",IF(Tabla1[[#This Row],[PM]]="PM02","BACKLOG","CORRECTIVO"))</f>
        <v>PREVENTIVO</v>
      </c>
      <c r="O10" s="309" t="s">
        <v>448</v>
      </c>
      <c r="P10" s="308">
        <f>Tabla1[[#This Row],[FREC
CANT]]</f>
        <v>2</v>
      </c>
      <c r="Q10" s="299">
        <f>Tabla1[[#This Row],[HORAS ACUM
SOLICITADO]]</f>
        <v>8</v>
      </c>
      <c r="R10" s="299">
        <f>(Tabla1[[#This Row],[H]]*Tabla1[[#This Row],[HH]])</f>
        <v>16</v>
      </c>
      <c r="S10" s="346"/>
      <c r="T10" s="347"/>
      <c r="U10" s="291" t="s">
        <v>1925</v>
      </c>
      <c r="V10" s="348"/>
      <c r="W10" s="290" t="str">
        <f>IF(Tabla1[[#This Row],[SUSTENTO]]="CORRECTIVO","ADICIONAL",IF(AND(Tabla1[[#This Row],[SUSTENTO]]="PREVENTIVO",Tabla1[[#This Row],[INDICADOR]]="VERDE"),"CUMPLIDO",IF(AND(Tabla1[[#This Row],[SUSTENTO]]="BACKLOG",Tabla1[[#This Row],[INDICADOR]]="VERDE"),"CUMPLIDO","PENDIENTE")))</f>
        <v>CUMPLIDO</v>
      </c>
      <c r="X10" s="302" t="str">
        <f>+IF(X$1=Tabla1[[#This Row],[INICIO 
PARADA]],"X",IF(Tabla1[[#This Row],[FIN 
PARADA]]=X$1,"X",""))</f>
        <v>X</v>
      </c>
      <c r="Y10" s="302" t="str">
        <f>+IF(Y$1=Tabla1[[#This Row],[INICIO 
PARADA]],"X",IF(Tabla1[[#This Row],[FIN 
PARADA]]=Y$1,"X",""))</f>
        <v/>
      </c>
      <c r="Z10" s="302" t="str">
        <f>+IF(Z$1=Tabla1[[#This Row],[INICIO 
PARADA]],"X",IF(Tabla1[[#This Row],[FIN 
PARADA]]=Z$1,"X",""))</f>
        <v/>
      </c>
      <c r="AA10" s="302" t="str">
        <f>+IF(AA$1=Tabla1[[#This Row],[INICIO 
PARADA]],"X",IF(Tabla1[[#This Row],[FIN 
PARADA]]=AA$1,"X",""))</f>
        <v/>
      </c>
      <c r="AB10" s="302" t="str">
        <f>+IF(AB$1=Tabla1[[#This Row],[INICIO 
PARADA]],"X",IF(Tabla1[[#This Row],[FIN 
PARADA]]=AB$1,"X",""))</f>
        <v/>
      </c>
      <c r="AC10" s="302" t="str">
        <f>+IF(AC$1=Tabla1[[#This Row],[INICIO 
PARADA]],"X",IF(Tabla1[[#This Row],[FIN 
PARADA]]=AC$1,"X",""))</f>
        <v/>
      </c>
      <c r="AD10" s="302" t="str">
        <f>+IF(AD$1=Tabla1[[#This Row],[INICIO 
PARADA]],"X",IF(Tabla1[[#This Row],[FIN 
PARADA]]=AD$1,"X",""))</f>
        <v/>
      </c>
      <c r="AE10" s="303" t="str">
        <f>+IF(Tabla1[[#This Row],[SEGUIMIENTO]]="CUMPLIDO","Ejecutada",IF(Tabla1[[#This Row],[SEGUIMIENTO]]="PENDIENTE","No Ejecutada","ADICIONAL"))</f>
        <v>Ejecutada</v>
      </c>
      <c r="AF10" s="292" t="s">
        <v>1820</v>
      </c>
      <c r="AG10" s="292" t="s">
        <v>1821</v>
      </c>
      <c r="AH10" s="349"/>
      <c r="AI10" s="349"/>
      <c r="AJ10" s="304" t="str">
        <f>IF(Tabla1[[#This Row],[SUSTENTO]]="CORRECTIVO","N","S")</f>
        <v>S</v>
      </c>
      <c r="AK10" s="297" t="str">
        <f>+Tabla1[[#This Row],[PERSONAL]]</f>
        <v>MEC_P_C</v>
      </c>
      <c r="AL10" s="299">
        <f>+IF(Tabla1[[#This Row],[S/N]]="S",IF(Tabla1[[#This Row],[HH]]=0,Tabla1[[#This Row],[HH//]],Tabla1[[#This Row],[HH]]),0)</f>
        <v>8</v>
      </c>
      <c r="AM10" s="346">
        <v>8</v>
      </c>
      <c r="AN10" s="305">
        <f>IF(Tabla1[[#This Row],[S/N]]="s",+IFERROR(Tabla1[[#This Row],[HH REAL]]/Tabla1[[#This Row],[HH PLAN]],0),"")</f>
        <v>1</v>
      </c>
      <c r="AO10" s="148">
        <f>Tabla1[[#This Row],[FREC
CANT]]*Tabla1[[#This Row],[HH REAL]]</f>
        <v>16</v>
      </c>
    </row>
    <row r="11" spans="1:41" hidden="1">
      <c r="A11" s="341"/>
      <c r="B11" s="290" t="s">
        <v>38</v>
      </c>
      <c r="C11" s="342"/>
      <c r="D11" s="309" t="s">
        <v>1932</v>
      </c>
      <c r="E11" s="344"/>
      <c r="F11" s="298" t="s">
        <v>1940</v>
      </c>
      <c r="G11" s="298" t="s">
        <v>1950</v>
      </c>
      <c r="H11" s="309">
        <v>2</v>
      </c>
      <c r="I11" s="345">
        <v>7</v>
      </c>
      <c r="J11" s="310">
        <v>45374</v>
      </c>
      <c r="K11" s="310">
        <v>45374</v>
      </c>
      <c r="L11" s="310">
        <v>45374</v>
      </c>
      <c r="M11" s="297">
        <f ca="1">Tabla1[[#This Row],[REPUESTO]:[SUSTENTO]]</f>
        <v>0</v>
      </c>
      <c r="N11" s="298" t="str">
        <f>IF(Tabla1[[#This Row],[PM]]="PM01","PREVENTIVO",IF(Tabla1[[#This Row],[PM]]="PM02","BACKLOG","CORRECTIVO"))</f>
        <v>BACKLOG</v>
      </c>
      <c r="O11" s="309" t="s">
        <v>448</v>
      </c>
      <c r="P11" s="308">
        <f>Tabla1[[#This Row],[FREC
CANT]]</f>
        <v>2</v>
      </c>
      <c r="Q11" s="299">
        <f>Tabla1[[#This Row],[HORAS ACUM
SOLICITADO]]</f>
        <v>7</v>
      </c>
      <c r="R11" s="299">
        <f>(Tabla1[[#This Row],[H]]*Tabla1[[#This Row],[HH]])</f>
        <v>14</v>
      </c>
      <c r="S11" s="346"/>
      <c r="T11" s="347"/>
      <c r="U11" s="291" t="s">
        <v>1925</v>
      </c>
      <c r="V11" s="348"/>
      <c r="W11" s="290" t="str">
        <f>IF(Tabla1[[#This Row],[SUSTENTO]]="CORRECTIVO","ADICIONAL",IF(AND(Tabla1[[#This Row],[SUSTENTO]]="PREVENTIVO",Tabla1[[#This Row],[INDICADOR]]="VERDE"),"CUMPLIDO",IF(AND(Tabla1[[#This Row],[SUSTENTO]]="BACKLOG",Tabla1[[#This Row],[INDICADOR]]="VERDE"),"CUMPLIDO","PENDIENTE")))</f>
        <v>CUMPLIDO</v>
      </c>
      <c r="X11" s="302" t="str">
        <f>+IF(X$1=Tabla1[[#This Row],[INICIO 
PARADA]],"X",IF(Tabla1[[#This Row],[FIN 
PARADA]]=X$1,"X",""))</f>
        <v>X</v>
      </c>
      <c r="Y11" s="302" t="str">
        <f>+IF(Y$1=Tabla1[[#This Row],[INICIO 
PARADA]],"X",IF(Tabla1[[#This Row],[FIN 
PARADA]]=Y$1,"X",""))</f>
        <v/>
      </c>
      <c r="Z11" s="302" t="str">
        <f>+IF(Z$1=Tabla1[[#This Row],[INICIO 
PARADA]],"X",IF(Tabla1[[#This Row],[FIN 
PARADA]]=Z$1,"X",""))</f>
        <v/>
      </c>
      <c r="AA11" s="302" t="str">
        <f>+IF(AA$1=Tabla1[[#This Row],[INICIO 
PARADA]],"X",IF(Tabla1[[#This Row],[FIN 
PARADA]]=AA$1,"X",""))</f>
        <v/>
      </c>
      <c r="AB11" s="302" t="str">
        <f>+IF(AB$1=Tabla1[[#This Row],[INICIO 
PARADA]],"X",IF(Tabla1[[#This Row],[FIN 
PARADA]]=AB$1,"X",""))</f>
        <v/>
      </c>
      <c r="AC11" s="302" t="str">
        <f>+IF(AC$1=Tabla1[[#This Row],[INICIO 
PARADA]],"X",IF(Tabla1[[#This Row],[FIN 
PARADA]]=AC$1,"X",""))</f>
        <v/>
      </c>
      <c r="AD11" s="302" t="str">
        <f>+IF(AD$1=Tabla1[[#This Row],[INICIO 
PARADA]],"X",IF(Tabla1[[#This Row],[FIN 
PARADA]]=AD$1,"X",""))</f>
        <v/>
      </c>
      <c r="AE11" s="303" t="str">
        <f>+IF(Tabla1[[#This Row],[SEGUIMIENTO]]="CUMPLIDO","Ejecutada",IF(Tabla1[[#This Row],[SEGUIMIENTO]]="PENDIENTE","No Ejecutada","ADICIONAL"))</f>
        <v>Ejecutada</v>
      </c>
      <c r="AF11" s="292" t="s">
        <v>1820</v>
      </c>
      <c r="AG11" s="292" t="s">
        <v>1821</v>
      </c>
      <c r="AH11" s="349"/>
      <c r="AI11" s="349"/>
      <c r="AJ11" s="304" t="str">
        <f>IF(Tabla1[[#This Row],[SUSTENTO]]="CORRECTIVO","N","S")</f>
        <v>S</v>
      </c>
      <c r="AK11" s="297" t="str">
        <f>+Tabla1[[#This Row],[PERSONAL]]</f>
        <v>MEC_P_C</v>
      </c>
      <c r="AL11" s="299">
        <f>+IF(Tabla1[[#This Row],[S/N]]="S",IF(Tabla1[[#This Row],[HH]]=0,Tabla1[[#This Row],[HH//]],Tabla1[[#This Row],[HH]]),0)</f>
        <v>7</v>
      </c>
      <c r="AM11" s="346">
        <v>7</v>
      </c>
      <c r="AN11" s="305">
        <f>IF(Tabla1[[#This Row],[S/N]]="s",+IFERROR(Tabla1[[#This Row],[HH REAL]]/Tabla1[[#This Row],[HH PLAN]],0),"")</f>
        <v>1</v>
      </c>
      <c r="AO11" s="148">
        <f>Tabla1[[#This Row],[FREC
CANT]]*Tabla1[[#This Row],[HH REAL]]</f>
        <v>14</v>
      </c>
    </row>
    <row r="12" spans="1:41" hidden="1">
      <c r="A12" s="341"/>
      <c r="B12" s="290" t="s">
        <v>13</v>
      </c>
      <c r="C12" s="342"/>
      <c r="D12" s="309" t="s">
        <v>1932</v>
      </c>
      <c r="E12" s="344"/>
      <c r="F12" s="298" t="s">
        <v>1941</v>
      </c>
      <c r="G12" s="298" t="s">
        <v>1951</v>
      </c>
      <c r="H12" s="309">
        <v>2</v>
      </c>
      <c r="I12" s="345">
        <v>2</v>
      </c>
      <c r="J12" s="310">
        <v>45374</v>
      </c>
      <c r="K12" s="310">
        <v>45374</v>
      </c>
      <c r="L12" s="310">
        <v>45374</v>
      </c>
      <c r="M12" s="297">
        <f ca="1">Tabla1[[#This Row],[REPUESTO]:[SUSTENTO]]</f>
        <v>0</v>
      </c>
      <c r="N12" s="298" t="str">
        <f>IF(Tabla1[[#This Row],[PM]]="PM01","PREVENTIVO",IF(Tabla1[[#This Row],[PM]]="PM02","BACKLOG","CORRECTIVO"))</f>
        <v>PREVENTIVO</v>
      </c>
      <c r="O12" s="309" t="s">
        <v>448</v>
      </c>
      <c r="P12" s="308">
        <f>Tabla1[[#This Row],[FREC
CANT]]</f>
        <v>2</v>
      </c>
      <c r="Q12" s="299">
        <f>Tabla1[[#This Row],[HORAS ACUM
SOLICITADO]]</f>
        <v>2</v>
      </c>
      <c r="R12" s="299">
        <f>(Tabla1[[#This Row],[H]]*Tabla1[[#This Row],[HH]])</f>
        <v>4</v>
      </c>
      <c r="S12" s="346"/>
      <c r="T12" s="347"/>
      <c r="U12" s="291" t="s">
        <v>1925</v>
      </c>
      <c r="V12" s="348"/>
      <c r="W12" s="290" t="str">
        <f>IF(Tabla1[[#This Row],[SUSTENTO]]="CORRECTIVO","ADICIONAL",IF(AND(Tabla1[[#This Row],[SUSTENTO]]="PREVENTIVO",Tabla1[[#This Row],[INDICADOR]]="VERDE"),"CUMPLIDO",IF(AND(Tabla1[[#This Row],[SUSTENTO]]="BACKLOG",Tabla1[[#This Row],[INDICADOR]]="VERDE"),"CUMPLIDO","PENDIENTE")))</f>
        <v>CUMPLIDO</v>
      </c>
      <c r="X12" s="302" t="str">
        <f>+IF(X$1=Tabla1[[#This Row],[INICIO 
PARADA]],"X",IF(Tabla1[[#This Row],[FIN 
PARADA]]=X$1,"X",""))</f>
        <v>X</v>
      </c>
      <c r="Y12" s="302" t="str">
        <f>+IF(Y$1=Tabla1[[#This Row],[INICIO 
PARADA]],"X",IF(Tabla1[[#This Row],[FIN 
PARADA]]=Y$1,"X",""))</f>
        <v/>
      </c>
      <c r="Z12" s="302" t="str">
        <f>+IF(Z$1=Tabla1[[#This Row],[INICIO 
PARADA]],"X",IF(Tabla1[[#This Row],[FIN 
PARADA]]=Z$1,"X",""))</f>
        <v/>
      </c>
      <c r="AA12" s="302" t="str">
        <f>+IF(AA$1=Tabla1[[#This Row],[INICIO 
PARADA]],"X",IF(Tabla1[[#This Row],[FIN 
PARADA]]=AA$1,"X",""))</f>
        <v/>
      </c>
      <c r="AB12" s="302" t="str">
        <f>+IF(AB$1=Tabla1[[#This Row],[INICIO 
PARADA]],"X",IF(Tabla1[[#This Row],[FIN 
PARADA]]=AB$1,"X",""))</f>
        <v/>
      </c>
      <c r="AC12" s="302" t="str">
        <f>+IF(AC$1=Tabla1[[#This Row],[INICIO 
PARADA]],"X",IF(Tabla1[[#This Row],[FIN 
PARADA]]=AC$1,"X",""))</f>
        <v/>
      </c>
      <c r="AD12" s="302" t="str">
        <f>+IF(AD$1=Tabla1[[#This Row],[INICIO 
PARADA]],"X",IF(Tabla1[[#This Row],[FIN 
PARADA]]=AD$1,"X",""))</f>
        <v/>
      </c>
      <c r="AE12" s="303" t="str">
        <f>+IF(Tabla1[[#This Row],[SEGUIMIENTO]]="CUMPLIDO","Ejecutada",IF(Tabla1[[#This Row],[SEGUIMIENTO]]="PENDIENTE","No Ejecutada","ADICIONAL"))</f>
        <v>Ejecutada</v>
      </c>
      <c r="AF12" s="292" t="s">
        <v>1820</v>
      </c>
      <c r="AG12" s="292" t="s">
        <v>1821</v>
      </c>
      <c r="AH12" s="349"/>
      <c r="AI12" s="349"/>
      <c r="AJ12" s="304" t="str">
        <f>IF(Tabla1[[#This Row],[SUSTENTO]]="CORRECTIVO","N","S")</f>
        <v>S</v>
      </c>
      <c r="AK12" s="297" t="str">
        <f>+Tabla1[[#This Row],[PERSONAL]]</f>
        <v>MEC_P_C</v>
      </c>
      <c r="AL12" s="299">
        <f>+IF(Tabla1[[#This Row],[S/N]]="S",IF(Tabla1[[#This Row],[HH]]=0,Tabla1[[#This Row],[HH//]],Tabla1[[#This Row],[HH]]),0)</f>
        <v>2</v>
      </c>
      <c r="AM12" s="346">
        <v>2</v>
      </c>
      <c r="AN12" s="305">
        <f>IF(Tabla1[[#This Row],[S/N]]="s",+IFERROR(Tabla1[[#This Row],[HH REAL]]/Tabla1[[#This Row],[HH PLAN]],0),"")</f>
        <v>1</v>
      </c>
      <c r="AO12" s="148">
        <f>Tabla1[[#This Row],[FREC
CANT]]*Tabla1[[#This Row],[HH REAL]]</f>
        <v>4</v>
      </c>
    </row>
    <row r="13" spans="1:41" hidden="1">
      <c r="A13" s="341"/>
      <c r="B13" s="290" t="s">
        <v>38</v>
      </c>
      <c r="C13" s="342"/>
      <c r="D13" s="309" t="s">
        <v>1932</v>
      </c>
      <c r="E13" s="344"/>
      <c r="F13" s="298" t="s">
        <v>1942</v>
      </c>
      <c r="G13" s="298" t="s">
        <v>1952</v>
      </c>
      <c r="H13" s="309">
        <v>2</v>
      </c>
      <c r="I13" s="345">
        <v>4</v>
      </c>
      <c r="J13" s="310">
        <v>45374</v>
      </c>
      <c r="K13" s="310">
        <v>45374</v>
      </c>
      <c r="L13" s="310">
        <v>45374</v>
      </c>
      <c r="M13" s="297">
        <f ca="1">Tabla1[[#This Row],[REPUESTO]:[SUSTENTO]]</f>
        <v>0</v>
      </c>
      <c r="N13" s="298" t="str">
        <f>IF(Tabla1[[#This Row],[PM]]="PM01","PREVENTIVO",IF(Tabla1[[#This Row],[PM]]="PM02","BACKLOG","CORRECTIVO"))</f>
        <v>BACKLOG</v>
      </c>
      <c r="O13" s="309" t="s">
        <v>448</v>
      </c>
      <c r="P13" s="308">
        <f>Tabla1[[#This Row],[FREC
CANT]]</f>
        <v>2</v>
      </c>
      <c r="Q13" s="299">
        <f>Tabla1[[#This Row],[HORAS ACUM
SOLICITADO]]</f>
        <v>4</v>
      </c>
      <c r="R13" s="299">
        <f>(Tabla1[[#This Row],[H]]*Tabla1[[#This Row],[HH]])</f>
        <v>8</v>
      </c>
      <c r="S13" s="346"/>
      <c r="T13" s="347"/>
      <c r="U13" s="291" t="s">
        <v>1925</v>
      </c>
      <c r="V13" s="348"/>
      <c r="W13" s="290" t="str">
        <f>IF(Tabla1[[#This Row],[SUSTENTO]]="CORRECTIVO","ADICIONAL",IF(AND(Tabla1[[#This Row],[SUSTENTO]]="PREVENTIVO",Tabla1[[#This Row],[INDICADOR]]="VERDE"),"CUMPLIDO",IF(AND(Tabla1[[#This Row],[SUSTENTO]]="BACKLOG",Tabla1[[#This Row],[INDICADOR]]="VERDE"),"CUMPLIDO","PENDIENTE")))</f>
        <v>CUMPLIDO</v>
      </c>
      <c r="X13" s="302" t="str">
        <f>+IF(X$1=Tabla1[[#This Row],[INICIO 
PARADA]],"X",IF(Tabla1[[#This Row],[FIN 
PARADA]]=X$1,"X",""))</f>
        <v>X</v>
      </c>
      <c r="Y13" s="302" t="str">
        <f>+IF(Y$1=Tabla1[[#This Row],[INICIO 
PARADA]],"X",IF(Tabla1[[#This Row],[FIN 
PARADA]]=Y$1,"X",""))</f>
        <v/>
      </c>
      <c r="Z13" s="302" t="str">
        <f>+IF(Z$1=Tabla1[[#This Row],[INICIO 
PARADA]],"X",IF(Tabla1[[#This Row],[FIN 
PARADA]]=Z$1,"X",""))</f>
        <v/>
      </c>
      <c r="AA13" s="302" t="str">
        <f>+IF(AA$1=Tabla1[[#This Row],[INICIO 
PARADA]],"X",IF(Tabla1[[#This Row],[FIN 
PARADA]]=AA$1,"X",""))</f>
        <v/>
      </c>
      <c r="AB13" s="302" t="str">
        <f>+IF(AB$1=Tabla1[[#This Row],[INICIO 
PARADA]],"X",IF(Tabla1[[#This Row],[FIN 
PARADA]]=AB$1,"X",""))</f>
        <v/>
      </c>
      <c r="AC13" s="302" t="str">
        <f>+IF(AC$1=Tabla1[[#This Row],[INICIO 
PARADA]],"X",IF(Tabla1[[#This Row],[FIN 
PARADA]]=AC$1,"X",""))</f>
        <v/>
      </c>
      <c r="AD13" s="302" t="str">
        <f>+IF(AD$1=Tabla1[[#This Row],[INICIO 
PARADA]],"X",IF(Tabla1[[#This Row],[FIN 
PARADA]]=AD$1,"X",""))</f>
        <v/>
      </c>
      <c r="AE13" s="303" t="str">
        <f>+IF(Tabla1[[#This Row],[SEGUIMIENTO]]="CUMPLIDO","Ejecutada",IF(Tabla1[[#This Row],[SEGUIMIENTO]]="PENDIENTE","No Ejecutada","ADICIONAL"))</f>
        <v>Ejecutada</v>
      </c>
      <c r="AF13" s="292" t="s">
        <v>1820</v>
      </c>
      <c r="AG13" s="292" t="s">
        <v>1821</v>
      </c>
      <c r="AH13" s="349"/>
      <c r="AI13" s="349"/>
      <c r="AJ13" s="304" t="str">
        <f>IF(Tabla1[[#This Row],[SUSTENTO]]="CORRECTIVO","N","S")</f>
        <v>S</v>
      </c>
      <c r="AK13" s="297" t="str">
        <f>+Tabla1[[#This Row],[PERSONAL]]</f>
        <v>MEC_P_C</v>
      </c>
      <c r="AL13" s="299">
        <f>+IF(Tabla1[[#This Row],[S/N]]="S",IF(Tabla1[[#This Row],[HH]]=0,Tabla1[[#This Row],[HH//]],Tabla1[[#This Row],[HH]]),0)</f>
        <v>4</v>
      </c>
      <c r="AM13" s="346">
        <v>4</v>
      </c>
      <c r="AN13" s="305">
        <f>IF(Tabla1[[#This Row],[S/N]]="s",+IFERROR(Tabla1[[#This Row],[HH REAL]]/Tabla1[[#This Row],[HH PLAN]],0),"")</f>
        <v>1</v>
      </c>
      <c r="AO13" s="148">
        <f>Tabla1[[#This Row],[FREC
CANT]]*Tabla1[[#This Row],[HH REAL]]</f>
        <v>8</v>
      </c>
    </row>
    <row r="14" spans="1:41" hidden="1">
      <c r="A14" s="341"/>
      <c r="B14" s="290" t="s">
        <v>13</v>
      </c>
      <c r="C14" s="342"/>
      <c r="D14" s="309" t="s">
        <v>1932</v>
      </c>
      <c r="E14" s="344"/>
      <c r="F14" s="298" t="s">
        <v>1953</v>
      </c>
      <c r="G14" s="298" t="s">
        <v>1956</v>
      </c>
      <c r="H14" s="309">
        <v>1</v>
      </c>
      <c r="I14" s="345">
        <v>9</v>
      </c>
      <c r="J14" s="310">
        <v>45374</v>
      </c>
      <c r="K14" s="310">
        <v>45374</v>
      </c>
      <c r="L14" s="310">
        <v>45374</v>
      </c>
      <c r="M14" s="297">
        <f ca="1">Tabla1[[#This Row],[REPUESTO]:[SUSTENTO]]</f>
        <v>0</v>
      </c>
      <c r="N14" s="298" t="str">
        <f>IF(Tabla1[[#This Row],[PM]]="PM01","PREVENTIVO",IF(Tabla1[[#This Row],[PM]]="PM02","BACKLOG","CORRECTIVO"))</f>
        <v>PREVENTIVO</v>
      </c>
      <c r="O14" s="309" t="s">
        <v>458</v>
      </c>
      <c r="P14" s="308">
        <f>Tabla1[[#This Row],[FREC
CANT]]</f>
        <v>1</v>
      </c>
      <c r="Q14" s="299">
        <f>Tabla1[[#This Row],[HORAS ACUM
SOLICITADO]]</f>
        <v>9</v>
      </c>
      <c r="R14" s="299">
        <f>(Tabla1[[#This Row],[H]]*Tabla1[[#This Row],[HH]])</f>
        <v>9</v>
      </c>
      <c r="S14" s="346"/>
      <c r="T14" s="347"/>
      <c r="U14" s="291" t="s">
        <v>1925</v>
      </c>
      <c r="V14" s="348"/>
      <c r="W14" s="290" t="str">
        <f>IF(Tabla1[[#This Row],[SUSTENTO]]="CORRECTIVO","ADICIONAL",IF(AND(Tabla1[[#This Row],[SUSTENTO]]="PREVENTIVO",Tabla1[[#This Row],[INDICADOR]]="VERDE"),"CUMPLIDO",IF(AND(Tabla1[[#This Row],[SUSTENTO]]="BACKLOG",Tabla1[[#This Row],[INDICADOR]]="VERDE"),"CUMPLIDO","PENDIENTE")))</f>
        <v>CUMPLIDO</v>
      </c>
      <c r="X14" s="302" t="str">
        <f>+IF(X$1=Tabla1[[#This Row],[INICIO 
PARADA]],"X",IF(Tabla1[[#This Row],[FIN 
PARADA]]=X$1,"X",""))</f>
        <v>X</v>
      </c>
      <c r="Y14" s="302" t="str">
        <f>+IF(Y$1=Tabla1[[#This Row],[INICIO 
PARADA]],"X",IF(Tabla1[[#This Row],[FIN 
PARADA]]=Y$1,"X",""))</f>
        <v/>
      </c>
      <c r="Z14" s="302" t="str">
        <f>+IF(Z$1=Tabla1[[#This Row],[INICIO 
PARADA]],"X",IF(Tabla1[[#This Row],[FIN 
PARADA]]=Z$1,"X",""))</f>
        <v/>
      </c>
      <c r="AA14" s="302" t="str">
        <f>+IF(AA$1=Tabla1[[#This Row],[INICIO 
PARADA]],"X",IF(Tabla1[[#This Row],[FIN 
PARADA]]=AA$1,"X",""))</f>
        <v/>
      </c>
      <c r="AB14" s="302" t="str">
        <f>+IF(AB$1=Tabla1[[#This Row],[INICIO 
PARADA]],"X",IF(Tabla1[[#This Row],[FIN 
PARADA]]=AB$1,"X",""))</f>
        <v/>
      </c>
      <c r="AC14" s="302" t="str">
        <f>+IF(AC$1=Tabla1[[#This Row],[INICIO 
PARADA]],"X",IF(Tabla1[[#This Row],[FIN 
PARADA]]=AC$1,"X",""))</f>
        <v/>
      </c>
      <c r="AD14" s="302" t="str">
        <f>+IF(AD$1=Tabla1[[#This Row],[INICIO 
PARADA]],"X",IF(Tabla1[[#This Row],[FIN 
PARADA]]=AD$1,"X",""))</f>
        <v/>
      </c>
      <c r="AE14" s="303" t="str">
        <f>+IF(Tabla1[[#This Row],[SEGUIMIENTO]]="CUMPLIDO","Ejecutada",IF(Tabla1[[#This Row],[SEGUIMIENTO]]="PENDIENTE","No Ejecutada","ADICIONAL"))</f>
        <v>Ejecutada</v>
      </c>
      <c r="AF14" s="292" t="s">
        <v>1820</v>
      </c>
      <c r="AG14" s="292" t="s">
        <v>1821</v>
      </c>
      <c r="AH14" s="349"/>
      <c r="AI14" s="349"/>
      <c r="AJ14" s="304" t="str">
        <f>IF(Tabla1[[#This Row],[SUSTENTO]]="CORRECTIVO","N","S")</f>
        <v>S</v>
      </c>
      <c r="AK14" s="297" t="str">
        <f>+Tabla1[[#This Row],[PERSONAL]]</f>
        <v>ELE_P_C</v>
      </c>
      <c r="AL14" s="299">
        <f>+IF(Tabla1[[#This Row],[S/N]]="S",IF(Tabla1[[#This Row],[HH]]=0,Tabla1[[#This Row],[HH//]],Tabla1[[#This Row],[HH]]),0)</f>
        <v>9</v>
      </c>
      <c r="AM14" s="346">
        <v>9</v>
      </c>
      <c r="AN14" s="305">
        <f>IF(Tabla1[[#This Row],[S/N]]="s",+IFERROR(Tabla1[[#This Row],[HH REAL]]/Tabla1[[#This Row],[HH PLAN]],0),"")</f>
        <v>1</v>
      </c>
      <c r="AO14" s="148">
        <f>Tabla1[[#This Row],[FREC
CANT]]*Tabla1[[#This Row],[HH REAL]]</f>
        <v>9</v>
      </c>
    </row>
    <row r="15" spans="1:41" hidden="1">
      <c r="A15" s="341"/>
      <c r="B15" s="290" t="s">
        <v>13</v>
      </c>
      <c r="C15" s="342"/>
      <c r="D15" s="309" t="s">
        <v>1932</v>
      </c>
      <c r="E15" s="344"/>
      <c r="F15" s="298" t="s">
        <v>1954</v>
      </c>
      <c r="G15" s="298" t="s">
        <v>1957</v>
      </c>
      <c r="H15" s="309">
        <v>2</v>
      </c>
      <c r="I15" s="345">
        <v>6</v>
      </c>
      <c r="J15" s="310">
        <v>45374</v>
      </c>
      <c r="K15" s="310">
        <v>45374</v>
      </c>
      <c r="L15" s="310">
        <v>45374</v>
      </c>
      <c r="M15" s="297">
        <f ca="1">Tabla1[[#This Row],[REPUESTO]:[SUSTENTO]]</f>
        <v>0</v>
      </c>
      <c r="N15" s="298" t="str">
        <f>IF(Tabla1[[#This Row],[PM]]="PM01","PREVENTIVO",IF(Tabla1[[#This Row],[PM]]="PM02","BACKLOG","CORRECTIVO"))</f>
        <v>PREVENTIVO</v>
      </c>
      <c r="O15" s="309" t="s">
        <v>458</v>
      </c>
      <c r="P15" s="308">
        <f>Tabla1[[#This Row],[FREC
CANT]]</f>
        <v>2</v>
      </c>
      <c r="Q15" s="299">
        <f>Tabla1[[#This Row],[HORAS ACUM
SOLICITADO]]</f>
        <v>6</v>
      </c>
      <c r="R15" s="299">
        <f>(Tabla1[[#This Row],[H]]*Tabla1[[#This Row],[HH]])</f>
        <v>12</v>
      </c>
      <c r="S15" s="346"/>
      <c r="T15" s="347"/>
      <c r="U15" s="291" t="s">
        <v>1925</v>
      </c>
      <c r="V15" s="348"/>
      <c r="W15" s="290" t="str">
        <f>IF(Tabla1[[#This Row],[SUSTENTO]]="CORRECTIVO","ADICIONAL",IF(AND(Tabla1[[#This Row],[SUSTENTO]]="PREVENTIVO",Tabla1[[#This Row],[INDICADOR]]="VERDE"),"CUMPLIDO",IF(AND(Tabla1[[#This Row],[SUSTENTO]]="BACKLOG",Tabla1[[#This Row],[INDICADOR]]="VERDE"),"CUMPLIDO","PENDIENTE")))</f>
        <v>CUMPLIDO</v>
      </c>
      <c r="X15" s="302" t="str">
        <f>+IF(X$1=Tabla1[[#This Row],[INICIO 
PARADA]],"X",IF(Tabla1[[#This Row],[FIN 
PARADA]]=X$1,"X",""))</f>
        <v>X</v>
      </c>
      <c r="Y15" s="302" t="str">
        <f>+IF(Y$1=Tabla1[[#This Row],[INICIO 
PARADA]],"X",IF(Tabla1[[#This Row],[FIN 
PARADA]]=Y$1,"X",""))</f>
        <v/>
      </c>
      <c r="Z15" s="302" t="str">
        <f>+IF(Z$1=Tabla1[[#This Row],[INICIO 
PARADA]],"X",IF(Tabla1[[#This Row],[FIN 
PARADA]]=Z$1,"X",""))</f>
        <v/>
      </c>
      <c r="AA15" s="302" t="str">
        <f>+IF(AA$1=Tabla1[[#This Row],[INICIO 
PARADA]],"X",IF(Tabla1[[#This Row],[FIN 
PARADA]]=AA$1,"X",""))</f>
        <v/>
      </c>
      <c r="AB15" s="302" t="str">
        <f>+IF(AB$1=Tabla1[[#This Row],[INICIO 
PARADA]],"X",IF(Tabla1[[#This Row],[FIN 
PARADA]]=AB$1,"X",""))</f>
        <v/>
      </c>
      <c r="AC15" s="302" t="str">
        <f>+IF(AC$1=Tabla1[[#This Row],[INICIO 
PARADA]],"X",IF(Tabla1[[#This Row],[FIN 
PARADA]]=AC$1,"X",""))</f>
        <v/>
      </c>
      <c r="AD15" s="302" t="str">
        <f>+IF(AD$1=Tabla1[[#This Row],[INICIO 
PARADA]],"X",IF(Tabla1[[#This Row],[FIN 
PARADA]]=AD$1,"X",""))</f>
        <v/>
      </c>
      <c r="AE15" s="303" t="str">
        <f>+IF(Tabla1[[#This Row],[SEGUIMIENTO]]="CUMPLIDO","Ejecutada",IF(Tabla1[[#This Row],[SEGUIMIENTO]]="PENDIENTE","No Ejecutada","ADICIONAL"))</f>
        <v>Ejecutada</v>
      </c>
      <c r="AF15" s="292" t="s">
        <v>1820</v>
      </c>
      <c r="AG15" s="292" t="s">
        <v>1821</v>
      </c>
      <c r="AH15" s="349"/>
      <c r="AI15" s="349"/>
      <c r="AJ15" s="304" t="str">
        <f>IF(Tabla1[[#This Row],[SUSTENTO]]="CORRECTIVO","N","S")</f>
        <v>S</v>
      </c>
      <c r="AK15" s="297" t="str">
        <f>+Tabla1[[#This Row],[PERSONAL]]</f>
        <v>ELE_P_C</v>
      </c>
      <c r="AL15" s="299">
        <f>+IF(Tabla1[[#This Row],[S/N]]="S",IF(Tabla1[[#This Row],[HH]]=0,Tabla1[[#This Row],[HH//]],Tabla1[[#This Row],[HH]]),0)</f>
        <v>6</v>
      </c>
      <c r="AM15" s="346">
        <v>6</v>
      </c>
      <c r="AN15" s="305">
        <f>IF(Tabla1[[#This Row],[S/N]]="s",+IFERROR(Tabla1[[#This Row],[HH REAL]]/Tabla1[[#This Row],[HH PLAN]],0),"")</f>
        <v>1</v>
      </c>
      <c r="AO15" s="148">
        <f>Tabla1[[#This Row],[FREC
CANT]]*Tabla1[[#This Row],[HH REAL]]</f>
        <v>12</v>
      </c>
    </row>
    <row r="16" spans="1:41" hidden="1">
      <c r="A16" s="341"/>
      <c r="B16" s="290" t="s">
        <v>38</v>
      </c>
      <c r="C16" s="342"/>
      <c r="D16" s="309" t="s">
        <v>1932</v>
      </c>
      <c r="E16" s="344"/>
      <c r="F16" s="298" t="s">
        <v>1955</v>
      </c>
      <c r="G16" s="298" t="s">
        <v>1958</v>
      </c>
      <c r="H16" s="309">
        <v>2</v>
      </c>
      <c r="I16" s="345">
        <v>3</v>
      </c>
      <c r="J16" s="310">
        <v>45374</v>
      </c>
      <c r="K16" s="310">
        <v>45374</v>
      </c>
      <c r="L16" s="310">
        <v>45374</v>
      </c>
      <c r="M16" s="297">
        <f ca="1">Tabla1[[#This Row],[REPUESTO]:[SUSTENTO]]</f>
        <v>0</v>
      </c>
      <c r="N16" s="298" t="str">
        <f>IF(Tabla1[[#This Row],[PM]]="PM01","PREVENTIVO",IF(Tabla1[[#This Row],[PM]]="PM02","BACKLOG","CORRECTIVO"))</f>
        <v>BACKLOG</v>
      </c>
      <c r="O16" s="309" t="s">
        <v>458</v>
      </c>
      <c r="P16" s="308">
        <f>Tabla1[[#This Row],[FREC
CANT]]</f>
        <v>2</v>
      </c>
      <c r="Q16" s="299">
        <f>Tabla1[[#This Row],[HORAS ACUM
SOLICITADO]]</f>
        <v>3</v>
      </c>
      <c r="R16" s="299">
        <f>(Tabla1[[#This Row],[H]]*Tabla1[[#This Row],[HH]])</f>
        <v>6</v>
      </c>
      <c r="S16" s="346"/>
      <c r="T16" s="347"/>
      <c r="U16" s="291" t="s">
        <v>1925</v>
      </c>
      <c r="V16" s="348"/>
      <c r="W16" s="290" t="str">
        <f>IF(Tabla1[[#This Row],[SUSTENTO]]="CORRECTIVO","ADICIONAL",IF(AND(Tabla1[[#This Row],[SUSTENTO]]="PREVENTIVO",Tabla1[[#This Row],[INDICADOR]]="VERDE"),"CUMPLIDO",IF(AND(Tabla1[[#This Row],[SUSTENTO]]="BACKLOG",Tabla1[[#This Row],[INDICADOR]]="VERDE"),"CUMPLIDO","PENDIENTE")))</f>
        <v>CUMPLIDO</v>
      </c>
      <c r="X16" s="302" t="str">
        <f>+IF(X$1=Tabla1[[#This Row],[INICIO 
PARADA]],"X",IF(Tabla1[[#This Row],[FIN 
PARADA]]=X$1,"X",""))</f>
        <v>X</v>
      </c>
      <c r="Y16" s="302" t="str">
        <f>+IF(Y$1=Tabla1[[#This Row],[INICIO 
PARADA]],"X",IF(Tabla1[[#This Row],[FIN 
PARADA]]=Y$1,"X",""))</f>
        <v/>
      </c>
      <c r="Z16" s="302" t="str">
        <f>+IF(Z$1=Tabla1[[#This Row],[INICIO 
PARADA]],"X",IF(Tabla1[[#This Row],[FIN 
PARADA]]=Z$1,"X",""))</f>
        <v/>
      </c>
      <c r="AA16" s="302" t="str">
        <f>+IF(AA$1=Tabla1[[#This Row],[INICIO 
PARADA]],"X",IF(Tabla1[[#This Row],[FIN 
PARADA]]=AA$1,"X",""))</f>
        <v/>
      </c>
      <c r="AB16" s="302" t="str">
        <f>+IF(AB$1=Tabla1[[#This Row],[INICIO 
PARADA]],"X",IF(Tabla1[[#This Row],[FIN 
PARADA]]=AB$1,"X",""))</f>
        <v/>
      </c>
      <c r="AC16" s="302" t="str">
        <f>+IF(AC$1=Tabla1[[#This Row],[INICIO 
PARADA]],"X",IF(Tabla1[[#This Row],[FIN 
PARADA]]=AC$1,"X",""))</f>
        <v/>
      </c>
      <c r="AD16" s="302" t="str">
        <f>+IF(AD$1=Tabla1[[#This Row],[INICIO 
PARADA]],"X",IF(Tabla1[[#This Row],[FIN 
PARADA]]=AD$1,"X",""))</f>
        <v/>
      </c>
      <c r="AE16" s="303" t="str">
        <f>+IF(Tabla1[[#This Row],[SEGUIMIENTO]]="CUMPLIDO","Ejecutada",IF(Tabla1[[#This Row],[SEGUIMIENTO]]="PENDIENTE","No Ejecutada","ADICIONAL"))</f>
        <v>Ejecutada</v>
      </c>
      <c r="AF16" s="292" t="s">
        <v>1820</v>
      </c>
      <c r="AG16" s="292" t="s">
        <v>1821</v>
      </c>
      <c r="AH16" s="349"/>
      <c r="AI16" s="349"/>
      <c r="AJ16" s="304" t="str">
        <f>IF(Tabla1[[#This Row],[SUSTENTO]]="CORRECTIVO","N","S")</f>
        <v>S</v>
      </c>
      <c r="AK16" s="297" t="str">
        <f>+Tabla1[[#This Row],[PERSONAL]]</f>
        <v>ELE_P_C</v>
      </c>
      <c r="AL16" s="299">
        <f>+IF(Tabla1[[#This Row],[S/N]]="S",IF(Tabla1[[#This Row],[HH]]=0,Tabla1[[#This Row],[HH//]],Tabla1[[#This Row],[HH]]),0)</f>
        <v>3</v>
      </c>
      <c r="AM16" s="346">
        <v>3</v>
      </c>
      <c r="AN16" s="305">
        <f>IF(Tabla1[[#This Row],[S/N]]="s",+IFERROR(Tabla1[[#This Row],[HH REAL]]/Tabla1[[#This Row],[HH PLAN]],0),"")</f>
        <v>1</v>
      </c>
      <c r="AO16" s="148">
        <f>Tabla1[[#This Row],[FREC
CANT]]*Tabla1[[#This Row],[HH REAL]]</f>
        <v>6</v>
      </c>
    </row>
    <row r="17" spans="1:41" hidden="1">
      <c r="A17" s="341"/>
      <c r="B17" s="290" t="s">
        <v>38</v>
      </c>
      <c r="C17" s="342"/>
      <c r="D17" s="309" t="s">
        <v>1932</v>
      </c>
      <c r="E17" s="344"/>
      <c r="F17" s="298" t="s">
        <v>975</v>
      </c>
      <c r="G17" s="298" t="s">
        <v>1962</v>
      </c>
      <c r="H17" s="309">
        <v>1</v>
      </c>
      <c r="I17" s="345">
        <v>2</v>
      </c>
      <c r="J17" s="310">
        <v>45374</v>
      </c>
      <c r="K17" s="310">
        <v>45374</v>
      </c>
      <c r="L17" s="310">
        <v>45374</v>
      </c>
      <c r="M17" s="297">
        <f ca="1">Tabla1[[#This Row],[REPUESTO]:[SUSTENTO]]</f>
        <v>0</v>
      </c>
      <c r="N17" s="298" t="str">
        <f>IF(Tabla1[[#This Row],[PM]]="PM01","PREVENTIVO",IF(Tabla1[[#This Row],[PM]]="PM02","BACKLOG","CORRECTIVO"))</f>
        <v>BACKLOG</v>
      </c>
      <c r="O17" s="309" t="s">
        <v>459</v>
      </c>
      <c r="P17" s="308">
        <f>Tabla1[[#This Row],[FREC
CANT]]</f>
        <v>1</v>
      </c>
      <c r="Q17" s="299">
        <f>Tabla1[[#This Row],[HORAS ACUM
SOLICITADO]]</f>
        <v>2</v>
      </c>
      <c r="R17" s="299">
        <f>(Tabla1[[#This Row],[H]]*Tabla1[[#This Row],[HH]])</f>
        <v>2</v>
      </c>
      <c r="S17" s="346"/>
      <c r="T17" s="347"/>
      <c r="U17" s="291" t="s">
        <v>1925</v>
      </c>
      <c r="V17" s="348"/>
      <c r="W17" s="290" t="str">
        <f>IF(Tabla1[[#This Row],[SUSTENTO]]="CORRECTIVO","ADICIONAL",IF(AND(Tabla1[[#This Row],[SUSTENTO]]="PREVENTIVO",Tabla1[[#This Row],[INDICADOR]]="VERDE"),"CUMPLIDO",IF(AND(Tabla1[[#This Row],[SUSTENTO]]="BACKLOG",Tabla1[[#This Row],[INDICADOR]]="VERDE"),"CUMPLIDO","PENDIENTE")))</f>
        <v>CUMPLIDO</v>
      </c>
      <c r="X17" s="302" t="str">
        <f>+IF(X$1=Tabla1[[#This Row],[INICIO 
PARADA]],"X",IF(Tabla1[[#This Row],[FIN 
PARADA]]=X$1,"X",""))</f>
        <v>X</v>
      </c>
      <c r="Y17" s="302" t="str">
        <f>+IF(Y$1=Tabla1[[#This Row],[INICIO 
PARADA]],"X",IF(Tabla1[[#This Row],[FIN 
PARADA]]=Y$1,"X",""))</f>
        <v/>
      </c>
      <c r="Z17" s="302" t="str">
        <f>+IF(Z$1=Tabla1[[#This Row],[INICIO 
PARADA]],"X",IF(Tabla1[[#This Row],[FIN 
PARADA]]=Z$1,"X",""))</f>
        <v/>
      </c>
      <c r="AA17" s="302" t="str">
        <f>+IF(AA$1=Tabla1[[#This Row],[INICIO 
PARADA]],"X",IF(Tabla1[[#This Row],[FIN 
PARADA]]=AA$1,"X",""))</f>
        <v/>
      </c>
      <c r="AB17" s="302" t="str">
        <f>+IF(AB$1=Tabla1[[#This Row],[INICIO 
PARADA]],"X",IF(Tabla1[[#This Row],[FIN 
PARADA]]=AB$1,"X",""))</f>
        <v/>
      </c>
      <c r="AC17" s="302" t="str">
        <f>+IF(AC$1=Tabla1[[#This Row],[INICIO 
PARADA]],"X",IF(Tabla1[[#This Row],[FIN 
PARADA]]=AC$1,"X",""))</f>
        <v/>
      </c>
      <c r="AD17" s="302" t="str">
        <f>+IF(AD$1=Tabla1[[#This Row],[INICIO 
PARADA]],"X",IF(Tabla1[[#This Row],[FIN 
PARADA]]=AD$1,"X",""))</f>
        <v/>
      </c>
      <c r="AE17" s="303" t="str">
        <f>+IF(Tabla1[[#This Row],[SEGUIMIENTO]]="CUMPLIDO","Ejecutada",IF(Tabla1[[#This Row],[SEGUIMIENTO]]="PENDIENTE","No Ejecutada","ADICIONAL"))</f>
        <v>Ejecutada</v>
      </c>
      <c r="AF17" s="292" t="s">
        <v>1820</v>
      </c>
      <c r="AG17" s="292" t="s">
        <v>1821</v>
      </c>
      <c r="AH17" s="349"/>
      <c r="AI17" s="349"/>
      <c r="AJ17" s="304" t="str">
        <f>IF(Tabla1[[#This Row],[SUSTENTO]]="CORRECTIVO","N","S")</f>
        <v>S</v>
      </c>
      <c r="AK17" s="297" t="str">
        <f>+Tabla1[[#This Row],[PERSONAL]]</f>
        <v>ELECN_P_C</v>
      </c>
      <c r="AL17" s="299">
        <f>+IF(Tabla1[[#This Row],[S/N]]="S",IF(Tabla1[[#This Row],[HH]]=0,Tabla1[[#This Row],[HH//]],Tabla1[[#This Row],[HH]]),0)</f>
        <v>2</v>
      </c>
      <c r="AM17" s="346">
        <v>2</v>
      </c>
      <c r="AN17" s="305">
        <f>IF(Tabla1[[#This Row],[S/N]]="s",+IFERROR(Tabla1[[#This Row],[HH REAL]]/Tabla1[[#This Row],[HH PLAN]],0),"")</f>
        <v>1</v>
      </c>
      <c r="AO17" s="148">
        <f>Tabla1[[#This Row],[FREC
CANT]]*Tabla1[[#This Row],[HH REAL]]</f>
        <v>2</v>
      </c>
    </row>
    <row r="18" spans="1:41" hidden="1">
      <c r="A18" s="341"/>
      <c r="B18" s="290" t="s">
        <v>38</v>
      </c>
      <c r="C18" s="342"/>
      <c r="D18" s="309" t="s">
        <v>1932</v>
      </c>
      <c r="E18" s="344"/>
      <c r="F18" s="298" t="s">
        <v>1959</v>
      </c>
      <c r="G18" s="298" t="s">
        <v>1963</v>
      </c>
      <c r="H18" s="309">
        <v>1</v>
      </c>
      <c r="I18" s="345">
        <v>2</v>
      </c>
      <c r="J18" s="310">
        <v>45374</v>
      </c>
      <c r="K18" s="310">
        <v>45374</v>
      </c>
      <c r="L18" s="310">
        <v>45374</v>
      </c>
      <c r="M18" s="297">
        <f ca="1">Tabla1[[#This Row],[REPUESTO]:[SUSTENTO]]</f>
        <v>0</v>
      </c>
      <c r="N18" s="298" t="str">
        <f>IF(Tabla1[[#This Row],[PM]]="PM01","PREVENTIVO",IF(Tabla1[[#This Row],[PM]]="PM02","BACKLOG","CORRECTIVO"))</f>
        <v>BACKLOG</v>
      </c>
      <c r="O18" s="309" t="s">
        <v>459</v>
      </c>
      <c r="P18" s="308">
        <f>Tabla1[[#This Row],[FREC
CANT]]</f>
        <v>1</v>
      </c>
      <c r="Q18" s="299">
        <f>Tabla1[[#This Row],[HORAS ACUM
SOLICITADO]]</f>
        <v>2</v>
      </c>
      <c r="R18" s="299">
        <f>(Tabla1[[#This Row],[H]]*Tabla1[[#This Row],[HH]])</f>
        <v>2</v>
      </c>
      <c r="S18" s="346"/>
      <c r="T18" s="347"/>
      <c r="U18" s="291" t="s">
        <v>1925</v>
      </c>
      <c r="V18" s="348"/>
      <c r="W18" s="290" t="str">
        <f>IF(Tabla1[[#This Row],[SUSTENTO]]="CORRECTIVO","ADICIONAL",IF(AND(Tabla1[[#This Row],[SUSTENTO]]="PREVENTIVO",Tabla1[[#This Row],[INDICADOR]]="VERDE"),"CUMPLIDO",IF(AND(Tabla1[[#This Row],[SUSTENTO]]="BACKLOG",Tabla1[[#This Row],[INDICADOR]]="VERDE"),"CUMPLIDO","PENDIENTE")))</f>
        <v>CUMPLIDO</v>
      </c>
      <c r="X18" s="302" t="str">
        <f>+IF(X$1=Tabla1[[#This Row],[INICIO 
PARADA]],"X",IF(Tabla1[[#This Row],[FIN 
PARADA]]=X$1,"X",""))</f>
        <v>X</v>
      </c>
      <c r="Y18" s="302" t="str">
        <f>+IF(Y$1=Tabla1[[#This Row],[INICIO 
PARADA]],"X",IF(Tabla1[[#This Row],[FIN 
PARADA]]=Y$1,"X",""))</f>
        <v/>
      </c>
      <c r="Z18" s="302" t="str">
        <f>+IF(Z$1=Tabla1[[#This Row],[INICIO 
PARADA]],"X",IF(Tabla1[[#This Row],[FIN 
PARADA]]=Z$1,"X",""))</f>
        <v/>
      </c>
      <c r="AA18" s="302" t="str">
        <f>+IF(AA$1=Tabla1[[#This Row],[INICIO 
PARADA]],"X",IF(Tabla1[[#This Row],[FIN 
PARADA]]=AA$1,"X",""))</f>
        <v/>
      </c>
      <c r="AB18" s="302" t="str">
        <f>+IF(AB$1=Tabla1[[#This Row],[INICIO 
PARADA]],"X",IF(Tabla1[[#This Row],[FIN 
PARADA]]=AB$1,"X",""))</f>
        <v/>
      </c>
      <c r="AC18" s="302" t="str">
        <f>+IF(AC$1=Tabla1[[#This Row],[INICIO 
PARADA]],"X",IF(Tabla1[[#This Row],[FIN 
PARADA]]=AC$1,"X",""))</f>
        <v/>
      </c>
      <c r="AD18" s="302" t="str">
        <f>+IF(AD$1=Tabla1[[#This Row],[INICIO 
PARADA]],"X",IF(Tabla1[[#This Row],[FIN 
PARADA]]=AD$1,"X",""))</f>
        <v/>
      </c>
      <c r="AE18" s="303" t="str">
        <f>+IF(Tabla1[[#This Row],[SEGUIMIENTO]]="CUMPLIDO","Ejecutada",IF(Tabla1[[#This Row],[SEGUIMIENTO]]="PENDIENTE","No Ejecutada","ADICIONAL"))</f>
        <v>Ejecutada</v>
      </c>
      <c r="AF18" s="292" t="s">
        <v>1820</v>
      </c>
      <c r="AG18" s="292" t="s">
        <v>1821</v>
      </c>
      <c r="AH18" s="349"/>
      <c r="AI18" s="349"/>
      <c r="AJ18" s="304" t="str">
        <f>IF(Tabla1[[#This Row],[SUSTENTO]]="CORRECTIVO","N","S")</f>
        <v>S</v>
      </c>
      <c r="AK18" s="297" t="str">
        <f>+Tabla1[[#This Row],[PERSONAL]]</f>
        <v>ELECN_P_C</v>
      </c>
      <c r="AL18" s="299">
        <f>+IF(Tabla1[[#This Row],[S/N]]="S",IF(Tabla1[[#This Row],[HH]]=0,Tabla1[[#This Row],[HH//]],Tabla1[[#This Row],[HH]]),0)</f>
        <v>2</v>
      </c>
      <c r="AM18" s="346">
        <v>2</v>
      </c>
      <c r="AN18" s="305">
        <f>IF(Tabla1[[#This Row],[S/N]]="s",+IFERROR(Tabla1[[#This Row],[HH REAL]]/Tabla1[[#This Row],[HH PLAN]],0),"")</f>
        <v>1</v>
      </c>
      <c r="AO18" s="148">
        <f>Tabla1[[#This Row],[FREC
CANT]]*Tabla1[[#This Row],[HH REAL]]</f>
        <v>2</v>
      </c>
    </row>
    <row r="19" spans="1:41" hidden="1">
      <c r="A19" s="341"/>
      <c r="B19" s="290" t="s">
        <v>38</v>
      </c>
      <c r="C19" s="342"/>
      <c r="D19" s="309" t="s">
        <v>1932</v>
      </c>
      <c r="E19" s="344"/>
      <c r="F19" s="298" t="s">
        <v>1960</v>
      </c>
      <c r="G19" s="298" t="s">
        <v>1964</v>
      </c>
      <c r="H19" s="309">
        <v>1</v>
      </c>
      <c r="I19" s="345">
        <v>3</v>
      </c>
      <c r="J19" s="310">
        <v>45374</v>
      </c>
      <c r="K19" s="310">
        <v>45374</v>
      </c>
      <c r="L19" s="310">
        <v>45374</v>
      </c>
      <c r="M19" s="297">
        <f ca="1">Tabla1[[#This Row],[REPUESTO]:[SUSTENTO]]</f>
        <v>0</v>
      </c>
      <c r="N19" s="298" t="str">
        <f>IF(Tabla1[[#This Row],[PM]]="PM01","PREVENTIVO",IF(Tabla1[[#This Row],[PM]]="PM02","BACKLOG","CORRECTIVO"))</f>
        <v>BACKLOG</v>
      </c>
      <c r="O19" s="309" t="s">
        <v>459</v>
      </c>
      <c r="P19" s="308">
        <f>Tabla1[[#This Row],[FREC
CANT]]</f>
        <v>1</v>
      </c>
      <c r="Q19" s="299">
        <f>Tabla1[[#This Row],[HORAS ACUM
SOLICITADO]]</f>
        <v>3</v>
      </c>
      <c r="R19" s="299">
        <f>(Tabla1[[#This Row],[H]]*Tabla1[[#This Row],[HH]])</f>
        <v>3</v>
      </c>
      <c r="S19" s="346"/>
      <c r="T19" s="347"/>
      <c r="U19" s="291" t="s">
        <v>1925</v>
      </c>
      <c r="V19" s="348"/>
      <c r="W19" s="290" t="str">
        <f>IF(Tabla1[[#This Row],[SUSTENTO]]="CORRECTIVO","ADICIONAL",IF(AND(Tabla1[[#This Row],[SUSTENTO]]="PREVENTIVO",Tabla1[[#This Row],[INDICADOR]]="VERDE"),"CUMPLIDO",IF(AND(Tabla1[[#This Row],[SUSTENTO]]="BACKLOG",Tabla1[[#This Row],[INDICADOR]]="VERDE"),"CUMPLIDO","PENDIENTE")))</f>
        <v>CUMPLIDO</v>
      </c>
      <c r="X19" s="302" t="str">
        <f>+IF(X$1=Tabla1[[#This Row],[INICIO 
PARADA]],"X",IF(Tabla1[[#This Row],[FIN 
PARADA]]=X$1,"X",""))</f>
        <v>X</v>
      </c>
      <c r="Y19" s="302" t="str">
        <f>+IF(Y$1=Tabla1[[#This Row],[INICIO 
PARADA]],"X",IF(Tabla1[[#This Row],[FIN 
PARADA]]=Y$1,"X",""))</f>
        <v/>
      </c>
      <c r="Z19" s="302" t="str">
        <f>+IF(Z$1=Tabla1[[#This Row],[INICIO 
PARADA]],"X",IF(Tabla1[[#This Row],[FIN 
PARADA]]=Z$1,"X",""))</f>
        <v/>
      </c>
      <c r="AA19" s="302" t="str">
        <f>+IF(AA$1=Tabla1[[#This Row],[INICIO 
PARADA]],"X",IF(Tabla1[[#This Row],[FIN 
PARADA]]=AA$1,"X",""))</f>
        <v/>
      </c>
      <c r="AB19" s="302" t="str">
        <f>+IF(AB$1=Tabla1[[#This Row],[INICIO 
PARADA]],"X",IF(Tabla1[[#This Row],[FIN 
PARADA]]=AB$1,"X",""))</f>
        <v/>
      </c>
      <c r="AC19" s="302" t="str">
        <f>+IF(AC$1=Tabla1[[#This Row],[INICIO 
PARADA]],"X",IF(Tabla1[[#This Row],[FIN 
PARADA]]=AC$1,"X",""))</f>
        <v/>
      </c>
      <c r="AD19" s="302" t="str">
        <f>+IF(AD$1=Tabla1[[#This Row],[INICIO 
PARADA]],"X",IF(Tabla1[[#This Row],[FIN 
PARADA]]=AD$1,"X",""))</f>
        <v/>
      </c>
      <c r="AE19" s="303" t="str">
        <f>+IF(Tabla1[[#This Row],[SEGUIMIENTO]]="CUMPLIDO","Ejecutada",IF(Tabla1[[#This Row],[SEGUIMIENTO]]="PENDIENTE","No Ejecutada","ADICIONAL"))</f>
        <v>Ejecutada</v>
      </c>
      <c r="AF19" s="292" t="s">
        <v>1820</v>
      </c>
      <c r="AG19" s="292" t="s">
        <v>1821</v>
      </c>
      <c r="AH19" s="349"/>
      <c r="AI19" s="349"/>
      <c r="AJ19" s="304" t="str">
        <f>IF(Tabla1[[#This Row],[SUSTENTO]]="CORRECTIVO","N","S")</f>
        <v>S</v>
      </c>
      <c r="AK19" s="297" t="str">
        <f>+Tabla1[[#This Row],[PERSONAL]]</f>
        <v>ELECN_P_C</v>
      </c>
      <c r="AL19" s="299">
        <f>+IF(Tabla1[[#This Row],[S/N]]="S",IF(Tabla1[[#This Row],[HH]]=0,Tabla1[[#This Row],[HH//]],Tabla1[[#This Row],[HH]]),0)</f>
        <v>3</v>
      </c>
      <c r="AM19" s="346">
        <v>3</v>
      </c>
      <c r="AN19" s="305">
        <f>IF(Tabla1[[#This Row],[S/N]]="s",+IFERROR(Tabla1[[#This Row],[HH REAL]]/Tabla1[[#This Row],[HH PLAN]],0),"")</f>
        <v>1</v>
      </c>
      <c r="AO19" s="148">
        <f>Tabla1[[#This Row],[FREC
CANT]]*Tabla1[[#This Row],[HH REAL]]</f>
        <v>3</v>
      </c>
    </row>
    <row r="20" spans="1:41" hidden="1">
      <c r="A20" s="341"/>
      <c r="B20" s="290" t="s">
        <v>38</v>
      </c>
      <c r="C20" s="342"/>
      <c r="D20" s="309" t="s">
        <v>1932</v>
      </c>
      <c r="E20" s="344"/>
      <c r="F20" s="298" t="s">
        <v>1961</v>
      </c>
      <c r="G20" s="298" t="s">
        <v>1965</v>
      </c>
      <c r="H20" s="309">
        <v>1</v>
      </c>
      <c r="I20" s="345">
        <v>2</v>
      </c>
      <c r="J20" s="310">
        <v>45374</v>
      </c>
      <c r="K20" s="310">
        <v>45374</v>
      </c>
      <c r="L20" s="310">
        <v>45374</v>
      </c>
      <c r="M20" s="297">
        <f ca="1">Tabla1[[#This Row],[REPUESTO]:[SUSTENTO]]</f>
        <v>0</v>
      </c>
      <c r="N20" s="298" t="str">
        <f>IF(Tabla1[[#This Row],[PM]]="PM01","PREVENTIVO",IF(Tabla1[[#This Row],[PM]]="PM02","BACKLOG","CORRECTIVO"))</f>
        <v>BACKLOG</v>
      </c>
      <c r="O20" s="309" t="s">
        <v>459</v>
      </c>
      <c r="P20" s="308">
        <f>Tabla1[[#This Row],[FREC
CANT]]</f>
        <v>1</v>
      </c>
      <c r="Q20" s="299">
        <f>Tabla1[[#This Row],[HORAS ACUM
SOLICITADO]]</f>
        <v>2</v>
      </c>
      <c r="R20" s="299">
        <f>(Tabla1[[#This Row],[H]]*Tabla1[[#This Row],[HH]])</f>
        <v>2</v>
      </c>
      <c r="S20" s="346"/>
      <c r="T20" s="347"/>
      <c r="U20" s="291" t="s">
        <v>1925</v>
      </c>
      <c r="V20" s="348"/>
      <c r="W20" s="290" t="str">
        <f>IF(Tabla1[[#This Row],[SUSTENTO]]="CORRECTIVO","ADICIONAL",IF(AND(Tabla1[[#This Row],[SUSTENTO]]="PREVENTIVO",Tabla1[[#This Row],[INDICADOR]]="VERDE"),"CUMPLIDO",IF(AND(Tabla1[[#This Row],[SUSTENTO]]="BACKLOG",Tabla1[[#This Row],[INDICADOR]]="VERDE"),"CUMPLIDO","PENDIENTE")))</f>
        <v>CUMPLIDO</v>
      </c>
      <c r="X20" s="302" t="str">
        <f>+IF(X$1=Tabla1[[#This Row],[INICIO 
PARADA]],"X",IF(Tabla1[[#This Row],[FIN 
PARADA]]=X$1,"X",""))</f>
        <v>X</v>
      </c>
      <c r="Y20" s="302" t="str">
        <f>+IF(Y$1=Tabla1[[#This Row],[INICIO 
PARADA]],"X",IF(Tabla1[[#This Row],[FIN 
PARADA]]=Y$1,"X",""))</f>
        <v/>
      </c>
      <c r="Z20" s="302" t="str">
        <f>+IF(Z$1=Tabla1[[#This Row],[INICIO 
PARADA]],"X",IF(Tabla1[[#This Row],[FIN 
PARADA]]=Z$1,"X",""))</f>
        <v/>
      </c>
      <c r="AA20" s="302" t="str">
        <f>+IF(AA$1=Tabla1[[#This Row],[INICIO 
PARADA]],"X",IF(Tabla1[[#This Row],[FIN 
PARADA]]=AA$1,"X",""))</f>
        <v/>
      </c>
      <c r="AB20" s="302" t="str">
        <f>+IF(AB$1=Tabla1[[#This Row],[INICIO 
PARADA]],"X",IF(Tabla1[[#This Row],[FIN 
PARADA]]=AB$1,"X",""))</f>
        <v/>
      </c>
      <c r="AC20" s="302" t="str">
        <f>+IF(AC$1=Tabla1[[#This Row],[INICIO 
PARADA]],"X",IF(Tabla1[[#This Row],[FIN 
PARADA]]=AC$1,"X",""))</f>
        <v/>
      </c>
      <c r="AD20" s="302" t="str">
        <f>+IF(AD$1=Tabla1[[#This Row],[INICIO 
PARADA]],"X",IF(Tabla1[[#This Row],[FIN 
PARADA]]=AD$1,"X",""))</f>
        <v/>
      </c>
      <c r="AE20" s="303" t="str">
        <f>+IF(Tabla1[[#This Row],[SEGUIMIENTO]]="CUMPLIDO","Ejecutada",IF(Tabla1[[#This Row],[SEGUIMIENTO]]="PENDIENTE","No Ejecutada","ADICIONAL"))</f>
        <v>Ejecutada</v>
      </c>
      <c r="AF20" s="292" t="s">
        <v>1820</v>
      </c>
      <c r="AG20" s="292" t="s">
        <v>1821</v>
      </c>
      <c r="AH20" s="349"/>
      <c r="AI20" s="349"/>
      <c r="AJ20" s="304" t="str">
        <f>IF(Tabla1[[#This Row],[SUSTENTO]]="CORRECTIVO","N","S")</f>
        <v>S</v>
      </c>
      <c r="AK20" s="297" t="str">
        <f>+Tabla1[[#This Row],[PERSONAL]]</f>
        <v>ELECN_P_C</v>
      </c>
      <c r="AL20" s="299">
        <f>+IF(Tabla1[[#This Row],[S/N]]="S",IF(Tabla1[[#This Row],[HH]]=0,Tabla1[[#This Row],[HH//]],Tabla1[[#This Row],[HH]]),0)</f>
        <v>2</v>
      </c>
      <c r="AM20" s="346">
        <v>2</v>
      </c>
      <c r="AN20" s="305">
        <f>IF(Tabla1[[#This Row],[S/N]]="s",+IFERROR(Tabla1[[#This Row],[HH REAL]]/Tabla1[[#This Row],[HH PLAN]],0),"")</f>
        <v>1</v>
      </c>
      <c r="AO20" s="148">
        <f>Tabla1[[#This Row],[FREC
CANT]]*Tabla1[[#This Row],[HH REAL]]</f>
        <v>2</v>
      </c>
    </row>
    <row r="21" spans="1:41" hidden="1">
      <c r="A21" s="341"/>
      <c r="B21" s="290" t="s">
        <v>38</v>
      </c>
      <c r="C21" s="342"/>
      <c r="D21" s="309" t="s">
        <v>1932</v>
      </c>
      <c r="E21" s="344"/>
      <c r="F21" s="298" t="s">
        <v>308</v>
      </c>
      <c r="G21" s="298" t="s">
        <v>1969</v>
      </c>
      <c r="H21" s="309">
        <v>1</v>
      </c>
      <c r="I21" s="345">
        <v>9</v>
      </c>
      <c r="J21" s="310">
        <v>45374</v>
      </c>
      <c r="K21" s="310">
        <v>45374</v>
      </c>
      <c r="L21" s="310">
        <v>45374</v>
      </c>
      <c r="M21" s="297">
        <f ca="1">Tabla1[[#This Row],[REPUESTO]:[SUSTENTO]]</f>
        <v>0</v>
      </c>
      <c r="N21" s="298" t="str">
        <f>IF(Tabla1[[#This Row],[PM]]="PM01","PREVENTIVO",IF(Tabla1[[#This Row],[PM]]="PM02","BACKLOG","CORRECTIVO"))</f>
        <v>BACKLOG</v>
      </c>
      <c r="O21" s="309" t="s">
        <v>941</v>
      </c>
      <c r="P21" s="308">
        <f>Tabla1[[#This Row],[FREC
CANT]]</f>
        <v>1</v>
      </c>
      <c r="Q21" s="299">
        <f>Tabla1[[#This Row],[HORAS ACUM
SOLICITADO]]</f>
        <v>9</v>
      </c>
      <c r="R21" s="299">
        <f>(Tabla1[[#This Row],[H]]*Tabla1[[#This Row],[HH]])</f>
        <v>9</v>
      </c>
      <c r="S21" s="346"/>
      <c r="T21" s="347"/>
      <c r="U21" s="291" t="s">
        <v>1925</v>
      </c>
      <c r="V21" s="348"/>
      <c r="W21" s="290" t="str">
        <f>IF(Tabla1[[#This Row],[SUSTENTO]]="CORRECTIVO","ADICIONAL",IF(AND(Tabla1[[#This Row],[SUSTENTO]]="PREVENTIVO",Tabla1[[#This Row],[INDICADOR]]="VERDE"),"CUMPLIDO",IF(AND(Tabla1[[#This Row],[SUSTENTO]]="BACKLOG",Tabla1[[#This Row],[INDICADOR]]="VERDE"),"CUMPLIDO","PENDIENTE")))</f>
        <v>CUMPLIDO</v>
      </c>
      <c r="X21" s="302" t="str">
        <f>+IF(X$1=Tabla1[[#This Row],[INICIO 
PARADA]],"X",IF(Tabla1[[#This Row],[FIN 
PARADA]]=X$1,"X",""))</f>
        <v>X</v>
      </c>
      <c r="Y21" s="302" t="str">
        <f>+IF(Y$1=Tabla1[[#This Row],[INICIO 
PARADA]],"X",IF(Tabla1[[#This Row],[FIN 
PARADA]]=Y$1,"X",""))</f>
        <v/>
      </c>
      <c r="Z21" s="302" t="str">
        <f>+IF(Z$1=Tabla1[[#This Row],[INICIO 
PARADA]],"X",IF(Tabla1[[#This Row],[FIN 
PARADA]]=Z$1,"X",""))</f>
        <v/>
      </c>
      <c r="AA21" s="302" t="str">
        <f>+IF(AA$1=Tabla1[[#This Row],[INICIO 
PARADA]],"X",IF(Tabla1[[#This Row],[FIN 
PARADA]]=AA$1,"X",""))</f>
        <v/>
      </c>
      <c r="AB21" s="302" t="str">
        <f>+IF(AB$1=Tabla1[[#This Row],[INICIO 
PARADA]],"X",IF(Tabla1[[#This Row],[FIN 
PARADA]]=AB$1,"X",""))</f>
        <v/>
      </c>
      <c r="AC21" s="302" t="str">
        <f>+IF(AC$1=Tabla1[[#This Row],[INICIO 
PARADA]],"X",IF(Tabla1[[#This Row],[FIN 
PARADA]]=AC$1,"X",""))</f>
        <v/>
      </c>
      <c r="AD21" s="302" t="str">
        <f>+IF(AD$1=Tabla1[[#This Row],[INICIO 
PARADA]],"X",IF(Tabla1[[#This Row],[FIN 
PARADA]]=AD$1,"X",""))</f>
        <v/>
      </c>
      <c r="AE21" s="303" t="str">
        <f>+IF(Tabla1[[#This Row],[SEGUIMIENTO]]="CUMPLIDO","Ejecutada",IF(Tabla1[[#This Row],[SEGUIMIENTO]]="PENDIENTE","No Ejecutada","ADICIONAL"))</f>
        <v>Ejecutada</v>
      </c>
      <c r="AF21" s="292" t="s">
        <v>1820</v>
      </c>
      <c r="AG21" s="292" t="s">
        <v>1821</v>
      </c>
      <c r="AH21" s="349"/>
      <c r="AI21" s="349"/>
      <c r="AJ21" s="304" t="str">
        <f>IF(Tabla1[[#This Row],[SUSTENTO]]="CORRECTIVO","N","S")</f>
        <v>S</v>
      </c>
      <c r="AK21" s="297" t="str">
        <f>+Tabla1[[#This Row],[PERSONAL]]</f>
        <v>INST_P_C</v>
      </c>
      <c r="AL21" s="299">
        <f>+IF(Tabla1[[#This Row],[S/N]]="S",IF(Tabla1[[#This Row],[HH]]=0,Tabla1[[#This Row],[HH//]],Tabla1[[#This Row],[HH]]),0)</f>
        <v>9</v>
      </c>
      <c r="AM21" s="346">
        <v>9</v>
      </c>
      <c r="AN21" s="305">
        <f>IF(Tabla1[[#This Row],[S/N]]="s",+IFERROR(Tabla1[[#This Row],[HH REAL]]/Tabla1[[#This Row],[HH PLAN]],0),"")</f>
        <v>1</v>
      </c>
      <c r="AO21" s="148">
        <f>Tabla1[[#This Row],[FREC
CANT]]*Tabla1[[#This Row],[HH REAL]]</f>
        <v>9</v>
      </c>
    </row>
    <row r="22" spans="1:41" hidden="1">
      <c r="A22" s="341"/>
      <c r="B22" s="290" t="s">
        <v>13</v>
      </c>
      <c r="C22" s="342"/>
      <c r="D22" s="309" t="s">
        <v>1932</v>
      </c>
      <c r="E22" s="344"/>
      <c r="F22" s="298" t="s">
        <v>1966</v>
      </c>
      <c r="G22" s="298" t="s">
        <v>1970</v>
      </c>
      <c r="H22" s="309">
        <v>4</v>
      </c>
      <c r="I22" s="345">
        <v>9</v>
      </c>
      <c r="J22" s="310">
        <v>45374</v>
      </c>
      <c r="K22" s="310">
        <v>45374</v>
      </c>
      <c r="L22" s="310">
        <v>45374</v>
      </c>
      <c r="M22" s="297">
        <f ca="1">Tabla1[[#This Row],[REPUESTO]:[SUSTENTO]]</f>
        <v>0</v>
      </c>
      <c r="N22" s="298" t="str">
        <f>IF(Tabla1[[#This Row],[PM]]="PM01","PREVENTIVO",IF(Tabla1[[#This Row],[PM]]="PM02","BACKLOG","CORRECTIVO"))</f>
        <v>PREVENTIVO</v>
      </c>
      <c r="O22" s="309" t="s">
        <v>941</v>
      </c>
      <c r="P22" s="308">
        <f>Tabla1[[#This Row],[FREC
CANT]]</f>
        <v>4</v>
      </c>
      <c r="Q22" s="299">
        <f>Tabla1[[#This Row],[HORAS ACUM
SOLICITADO]]</f>
        <v>9</v>
      </c>
      <c r="R22" s="299">
        <f>(Tabla1[[#This Row],[H]]*Tabla1[[#This Row],[HH]])</f>
        <v>36</v>
      </c>
      <c r="S22" s="346"/>
      <c r="T22" s="347"/>
      <c r="U22" s="291" t="s">
        <v>1925</v>
      </c>
      <c r="V22" s="348"/>
      <c r="W22" s="290" t="str">
        <f>IF(Tabla1[[#This Row],[SUSTENTO]]="CORRECTIVO","ADICIONAL",IF(AND(Tabla1[[#This Row],[SUSTENTO]]="PREVENTIVO",Tabla1[[#This Row],[INDICADOR]]="VERDE"),"CUMPLIDO",IF(AND(Tabla1[[#This Row],[SUSTENTO]]="BACKLOG",Tabla1[[#This Row],[INDICADOR]]="VERDE"),"CUMPLIDO","PENDIENTE")))</f>
        <v>CUMPLIDO</v>
      </c>
      <c r="X22" s="302" t="str">
        <f>+IF(X$1=Tabla1[[#This Row],[INICIO 
PARADA]],"X",IF(Tabla1[[#This Row],[FIN 
PARADA]]=X$1,"X",""))</f>
        <v>X</v>
      </c>
      <c r="Y22" s="302" t="str">
        <f>+IF(Y$1=Tabla1[[#This Row],[INICIO 
PARADA]],"X",IF(Tabla1[[#This Row],[FIN 
PARADA]]=Y$1,"X",""))</f>
        <v/>
      </c>
      <c r="Z22" s="302" t="str">
        <f>+IF(Z$1=Tabla1[[#This Row],[INICIO 
PARADA]],"X",IF(Tabla1[[#This Row],[FIN 
PARADA]]=Z$1,"X",""))</f>
        <v/>
      </c>
      <c r="AA22" s="302" t="str">
        <f>+IF(AA$1=Tabla1[[#This Row],[INICIO 
PARADA]],"X",IF(Tabla1[[#This Row],[FIN 
PARADA]]=AA$1,"X",""))</f>
        <v/>
      </c>
      <c r="AB22" s="302" t="str">
        <f>+IF(AB$1=Tabla1[[#This Row],[INICIO 
PARADA]],"X",IF(Tabla1[[#This Row],[FIN 
PARADA]]=AB$1,"X",""))</f>
        <v/>
      </c>
      <c r="AC22" s="302" t="str">
        <f>+IF(AC$1=Tabla1[[#This Row],[INICIO 
PARADA]],"X",IF(Tabla1[[#This Row],[FIN 
PARADA]]=AC$1,"X",""))</f>
        <v/>
      </c>
      <c r="AD22" s="302" t="str">
        <f>+IF(AD$1=Tabla1[[#This Row],[INICIO 
PARADA]],"X",IF(Tabla1[[#This Row],[FIN 
PARADA]]=AD$1,"X",""))</f>
        <v/>
      </c>
      <c r="AE22" s="303" t="str">
        <f>+IF(Tabla1[[#This Row],[SEGUIMIENTO]]="CUMPLIDO","Ejecutada",IF(Tabla1[[#This Row],[SEGUIMIENTO]]="PENDIENTE","No Ejecutada","ADICIONAL"))</f>
        <v>Ejecutada</v>
      </c>
      <c r="AF22" s="292" t="s">
        <v>1820</v>
      </c>
      <c r="AG22" s="292" t="s">
        <v>1821</v>
      </c>
      <c r="AH22" s="349"/>
      <c r="AI22" s="349"/>
      <c r="AJ22" s="304" t="str">
        <f>IF(Tabla1[[#This Row],[SUSTENTO]]="CORRECTIVO","N","S")</f>
        <v>S</v>
      </c>
      <c r="AK22" s="297" t="str">
        <f>+Tabla1[[#This Row],[PERSONAL]]</f>
        <v>INST_P_C</v>
      </c>
      <c r="AL22" s="299">
        <f>+IF(Tabla1[[#This Row],[S/N]]="S",IF(Tabla1[[#This Row],[HH]]=0,Tabla1[[#This Row],[HH//]],Tabla1[[#This Row],[HH]]),0)</f>
        <v>9</v>
      </c>
      <c r="AM22" s="346">
        <v>9</v>
      </c>
      <c r="AN22" s="305">
        <f>IF(Tabla1[[#This Row],[S/N]]="s",+IFERROR(Tabla1[[#This Row],[HH REAL]]/Tabla1[[#This Row],[HH PLAN]],0),"")</f>
        <v>1</v>
      </c>
      <c r="AO22" s="148">
        <f>Tabla1[[#This Row],[FREC
CANT]]*Tabla1[[#This Row],[HH REAL]]</f>
        <v>36</v>
      </c>
    </row>
    <row r="23" spans="1:41" hidden="1">
      <c r="A23" s="341"/>
      <c r="B23" s="290" t="s">
        <v>13</v>
      </c>
      <c r="C23" s="342"/>
      <c r="D23" s="309" t="s">
        <v>1932</v>
      </c>
      <c r="E23" s="344"/>
      <c r="F23" s="298" t="s">
        <v>1967</v>
      </c>
      <c r="G23" s="298" t="s">
        <v>1971</v>
      </c>
      <c r="H23" s="343">
        <v>2</v>
      </c>
      <c r="I23" s="345">
        <v>9</v>
      </c>
      <c r="J23" s="310">
        <v>45374</v>
      </c>
      <c r="K23" s="310">
        <v>45374</v>
      </c>
      <c r="L23" s="310">
        <v>45374</v>
      </c>
      <c r="M23" s="297">
        <f ca="1">Tabla1[[#This Row],[REPUESTO]:[SUSTENTO]]</f>
        <v>0</v>
      </c>
      <c r="N23" s="298" t="str">
        <f>IF(Tabla1[[#This Row],[PM]]="PM01","PREVENTIVO",IF(Tabla1[[#This Row],[PM]]="PM02","BACKLOG","CORRECTIVO"))</f>
        <v>PREVENTIVO</v>
      </c>
      <c r="O23" s="309" t="s">
        <v>941</v>
      </c>
      <c r="P23" s="308">
        <f>Tabla1[[#This Row],[FREC
CANT]]</f>
        <v>2</v>
      </c>
      <c r="Q23" s="299">
        <f>Tabla1[[#This Row],[HORAS ACUM
SOLICITADO]]</f>
        <v>9</v>
      </c>
      <c r="R23" s="299">
        <f>(Tabla1[[#This Row],[H]]*Tabla1[[#This Row],[HH]])</f>
        <v>18</v>
      </c>
      <c r="S23" s="346"/>
      <c r="T23" s="347"/>
      <c r="U23" s="291" t="s">
        <v>1925</v>
      </c>
      <c r="V23" s="348"/>
      <c r="W23" s="290" t="str">
        <f>IF(Tabla1[[#This Row],[SUSTENTO]]="CORRECTIVO","ADICIONAL",IF(AND(Tabla1[[#This Row],[SUSTENTO]]="PREVENTIVO",Tabla1[[#This Row],[INDICADOR]]="VERDE"),"CUMPLIDO",IF(AND(Tabla1[[#This Row],[SUSTENTO]]="BACKLOG",Tabla1[[#This Row],[INDICADOR]]="VERDE"),"CUMPLIDO","PENDIENTE")))</f>
        <v>CUMPLIDO</v>
      </c>
      <c r="X23" s="302" t="str">
        <f>+IF(X$1=Tabla1[[#This Row],[INICIO 
PARADA]],"X",IF(Tabla1[[#This Row],[FIN 
PARADA]]=X$1,"X",""))</f>
        <v>X</v>
      </c>
      <c r="Y23" s="302" t="str">
        <f>+IF(Y$1=Tabla1[[#This Row],[INICIO 
PARADA]],"X",IF(Tabla1[[#This Row],[FIN 
PARADA]]=Y$1,"X",""))</f>
        <v/>
      </c>
      <c r="Z23" s="302" t="str">
        <f>+IF(Z$1=Tabla1[[#This Row],[INICIO 
PARADA]],"X",IF(Tabla1[[#This Row],[FIN 
PARADA]]=Z$1,"X",""))</f>
        <v/>
      </c>
      <c r="AA23" s="302" t="str">
        <f>+IF(AA$1=Tabla1[[#This Row],[INICIO 
PARADA]],"X",IF(Tabla1[[#This Row],[FIN 
PARADA]]=AA$1,"X",""))</f>
        <v/>
      </c>
      <c r="AB23" s="302" t="str">
        <f>+IF(AB$1=Tabla1[[#This Row],[INICIO 
PARADA]],"X",IF(Tabla1[[#This Row],[FIN 
PARADA]]=AB$1,"X",""))</f>
        <v/>
      </c>
      <c r="AC23" s="302" t="str">
        <f>+IF(AC$1=Tabla1[[#This Row],[INICIO 
PARADA]],"X",IF(Tabla1[[#This Row],[FIN 
PARADA]]=AC$1,"X",""))</f>
        <v/>
      </c>
      <c r="AD23" s="302" t="str">
        <f>+IF(AD$1=Tabla1[[#This Row],[INICIO 
PARADA]],"X",IF(Tabla1[[#This Row],[FIN 
PARADA]]=AD$1,"X",""))</f>
        <v/>
      </c>
      <c r="AE23" s="303" t="str">
        <f>+IF(Tabla1[[#This Row],[SEGUIMIENTO]]="CUMPLIDO","Ejecutada",IF(Tabla1[[#This Row],[SEGUIMIENTO]]="PENDIENTE","No Ejecutada","ADICIONAL"))</f>
        <v>Ejecutada</v>
      </c>
      <c r="AF23" s="292" t="s">
        <v>1820</v>
      </c>
      <c r="AG23" s="292" t="s">
        <v>1821</v>
      </c>
      <c r="AH23" s="349"/>
      <c r="AI23" s="349"/>
      <c r="AJ23" s="304" t="str">
        <f>IF(Tabla1[[#This Row],[SUSTENTO]]="CORRECTIVO","N","S")</f>
        <v>S</v>
      </c>
      <c r="AK23" s="297" t="str">
        <f>+Tabla1[[#This Row],[PERSONAL]]</f>
        <v>INST_P_C</v>
      </c>
      <c r="AL23" s="299">
        <f>+IF(Tabla1[[#This Row],[S/N]]="S",IF(Tabla1[[#This Row],[HH]]=0,Tabla1[[#This Row],[HH//]],Tabla1[[#This Row],[HH]]),0)</f>
        <v>9</v>
      </c>
      <c r="AM23" s="346">
        <v>9</v>
      </c>
      <c r="AN23" s="305">
        <f>IF(Tabla1[[#This Row],[S/N]]="s",+IFERROR(Tabla1[[#This Row],[HH REAL]]/Tabla1[[#This Row],[HH PLAN]],0),"")</f>
        <v>1</v>
      </c>
      <c r="AO23" s="148">
        <f>Tabla1[[#This Row],[FREC
CANT]]*Tabla1[[#This Row],[HH REAL]]</f>
        <v>18</v>
      </c>
    </row>
    <row r="24" spans="1:41" hidden="1">
      <c r="A24" s="341"/>
      <c r="B24" s="290" t="s">
        <v>13</v>
      </c>
      <c r="C24" s="342"/>
      <c r="D24" s="309" t="s">
        <v>1932</v>
      </c>
      <c r="E24" s="344"/>
      <c r="F24" s="298" t="s">
        <v>1968</v>
      </c>
      <c r="G24" s="298" t="s">
        <v>1972</v>
      </c>
      <c r="H24" s="343">
        <v>2</v>
      </c>
      <c r="I24" s="345">
        <v>9</v>
      </c>
      <c r="J24" s="310">
        <v>45374</v>
      </c>
      <c r="K24" s="310">
        <v>45374</v>
      </c>
      <c r="L24" s="310">
        <v>45374</v>
      </c>
      <c r="M24" s="297">
        <f ca="1">Tabla1[[#This Row],[REPUESTO]:[SUSTENTO]]</f>
        <v>0</v>
      </c>
      <c r="N24" s="298" t="str">
        <f>IF(Tabla1[[#This Row],[PM]]="PM01","PREVENTIVO",IF(Tabla1[[#This Row],[PM]]="PM02","BACKLOG","CORRECTIVO"))</f>
        <v>PREVENTIVO</v>
      </c>
      <c r="O24" s="309" t="s">
        <v>941</v>
      </c>
      <c r="P24" s="308">
        <f>Tabla1[[#This Row],[FREC
CANT]]</f>
        <v>2</v>
      </c>
      <c r="Q24" s="299">
        <f>Tabla1[[#This Row],[HORAS ACUM
SOLICITADO]]</f>
        <v>9</v>
      </c>
      <c r="R24" s="299">
        <f>(Tabla1[[#This Row],[H]]*Tabla1[[#This Row],[HH]])</f>
        <v>18</v>
      </c>
      <c r="S24" s="346"/>
      <c r="T24" s="347"/>
      <c r="U24" s="291" t="s">
        <v>1925</v>
      </c>
      <c r="V24" s="348"/>
      <c r="W24" s="290" t="str">
        <f>IF(Tabla1[[#This Row],[SUSTENTO]]="CORRECTIVO","ADICIONAL",IF(AND(Tabla1[[#This Row],[SUSTENTO]]="PREVENTIVO",Tabla1[[#This Row],[INDICADOR]]="VERDE"),"CUMPLIDO",IF(AND(Tabla1[[#This Row],[SUSTENTO]]="BACKLOG",Tabla1[[#This Row],[INDICADOR]]="VERDE"),"CUMPLIDO","PENDIENTE")))</f>
        <v>CUMPLIDO</v>
      </c>
      <c r="X24" s="302" t="str">
        <f>+IF(X$1=Tabla1[[#This Row],[INICIO 
PARADA]],"X",IF(Tabla1[[#This Row],[FIN 
PARADA]]=X$1,"X",""))</f>
        <v>X</v>
      </c>
      <c r="Y24" s="302" t="str">
        <f>+IF(Y$1=Tabla1[[#This Row],[INICIO 
PARADA]],"X",IF(Tabla1[[#This Row],[FIN 
PARADA]]=Y$1,"X",""))</f>
        <v/>
      </c>
      <c r="Z24" s="302" t="str">
        <f>+IF(Z$1=Tabla1[[#This Row],[INICIO 
PARADA]],"X",IF(Tabla1[[#This Row],[FIN 
PARADA]]=Z$1,"X",""))</f>
        <v/>
      </c>
      <c r="AA24" s="302" t="str">
        <f>+IF(AA$1=Tabla1[[#This Row],[INICIO 
PARADA]],"X",IF(Tabla1[[#This Row],[FIN 
PARADA]]=AA$1,"X",""))</f>
        <v/>
      </c>
      <c r="AB24" s="302" t="str">
        <f>+IF(AB$1=Tabla1[[#This Row],[INICIO 
PARADA]],"X",IF(Tabla1[[#This Row],[FIN 
PARADA]]=AB$1,"X",""))</f>
        <v/>
      </c>
      <c r="AC24" s="302" t="str">
        <f>+IF(AC$1=Tabla1[[#This Row],[INICIO 
PARADA]],"X",IF(Tabla1[[#This Row],[FIN 
PARADA]]=AC$1,"X",""))</f>
        <v/>
      </c>
      <c r="AD24" s="302" t="str">
        <f>+IF(AD$1=Tabla1[[#This Row],[INICIO 
PARADA]],"X",IF(Tabla1[[#This Row],[FIN 
PARADA]]=AD$1,"X",""))</f>
        <v/>
      </c>
      <c r="AE24" s="303" t="str">
        <f>+IF(Tabla1[[#This Row],[SEGUIMIENTO]]="CUMPLIDO","Ejecutada",IF(Tabla1[[#This Row],[SEGUIMIENTO]]="PENDIENTE","No Ejecutada","ADICIONAL"))</f>
        <v>Ejecutada</v>
      </c>
      <c r="AF24" s="292" t="s">
        <v>1820</v>
      </c>
      <c r="AG24" s="292" t="s">
        <v>1821</v>
      </c>
      <c r="AH24" s="349"/>
      <c r="AI24" s="349"/>
      <c r="AJ24" s="304" t="str">
        <f>IF(Tabla1[[#This Row],[SUSTENTO]]="CORRECTIVO","N","S")</f>
        <v>S</v>
      </c>
      <c r="AK24" s="297" t="str">
        <f>+Tabla1[[#This Row],[PERSONAL]]</f>
        <v>INST_P_C</v>
      </c>
      <c r="AL24" s="299">
        <f>+IF(Tabla1[[#This Row],[S/N]]="S",IF(Tabla1[[#This Row],[HH]]=0,Tabla1[[#This Row],[HH//]],Tabla1[[#This Row],[HH]]),0)</f>
        <v>9</v>
      </c>
      <c r="AM24" s="346">
        <v>9</v>
      </c>
      <c r="AN24" s="305">
        <f>IF(Tabla1[[#This Row],[S/N]]="s",+IFERROR(Tabla1[[#This Row],[HH REAL]]/Tabla1[[#This Row],[HH PLAN]],0),"")</f>
        <v>1</v>
      </c>
      <c r="AO24" s="148">
        <f>Tabla1[[#This Row],[FREC
CANT]]*Tabla1[[#This Row],[HH REAL]]</f>
        <v>18</v>
      </c>
    </row>
    <row r="25" spans="1:41" hidden="1">
      <c r="A25" s="341"/>
      <c r="B25" s="290" t="s">
        <v>13</v>
      </c>
      <c r="C25" s="342"/>
      <c r="D25" s="309" t="s">
        <v>1932</v>
      </c>
      <c r="E25" s="344"/>
      <c r="F25" s="298" t="s">
        <v>1973</v>
      </c>
      <c r="G25" s="298" t="s">
        <v>1982</v>
      </c>
      <c r="H25" s="343">
        <v>1</v>
      </c>
      <c r="I25" s="345">
        <v>0.5</v>
      </c>
      <c r="J25" s="310">
        <v>45374</v>
      </c>
      <c r="K25" s="310">
        <v>45374</v>
      </c>
      <c r="L25" s="310">
        <v>45374</v>
      </c>
      <c r="M25" s="297">
        <f ca="1">Tabla1[[#This Row],[REPUESTO]:[SUSTENTO]]</f>
        <v>0</v>
      </c>
      <c r="N25" s="298" t="str">
        <f>IF(Tabla1[[#This Row],[PM]]="PM01","PREVENTIVO",IF(Tabla1[[#This Row],[PM]]="PM02","BACKLOG","CORRECTIVO"))</f>
        <v>PREVENTIVO</v>
      </c>
      <c r="O25" s="309" t="s">
        <v>1928</v>
      </c>
      <c r="P25" s="308">
        <f>Tabla1[[#This Row],[FREC
CANT]]</f>
        <v>1</v>
      </c>
      <c r="Q25" s="299">
        <f>Tabla1[[#This Row],[HORAS ACUM
SOLICITADO]]</f>
        <v>0.5</v>
      </c>
      <c r="R25" s="299">
        <f>(Tabla1[[#This Row],[H]]*Tabla1[[#This Row],[HH]])</f>
        <v>0.5</v>
      </c>
      <c r="S25" s="346"/>
      <c r="T25" s="347"/>
      <c r="U25" s="291" t="s">
        <v>1925</v>
      </c>
      <c r="V25" s="348"/>
      <c r="W25" s="290" t="str">
        <f>IF(Tabla1[[#This Row],[SUSTENTO]]="CORRECTIVO","ADICIONAL",IF(AND(Tabla1[[#This Row],[SUSTENTO]]="PREVENTIVO",Tabla1[[#This Row],[INDICADOR]]="VERDE"),"CUMPLIDO",IF(AND(Tabla1[[#This Row],[SUSTENTO]]="BACKLOG",Tabla1[[#This Row],[INDICADOR]]="VERDE"),"CUMPLIDO","PENDIENTE")))</f>
        <v>CUMPLIDO</v>
      </c>
      <c r="X25" s="302" t="str">
        <f>+IF(X$1=Tabla1[[#This Row],[INICIO 
PARADA]],"X",IF(Tabla1[[#This Row],[FIN 
PARADA]]=X$1,"X",""))</f>
        <v>X</v>
      </c>
      <c r="Y25" s="302" t="str">
        <f>+IF(Y$1=Tabla1[[#This Row],[INICIO 
PARADA]],"X",IF(Tabla1[[#This Row],[FIN 
PARADA]]=Y$1,"X",""))</f>
        <v/>
      </c>
      <c r="Z25" s="302" t="str">
        <f>+IF(Z$1=Tabla1[[#This Row],[INICIO 
PARADA]],"X",IF(Tabla1[[#This Row],[FIN 
PARADA]]=Z$1,"X",""))</f>
        <v/>
      </c>
      <c r="AA25" s="302" t="str">
        <f>+IF(AA$1=Tabla1[[#This Row],[INICIO 
PARADA]],"X",IF(Tabla1[[#This Row],[FIN 
PARADA]]=AA$1,"X",""))</f>
        <v/>
      </c>
      <c r="AB25" s="302" t="str">
        <f>+IF(AB$1=Tabla1[[#This Row],[INICIO 
PARADA]],"X",IF(Tabla1[[#This Row],[FIN 
PARADA]]=AB$1,"X",""))</f>
        <v/>
      </c>
      <c r="AC25" s="302" t="str">
        <f>+IF(AC$1=Tabla1[[#This Row],[INICIO 
PARADA]],"X",IF(Tabla1[[#This Row],[FIN 
PARADA]]=AC$1,"X",""))</f>
        <v/>
      </c>
      <c r="AD25" s="302" t="str">
        <f>+IF(AD$1=Tabla1[[#This Row],[INICIO 
PARADA]],"X",IF(Tabla1[[#This Row],[FIN 
PARADA]]=AD$1,"X",""))</f>
        <v/>
      </c>
      <c r="AE25" s="303" t="str">
        <f>+IF(Tabla1[[#This Row],[SEGUIMIENTO]]="CUMPLIDO","Ejecutada",IF(Tabla1[[#This Row],[SEGUIMIENTO]]="PENDIENTE","No Ejecutada","ADICIONAL"))</f>
        <v>Ejecutada</v>
      </c>
      <c r="AF25" s="292" t="s">
        <v>1820</v>
      </c>
      <c r="AG25" s="292" t="s">
        <v>1821</v>
      </c>
      <c r="AH25" s="349"/>
      <c r="AI25" s="349"/>
      <c r="AJ25" s="304" t="str">
        <f>IF(Tabla1[[#This Row],[SUSTENTO]]="CORRECTIVO","N","S")</f>
        <v>S</v>
      </c>
      <c r="AK25" s="297" t="str">
        <f>+Tabla1[[#This Row],[PERSONAL]]</f>
        <v>LUB_P_C</v>
      </c>
      <c r="AL25" s="299">
        <f>+IF(Tabla1[[#This Row],[S/N]]="S",IF(Tabla1[[#This Row],[HH]]=0,Tabla1[[#This Row],[HH//]],Tabla1[[#This Row],[HH]]),0)</f>
        <v>0.5</v>
      </c>
      <c r="AM25" s="346">
        <v>0.5</v>
      </c>
      <c r="AN25" s="305">
        <f>IF(Tabla1[[#This Row],[S/N]]="s",+IFERROR(Tabla1[[#This Row],[HH REAL]]/Tabla1[[#This Row],[HH PLAN]],0),"")</f>
        <v>1</v>
      </c>
      <c r="AO25" s="148">
        <f>Tabla1[[#This Row],[FREC
CANT]]*Tabla1[[#This Row],[HH REAL]]</f>
        <v>0.5</v>
      </c>
    </row>
    <row r="26" spans="1:41" hidden="1">
      <c r="A26" s="341"/>
      <c r="B26" s="290" t="s">
        <v>13</v>
      </c>
      <c r="C26" s="342"/>
      <c r="D26" s="309" t="s">
        <v>1932</v>
      </c>
      <c r="E26" s="344"/>
      <c r="F26" s="298" t="s">
        <v>1973</v>
      </c>
      <c r="G26" s="298" t="s">
        <v>1983</v>
      </c>
      <c r="H26" s="343">
        <v>1</v>
      </c>
      <c r="I26" s="345">
        <v>0.5</v>
      </c>
      <c r="J26" s="310">
        <v>45374</v>
      </c>
      <c r="K26" s="310">
        <v>45374</v>
      </c>
      <c r="L26" s="310">
        <v>45374</v>
      </c>
      <c r="M26" s="297">
        <f ca="1">Tabla1[[#This Row],[REPUESTO]:[SUSTENTO]]</f>
        <v>0</v>
      </c>
      <c r="N26" s="298" t="str">
        <f>IF(Tabla1[[#This Row],[PM]]="PM01","PREVENTIVO",IF(Tabla1[[#This Row],[PM]]="PM02","BACKLOG","CORRECTIVO"))</f>
        <v>PREVENTIVO</v>
      </c>
      <c r="O26" s="309" t="s">
        <v>1928</v>
      </c>
      <c r="P26" s="308">
        <f>Tabla1[[#This Row],[FREC
CANT]]</f>
        <v>1</v>
      </c>
      <c r="Q26" s="299">
        <f>Tabla1[[#This Row],[HORAS ACUM
SOLICITADO]]</f>
        <v>0.5</v>
      </c>
      <c r="R26" s="299">
        <f>(Tabla1[[#This Row],[H]]*Tabla1[[#This Row],[HH]])</f>
        <v>0.5</v>
      </c>
      <c r="S26" s="346"/>
      <c r="T26" s="347"/>
      <c r="U26" s="291" t="s">
        <v>1925</v>
      </c>
      <c r="V26" s="348"/>
      <c r="W26" s="290" t="str">
        <f>IF(Tabla1[[#This Row],[SUSTENTO]]="CORRECTIVO","ADICIONAL",IF(AND(Tabla1[[#This Row],[SUSTENTO]]="PREVENTIVO",Tabla1[[#This Row],[INDICADOR]]="VERDE"),"CUMPLIDO",IF(AND(Tabla1[[#This Row],[SUSTENTO]]="BACKLOG",Tabla1[[#This Row],[INDICADOR]]="VERDE"),"CUMPLIDO","PENDIENTE")))</f>
        <v>CUMPLIDO</v>
      </c>
      <c r="X26" s="302" t="str">
        <f>+IF(X$1=Tabla1[[#This Row],[INICIO 
PARADA]],"X",IF(Tabla1[[#This Row],[FIN 
PARADA]]=X$1,"X",""))</f>
        <v>X</v>
      </c>
      <c r="Y26" s="302" t="str">
        <f>+IF(Y$1=Tabla1[[#This Row],[INICIO 
PARADA]],"X",IF(Tabla1[[#This Row],[FIN 
PARADA]]=Y$1,"X",""))</f>
        <v/>
      </c>
      <c r="Z26" s="302" t="str">
        <f>+IF(Z$1=Tabla1[[#This Row],[INICIO 
PARADA]],"X",IF(Tabla1[[#This Row],[FIN 
PARADA]]=Z$1,"X",""))</f>
        <v/>
      </c>
      <c r="AA26" s="302" t="str">
        <f>+IF(AA$1=Tabla1[[#This Row],[INICIO 
PARADA]],"X",IF(Tabla1[[#This Row],[FIN 
PARADA]]=AA$1,"X",""))</f>
        <v/>
      </c>
      <c r="AB26" s="302" t="str">
        <f>+IF(AB$1=Tabla1[[#This Row],[INICIO 
PARADA]],"X",IF(Tabla1[[#This Row],[FIN 
PARADA]]=AB$1,"X",""))</f>
        <v/>
      </c>
      <c r="AC26" s="302" t="str">
        <f>+IF(AC$1=Tabla1[[#This Row],[INICIO 
PARADA]],"X",IF(Tabla1[[#This Row],[FIN 
PARADA]]=AC$1,"X",""))</f>
        <v/>
      </c>
      <c r="AD26" s="302" t="str">
        <f>+IF(AD$1=Tabla1[[#This Row],[INICIO 
PARADA]],"X",IF(Tabla1[[#This Row],[FIN 
PARADA]]=AD$1,"X",""))</f>
        <v/>
      </c>
      <c r="AE26" s="303" t="str">
        <f>+IF(Tabla1[[#This Row],[SEGUIMIENTO]]="CUMPLIDO","Ejecutada",IF(Tabla1[[#This Row],[SEGUIMIENTO]]="PENDIENTE","No Ejecutada","ADICIONAL"))</f>
        <v>Ejecutada</v>
      </c>
      <c r="AF26" s="292" t="s">
        <v>1820</v>
      </c>
      <c r="AG26" s="292" t="s">
        <v>1821</v>
      </c>
      <c r="AH26" s="349"/>
      <c r="AI26" s="349"/>
      <c r="AJ26" s="304" t="str">
        <f>IF(Tabla1[[#This Row],[SUSTENTO]]="CORRECTIVO","N","S")</f>
        <v>S</v>
      </c>
      <c r="AK26" s="297" t="str">
        <f>+Tabla1[[#This Row],[PERSONAL]]</f>
        <v>LUB_P_C</v>
      </c>
      <c r="AL26" s="299">
        <f>+IF(Tabla1[[#This Row],[S/N]]="S",IF(Tabla1[[#This Row],[HH]]=0,Tabla1[[#This Row],[HH//]],Tabla1[[#This Row],[HH]]),0)</f>
        <v>0.5</v>
      </c>
      <c r="AM26" s="346">
        <v>0.5</v>
      </c>
      <c r="AN26" s="305">
        <f>IF(Tabla1[[#This Row],[S/N]]="s",+IFERROR(Tabla1[[#This Row],[HH REAL]]/Tabla1[[#This Row],[HH PLAN]],0),"")</f>
        <v>1</v>
      </c>
      <c r="AO26" s="148">
        <f>Tabla1[[#This Row],[FREC
CANT]]*Tabla1[[#This Row],[HH REAL]]</f>
        <v>0.5</v>
      </c>
    </row>
    <row r="27" spans="1:41" hidden="1">
      <c r="A27" s="341"/>
      <c r="B27" s="290" t="s">
        <v>13</v>
      </c>
      <c r="C27" s="342"/>
      <c r="D27" s="309" t="s">
        <v>1932</v>
      </c>
      <c r="E27" s="344"/>
      <c r="F27" s="298" t="s">
        <v>1626</v>
      </c>
      <c r="G27" s="298" t="s">
        <v>1982</v>
      </c>
      <c r="H27" s="343">
        <v>1</v>
      </c>
      <c r="I27" s="345">
        <v>0.5</v>
      </c>
      <c r="J27" s="310">
        <v>45374</v>
      </c>
      <c r="K27" s="310">
        <v>45374</v>
      </c>
      <c r="L27" s="310">
        <v>45374</v>
      </c>
      <c r="M27" s="297">
        <f ca="1">Tabla1[[#This Row],[REPUESTO]:[SUSTENTO]]</f>
        <v>0</v>
      </c>
      <c r="N27" s="298" t="str">
        <f>IF(Tabla1[[#This Row],[PM]]="PM01","PREVENTIVO",IF(Tabla1[[#This Row],[PM]]="PM02","BACKLOG","CORRECTIVO"))</f>
        <v>PREVENTIVO</v>
      </c>
      <c r="O27" s="309" t="s">
        <v>1928</v>
      </c>
      <c r="P27" s="308">
        <f>Tabla1[[#This Row],[FREC
CANT]]</f>
        <v>1</v>
      </c>
      <c r="Q27" s="299">
        <f>Tabla1[[#This Row],[HORAS ACUM
SOLICITADO]]</f>
        <v>0.5</v>
      </c>
      <c r="R27" s="299">
        <f>(Tabla1[[#This Row],[H]]*Tabla1[[#This Row],[HH]])</f>
        <v>0.5</v>
      </c>
      <c r="S27" s="346"/>
      <c r="T27" s="347"/>
      <c r="U27" s="291" t="s">
        <v>1925</v>
      </c>
      <c r="V27" s="348"/>
      <c r="W27" s="290" t="str">
        <f>IF(Tabla1[[#This Row],[SUSTENTO]]="CORRECTIVO","ADICIONAL",IF(AND(Tabla1[[#This Row],[SUSTENTO]]="PREVENTIVO",Tabla1[[#This Row],[INDICADOR]]="VERDE"),"CUMPLIDO",IF(AND(Tabla1[[#This Row],[SUSTENTO]]="BACKLOG",Tabla1[[#This Row],[INDICADOR]]="VERDE"),"CUMPLIDO","PENDIENTE")))</f>
        <v>CUMPLIDO</v>
      </c>
      <c r="X27" s="302" t="str">
        <f>+IF(X$1=Tabla1[[#This Row],[INICIO 
PARADA]],"X",IF(Tabla1[[#This Row],[FIN 
PARADA]]=X$1,"X",""))</f>
        <v>X</v>
      </c>
      <c r="Y27" s="302" t="str">
        <f>+IF(Y$1=Tabla1[[#This Row],[INICIO 
PARADA]],"X",IF(Tabla1[[#This Row],[FIN 
PARADA]]=Y$1,"X",""))</f>
        <v/>
      </c>
      <c r="Z27" s="302" t="str">
        <f>+IF(Z$1=Tabla1[[#This Row],[INICIO 
PARADA]],"X",IF(Tabla1[[#This Row],[FIN 
PARADA]]=Z$1,"X",""))</f>
        <v/>
      </c>
      <c r="AA27" s="302" t="str">
        <f>+IF(AA$1=Tabla1[[#This Row],[INICIO 
PARADA]],"X",IF(Tabla1[[#This Row],[FIN 
PARADA]]=AA$1,"X",""))</f>
        <v/>
      </c>
      <c r="AB27" s="302" t="str">
        <f>+IF(AB$1=Tabla1[[#This Row],[INICIO 
PARADA]],"X",IF(Tabla1[[#This Row],[FIN 
PARADA]]=AB$1,"X",""))</f>
        <v/>
      </c>
      <c r="AC27" s="302" t="str">
        <f>+IF(AC$1=Tabla1[[#This Row],[INICIO 
PARADA]],"X",IF(Tabla1[[#This Row],[FIN 
PARADA]]=AC$1,"X",""))</f>
        <v/>
      </c>
      <c r="AD27" s="302" t="str">
        <f>+IF(AD$1=Tabla1[[#This Row],[INICIO 
PARADA]],"X",IF(Tabla1[[#This Row],[FIN 
PARADA]]=AD$1,"X",""))</f>
        <v/>
      </c>
      <c r="AE27" s="303" t="str">
        <f>+IF(Tabla1[[#This Row],[SEGUIMIENTO]]="CUMPLIDO","Ejecutada",IF(Tabla1[[#This Row],[SEGUIMIENTO]]="PENDIENTE","No Ejecutada","ADICIONAL"))</f>
        <v>Ejecutada</v>
      </c>
      <c r="AF27" s="292" t="s">
        <v>1820</v>
      </c>
      <c r="AG27" s="292" t="s">
        <v>1821</v>
      </c>
      <c r="AH27" s="349"/>
      <c r="AI27" s="349"/>
      <c r="AJ27" s="304" t="str">
        <f>IF(Tabla1[[#This Row],[SUSTENTO]]="CORRECTIVO","N","S")</f>
        <v>S</v>
      </c>
      <c r="AK27" s="297" t="str">
        <f>+Tabla1[[#This Row],[PERSONAL]]</f>
        <v>LUB_P_C</v>
      </c>
      <c r="AL27" s="299">
        <f>+IF(Tabla1[[#This Row],[S/N]]="S",IF(Tabla1[[#This Row],[HH]]=0,Tabla1[[#This Row],[HH//]],Tabla1[[#This Row],[HH]]),0)</f>
        <v>0.5</v>
      </c>
      <c r="AM27" s="346">
        <v>0.5</v>
      </c>
      <c r="AN27" s="305">
        <f>IF(Tabla1[[#This Row],[S/N]]="s",+IFERROR(Tabla1[[#This Row],[HH REAL]]/Tabla1[[#This Row],[HH PLAN]],0),"")</f>
        <v>1</v>
      </c>
      <c r="AO27" s="148">
        <f>Tabla1[[#This Row],[FREC
CANT]]*Tabla1[[#This Row],[HH REAL]]</f>
        <v>0.5</v>
      </c>
    </row>
    <row r="28" spans="1:41" hidden="1">
      <c r="A28" s="341"/>
      <c r="B28" s="290" t="s">
        <v>13</v>
      </c>
      <c r="C28" s="342"/>
      <c r="D28" s="309" t="s">
        <v>1932</v>
      </c>
      <c r="E28" s="344"/>
      <c r="F28" s="298" t="s">
        <v>968</v>
      </c>
      <c r="G28" s="298" t="s">
        <v>1982</v>
      </c>
      <c r="H28" s="343">
        <v>1</v>
      </c>
      <c r="I28" s="345">
        <v>0.5</v>
      </c>
      <c r="J28" s="310">
        <v>45374</v>
      </c>
      <c r="K28" s="310">
        <v>45374</v>
      </c>
      <c r="L28" s="310">
        <v>45374</v>
      </c>
      <c r="M28" s="297">
        <f ca="1">Tabla1[[#This Row],[REPUESTO]:[SUSTENTO]]</f>
        <v>0</v>
      </c>
      <c r="N28" s="298" t="str">
        <f>IF(Tabla1[[#This Row],[PM]]="PM01","PREVENTIVO",IF(Tabla1[[#This Row],[PM]]="PM02","BACKLOG","CORRECTIVO"))</f>
        <v>PREVENTIVO</v>
      </c>
      <c r="O28" s="309" t="s">
        <v>1928</v>
      </c>
      <c r="P28" s="308">
        <f>Tabla1[[#This Row],[FREC
CANT]]</f>
        <v>1</v>
      </c>
      <c r="Q28" s="299">
        <f>Tabla1[[#This Row],[HORAS ACUM
SOLICITADO]]</f>
        <v>0.5</v>
      </c>
      <c r="R28" s="299">
        <f>(Tabla1[[#This Row],[H]]*Tabla1[[#This Row],[HH]])</f>
        <v>0.5</v>
      </c>
      <c r="S28" s="346"/>
      <c r="T28" s="347"/>
      <c r="U28" s="291" t="s">
        <v>1925</v>
      </c>
      <c r="V28" s="348"/>
      <c r="W28" s="290" t="str">
        <f>IF(Tabla1[[#This Row],[SUSTENTO]]="CORRECTIVO","ADICIONAL",IF(AND(Tabla1[[#This Row],[SUSTENTO]]="PREVENTIVO",Tabla1[[#This Row],[INDICADOR]]="VERDE"),"CUMPLIDO",IF(AND(Tabla1[[#This Row],[SUSTENTO]]="BACKLOG",Tabla1[[#This Row],[INDICADOR]]="VERDE"),"CUMPLIDO","PENDIENTE")))</f>
        <v>CUMPLIDO</v>
      </c>
      <c r="X28" s="302" t="str">
        <f>+IF(X$1=Tabla1[[#This Row],[INICIO 
PARADA]],"X",IF(Tabla1[[#This Row],[FIN 
PARADA]]=X$1,"X",""))</f>
        <v>X</v>
      </c>
      <c r="Y28" s="302" t="str">
        <f>+IF(Y$1=Tabla1[[#This Row],[INICIO 
PARADA]],"X",IF(Tabla1[[#This Row],[FIN 
PARADA]]=Y$1,"X",""))</f>
        <v/>
      </c>
      <c r="Z28" s="302" t="str">
        <f>+IF(Z$1=Tabla1[[#This Row],[INICIO 
PARADA]],"X",IF(Tabla1[[#This Row],[FIN 
PARADA]]=Z$1,"X",""))</f>
        <v/>
      </c>
      <c r="AA28" s="302" t="str">
        <f>+IF(AA$1=Tabla1[[#This Row],[INICIO 
PARADA]],"X",IF(Tabla1[[#This Row],[FIN 
PARADA]]=AA$1,"X",""))</f>
        <v/>
      </c>
      <c r="AB28" s="302" t="str">
        <f>+IF(AB$1=Tabla1[[#This Row],[INICIO 
PARADA]],"X",IF(Tabla1[[#This Row],[FIN 
PARADA]]=AB$1,"X",""))</f>
        <v/>
      </c>
      <c r="AC28" s="302" t="str">
        <f>+IF(AC$1=Tabla1[[#This Row],[INICIO 
PARADA]],"X",IF(Tabla1[[#This Row],[FIN 
PARADA]]=AC$1,"X",""))</f>
        <v/>
      </c>
      <c r="AD28" s="302" t="str">
        <f>+IF(AD$1=Tabla1[[#This Row],[INICIO 
PARADA]],"X",IF(Tabla1[[#This Row],[FIN 
PARADA]]=AD$1,"X",""))</f>
        <v/>
      </c>
      <c r="AE28" s="303" t="str">
        <f>+IF(Tabla1[[#This Row],[SEGUIMIENTO]]="CUMPLIDO","Ejecutada",IF(Tabla1[[#This Row],[SEGUIMIENTO]]="PENDIENTE","No Ejecutada","ADICIONAL"))</f>
        <v>Ejecutada</v>
      </c>
      <c r="AF28" s="292" t="s">
        <v>1820</v>
      </c>
      <c r="AG28" s="292" t="s">
        <v>1821</v>
      </c>
      <c r="AH28" s="349"/>
      <c r="AI28" s="349"/>
      <c r="AJ28" s="304" t="str">
        <f>IF(Tabla1[[#This Row],[SUSTENTO]]="CORRECTIVO","N","S")</f>
        <v>S</v>
      </c>
      <c r="AK28" s="297" t="str">
        <f>+Tabla1[[#This Row],[PERSONAL]]</f>
        <v>LUB_P_C</v>
      </c>
      <c r="AL28" s="299">
        <f>+IF(Tabla1[[#This Row],[S/N]]="S",IF(Tabla1[[#This Row],[HH]]=0,Tabla1[[#This Row],[HH//]],Tabla1[[#This Row],[HH]]),0)</f>
        <v>0.5</v>
      </c>
      <c r="AM28" s="346">
        <v>0.5</v>
      </c>
      <c r="AN28" s="305">
        <f>IF(Tabla1[[#This Row],[S/N]]="s",+IFERROR(Tabla1[[#This Row],[HH REAL]]/Tabla1[[#This Row],[HH PLAN]],0),"")</f>
        <v>1</v>
      </c>
      <c r="AO28" s="148">
        <f>Tabla1[[#This Row],[FREC
CANT]]*Tabla1[[#This Row],[HH REAL]]</f>
        <v>0.5</v>
      </c>
    </row>
    <row r="29" spans="1:41" hidden="1">
      <c r="A29" s="341"/>
      <c r="B29" s="290" t="s">
        <v>13</v>
      </c>
      <c r="C29" s="342"/>
      <c r="D29" s="309" t="s">
        <v>1932</v>
      </c>
      <c r="E29" s="344"/>
      <c r="F29" s="298" t="s">
        <v>1974</v>
      </c>
      <c r="G29" s="298" t="s">
        <v>1982</v>
      </c>
      <c r="H29" s="343">
        <v>1</v>
      </c>
      <c r="I29" s="345">
        <v>0.5</v>
      </c>
      <c r="J29" s="310">
        <v>45374</v>
      </c>
      <c r="K29" s="310">
        <v>45374</v>
      </c>
      <c r="L29" s="310">
        <v>45374</v>
      </c>
      <c r="M29" s="297">
        <f ca="1">Tabla1[[#This Row],[REPUESTO]:[SUSTENTO]]</f>
        <v>0</v>
      </c>
      <c r="N29" s="298" t="str">
        <f>IF(Tabla1[[#This Row],[PM]]="PM01","PREVENTIVO",IF(Tabla1[[#This Row],[PM]]="PM02","BACKLOG","CORRECTIVO"))</f>
        <v>PREVENTIVO</v>
      </c>
      <c r="O29" s="309" t="s">
        <v>1928</v>
      </c>
      <c r="P29" s="308">
        <f>Tabla1[[#This Row],[FREC
CANT]]</f>
        <v>1</v>
      </c>
      <c r="Q29" s="299">
        <f>Tabla1[[#This Row],[HORAS ACUM
SOLICITADO]]</f>
        <v>0.5</v>
      </c>
      <c r="R29" s="299">
        <f>(Tabla1[[#This Row],[H]]*Tabla1[[#This Row],[HH]])</f>
        <v>0.5</v>
      </c>
      <c r="S29" s="346"/>
      <c r="T29" s="347"/>
      <c r="U29" s="291" t="s">
        <v>1925</v>
      </c>
      <c r="V29" s="348"/>
      <c r="W29" s="290" t="str">
        <f>IF(Tabla1[[#This Row],[SUSTENTO]]="CORRECTIVO","ADICIONAL",IF(AND(Tabla1[[#This Row],[SUSTENTO]]="PREVENTIVO",Tabla1[[#This Row],[INDICADOR]]="VERDE"),"CUMPLIDO",IF(AND(Tabla1[[#This Row],[SUSTENTO]]="BACKLOG",Tabla1[[#This Row],[INDICADOR]]="VERDE"),"CUMPLIDO","PENDIENTE")))</f>
        <v>CUMPLIDO</v>
      </c>
      <c r="X29" s="302" t="str">
        <f>+IF(X$1=Tabla1[[#This Row],[INICIO 
PARADA]],"X",IF(Tabla1[[#This Row],[FIN 
PARADA]]=X$1,"X",""))</f>
        <v>X</v>
      </c>
      <c r="Y29" s="302" t="str">
        <f>+IF(Y$1=Tabla1[[#This Row],[INICIO 
PARADA]],"X",IF(Tabla1[[#This Row],[FIN 
PARADA]]=Y$1,"X",""))</f>
        <v/>
      </c>
      <c r="Z29" s="302" t="str">
        <f>+IF(Z$1=Tabla1[[#This Row],[INICIO 
PARADA]],"X",IF(Tabla1[[#This Row],[FIN 
PARADA]]=Z$1,"X",""))</f>
        <v/>
      </c>
      <c r="AA29" s="302" t="str">
        <f>+IF(AA$1=Tabla1[[#This Row],[INICIO 
PARADA]],"X",IF(Tabla1[[#This Row],[FIN 
PARADA]]=AA$1,"X",""))</f>
        <v/>
      </c>
      <c r="AB29" s="302" t="str">
        <f>+IF(AB$1=Tabla1[[#This Row],[INICIO 
PARADA]],"X",IF(Tabla1[[#This Row],[FIN 
PARADA]]=AB$1,"X",""))</f>
        <v/>
      </c>
      <c r="AC29" s="302" t="str">
        <f>+IF(AC$1=Tabla1[[#This Row],[INICIO 
PARADA]],"X",IF(Tabla1[[#This Row],[FIN 
PARADA]]=AC$1,"X",""))</f>
        <v/>
      </c>
      <c r="AD29" s="302" t="str">
        <f>+IF(AD$1=Tabla1[[#This Row],[INICIO 
PARADA]],"X",IF(Tabla1[[#This Row],[FIN 
PARADA]]=AD$1,"X",""))</f>
        <v/>
      </c>
      <c r="AE29" s="303" t="str">
        <f>+IF(Tabla1[[#This Row],[SEGUIMIENTO]]="CUMPLIDO","Ejecutada",IF(Tabla1[[#This Row],[SEGUIMIENTO]]="PENDIENTE","No Ejecutada","ADICIONAL"))</f>
        <v>Ejecutada</v>
      </c>
      <c r="AF29" s="292" t="s">
        <v>1820</v>
      </c>
      <c r="AG29" s="292" t="s">
        <v>1821</v>
      </c>
      <c r="AH29" s="349"/>
      <c r="AI29" s="349"/>
      <c r="AJ29" s="304" t="str">
        <f>IF(Tabla1[[#This Row],[SUSTENTO]]="CORRECTIVO","N","S")</f>
        <v>S</v>
      </c>
      <c r="AK29" s="297" t="str">
        <f>+Tabla1[[#This Row],[PERSONAL]]</f>
        <v>LUB_P_C</v>
      </c>
      <c r="AL29" s="299">
        <f>+IF(Tabla1[[#This Row],[S/N]]="S",IF(Tabla1[[#This Row],[HH]]=0,Tabla1[[#This Row],[HH//]],Tabla1[[#This Row],[HH]]),0)</f>
        <v>0.5</v>
      </c>
      <c r="AM29" s="346">
        <v>0.5</v>
      </c>
      <c r="AN29" s="305">
        <f>IF(Tabla1[[#This Row],[S/N]]="s",+IFERROR(Tabla1[[#This Row],[HH REAL]]/Tabla1[[#This Row],[HH PLAN]],0),"")</f>
        <v>1</v>
      </c>
      <c r="AO29" s="148">
        <f>Tabla1[[#This Row],[FREC
CANT]]*Tabla1[[#This Row],[HH REAL]]</f>
        <v>0.5</v>
      </c>
    </row>
    <row r="30" spans="1:41" hidden="1">
      <c r="A30" s="341"/>
      <c r="B30" s="290" t="s">
        <v>13</v>
      </c>
      <c r="C30" s="342"/>
      <c r="D30" s="309" t="s">
        <v>1932</v>
      </c>
      <c r="E30" s="344"/>
      <c r="F30" s="298" t="s">
        <v>1975</v>
      </c>
      <c r="G30" s="298" t="s">
        <v>1982</v>
      </c>
      <c r="H30" s="343">
        <v>1</v>
      </c>
      <c r="I30" s="345">
        <v>0.5</v>
      </c>
      <c r="J30" s="310">
        <v>45374</v>
      </c>
      <c r="K30" s="310">
        <v>45374</v>
      </c>
      <c r="L30" s="310">
        <v>45374</v>
      </c>
      <c r="M30" s="297">
        <f ca="1">Tabla1[[#This Row],[REPUESTO]:[SUSTENTO]]</f>
        <v>0</v>
      </c>
      <c r="N30" s="298" t="str">
        <f>IF(Tabla1[[#This Row],[PM]]="PM01","PREVENTIVO",IF(Tabla1[[#This Row],[PM]]="PM02","BACKLOG","CORRECTIVO"))</f>
        <v>PREVENTIVO</v>
      </c>
      <c r="O30" s="309" t="s">
        <v>1928</v>
      </c>
      <c r="P30" s="308">
        <f>Tabla1[[#This Row],[FREC
CANT]]</f>
        <v>1</v>
      </c>
      <c r="Q30" s="299">
        <f>Tabla1[[#This Row],[HORAS ACUM
SOLICITADO]]</f>
        <v>0.5</v>
      </c>
      <c r="R30" s="299">
        <f>(Tabla1[[#This Row],[H]]*Tabla1[[#This Row],[HH]])</f>
        <v>0.5</v>
      </c>
      <c r="S30" s="346"/>
      <c r="T30" s="347"/>
      <c r="U30" s="291" t="s">
        <v>1925</v>
      </c>
      <c r="V30" s="348"/>
      <c r="W30" s="290" t="str">
        <f>IF(Tabla1[[#This Row],[SUSTENTO]]="CORRECTIVO","ADICIONAL",IF(AND(Tabla1[[#This Row],[SUSTENTO]]="PREVENTIVO",Tabla1[[#This Row],[INDICADOR]]="VERDE"),"CUMPLIDO",IF(AND(Tabla1[[#This Row],[SUSTENTO]]="BACKLOG",Tabla1[[#This Row],[INDICADOR]]="VERDE"),"CUMPLIDO","PENDIENTE")))</f>
        <v>CUMPLIDO</v>
      </c>
      <c r="X30" s="302" t="str">
        <f>+IF(X$1=Tabla1[[#This Row],[INICIO 
PARADA]],"X",IF(Tabla1[[#This Row],[FIN 
PARADA]]=X$1,"X",""))</f>
        <v>X</v>
      </c>
      <c r="Y30" s="302" t="str">
        <f>+IF(Y$1=Tabla1[[#This Row],[INICIO 
PARADA]],"X",IF(Tabla1[[#This Row],[FIN 
PARADA]]=Y$1,"X",""))</f>
        <v/>
      </c>
      <c r="Z30" s="302" t="str">
        <f>+IF(Z$1=Tabla1[[#This Row],[INICIO 
PARADA]],"X",IF(Tabla1[[#This Row],[FIN 
PARADA]]=Z$1,"X",""))</f>
        <v/>
      </c>
      <c r="AA30" s="302" t="str">
        <f>+IF(AA$1=Tabla1[[#This Row],[INICIO 
PARADA]],"X",IF(Tabla1[[#This Row],[FIN 
PARADA]]=AA$1,"X",""))</f>
        <v/>
      </c>
      <c r="AB30" s="302" t="str">
        <f>+IF(AB$1=Tabla1[[#This Row],[INICIO 
PARADA]],"X",IF(Tabla1[[#This Row],[FIN 
PARADA]]=AB$1,"X",""))</f>
        <v/>
      </c>
      <c r="AC30" s="302" t="str">
        <f>+IF(AC$1=Tabla1[[#This Row],[INICIO 
PARADA]],"X",IF(Tabla1[[#This Row],[FIN 
PARADA]]=AC$1,"X",""))</f>
        <v/>
      </c>
      <c r="AD30" s="302" t="str">
        <f>+IF(AD$1=Tabla1[[#This Row],[INICIO 
PARADA]],"X",IF(Tabla1[[#This Row],[FIN 
PARADA]]=AD$1,"X",""))</f>
        <v/>
      </c>
      <c r="AE30" s="303" t="str">
        <f>+IF(Tabla1[[#This Row],[SEGUIMIENTO]]="CUMPLIDO","Ejecutada",IF(Tabla1[[#This Row],[SEGUIMIENTO]]="PENDIENTE","No Ejecutada","ADICIONAL"))</f>
        <v>Ejecutada</v>
      </c>
      <c r="AF30" s="292" t="s">
        <v>1820</v>
      </c>
      <c r="AG30" s="292" t="s">
        <v>1821</v>
      </c>
      <c r="AH30" s="349"/>
      <c r="AI30" s="349"/>
      <c r="AJ30" s="304" t="str">
        <f>IF(Tabla1[[#This Row],[SUSTENTO]]="CORRECTIVO","N","S")</f>
        <v>S</v>
      </c>
      <c r="AK30" s="297" t="str">
        <f>+Tabla1[[#This Row],[PERSONAL]]</f>
        <v>LUB_P_C</v>
      </c>
      <c r="AL30" s="299">
        <f>+IF(Tabla1[[#This Row],[S/N]]="S",IF(Tabla1[[#This Row],[HH]]=0,Tabla1[[#This Row],[HH//]],Tabla1[[#This Row],[HH]]),0)</f>
        <v>0.5</v>
      </c>
      <c r="AM30" s="346">
        <v>0.5</v>
      </c>
      <c r="AN30" s="305">
        <f>IF(Tabla1[[#This Row],[S/N]]="s",+IFERROR(Tabla1[[#This Row],[HH REAL]]/Tabla1[[#This Row],[HH PLAN]],0),"")</f>
        <v>1</v>
      </c>
      <c r="AO30" s="148">
        <f>Tabla1[[#This Row],[FREC
CANT]]*Tabla1[[#This Row],[HH REAL]]</f>
        <v>0.5</v>
      </c>
    </row>
    <row r="31" spans="1:41" hidden="1">
      <c r="A31" s="341"/>
      <c r="B31" s="290" t="s">
        <v>13</v>
      </c>
      <c r="C31" s="342"/>
      <c r="D31" s="309" t="s">
        <v>1932</v>
      </c>
      <c r="E31" s="344"/>
      <c r="F31" s="298" t="s">
        <v>1976</v>
      </c>
      <c r="G31" s="298" t="s">
        <v>1982</v>
      </c>
      <c r="H31" s="343">
        <v>1</v>
      </c>
      <c r="I31" s="345">
        <v>0.5</v>
      </c>
      <c r="J31" s="310">
        <v>45374</v>
      </c>
      <c r="K31" s="310">
        <v>45374</v>
      </c>
      <c r="L31" s="310">
        <v>45374</v>
      </c>
      <c r="M31" s="297">
        <f ca="1">Tabla1[[#This Row],[REPUESTO]:[SUSTENTO]]</f>
        <v>0</v>
      </c>
      <c r="N31" s="298" t="str">
        <f>IF(Tabla1[[#This Row],[PM]]="PM01","PREVENTIVO",IF(Tabla1[[#This Row],[PM]]="PM02","BACKLOG","CORRECTIVO"))</f>
        <v>PREVENTIVO</v>
      </c>
      <c r="O31" s="309" t="s">
        <v>1928</v>
      </c>
      <c r="P31" s="308">
        <f>Tabla1[[#This Row],[FREC
CANT]]</f>
        <v>1</v>
      </c>
      <c r="Q31" s="299">
        <f>Tabla1[[#This Row],[HORAS ACUM
SOLICITADO]]</f>
        <v>0.5</v>
      </c>
      <c r="R31" s="299">
        <f>(Tabla1[[#This Row],[H]]*Tabla1[[#This Row],[HH]])</f>
        <v>0.5</v>
      </c>
      <c r="S31" s="346"/>
      <c r="T31" s="347"/>
      <c r="U31" s="291" t="s">
        <v>1925</v>
      </c>
      <c r="V31" s="348"/>
      <c r="W31" s="290" t="str">
        <f>IF(Tabla1[[#This Row],[SUSTENTO]]="CORRECTIVO","ADICIONAL",IF(AND(Tabla1[[#This Row],[SUSTENTO]]="PREVENTIVO",Tabla1[[#This Row],[INDICADOR]]="VERDE"),"CUMPLIDO",IF(AND(Tabla1[[#This Row],[SUSTENTO]]="BACKLOG",Tabla1[[#This Row],[INDICADOR]]="VERDE"),"CUMPLIDO","PENDIENTE")))</f>
        <v>CUMPLIDO</v>
      </c>
      <c r="X31" s="302" t="str">
        <f>+IF(X$1=Tabla1[[#This Row],[INICIO 
PARADA]],"X",IF(Tabla1[[#This Row],[FIN 
PARADA]]=X$1,"X",""))</f>
        <v>X</v>
      </c>
      <c r="Y31" s="302" t="str">
        <f>+IF(Y$1=Tabla1[[#This Row],[INICIO 
PARADA]],"X",IF(Tabla1[[#This Row],[FIN 
PARADA]]=Y$1,"X",""))</f>
        <v/>
      </c>
      <c r="Z31" s="302" t="str">
        <f>+IF(Z$1=Tabla1[[#This Row],[INICIO 
PARADA]],"X",IF(Tabla1[[#This Row],[FIN 
PARADA]]=Z$1,"X",""))</f>
        <v/>
      </c>
      <c r="AA31" s="302" t="str">
        <f>+IF(AA$1=Tabla1[[#This Row],[INICIO 
PARADA]],"X",IF(Tabla1[[#This Row],[FIN 
PARADA]]=AA$1,"X",""))</f>
        <v/>
      </c>
      <c r="AB31" s="302" t="str">
        <f>+IF(AB$1=Tabla1[[#This Row],[INICIO 
PARADA]],"X",IF(Tabla1[[#This Row],[FIN 
PARADA]]=AB$1,"X",""))</f>
        <v/>
      </c>
      <c r="AC31" s="302" t="str">
        <f>+IF(AC$1=Tabla1[[#This Row],[INICIO 
PARADA]],"X",IF(Tabla1[[#This Row],[FIN 
PARADA]]=AC$1,"X",""))</f>
        <v/>
      </c>
      <c r="AD31" s="302" t="str">
        <f>+IF(AD$1=Tabla1[[#This Row],[INICIO 
PARADA]],"X",IF(Tabla1[[#This Row],[FIN 
PARADA]]=AD$1,"X",""))</f>
        <v/>
      </c>
      <c r="AE31" s="303" t="str">
        <f>+IF(Tabla1[[#This Row],[SEGUIMIENTO]]="CUMPLIDO","Ejecutada",IF(Tabla1[[#This Row],[SEGUIMIENTO]]="PENDIENTE","No Ejecutada","ADICIONAL"))</f>
        <v>Ejecutada</v>
      </c>
      <c r="AF31" s="292" t="s">
        <v>1820</v>
      </c>
      <c r="AG31" s="292" t="s">
        <v>1821</v>
      </c>
      <c r="AH31" s="349"/>
      <c r="AI31" s="349"/>
      <c r="AJ31" s="304" t="str">
        <f>IF(Tabla1[[#This Row],[SUSTENTO]]="CORRECTIVO","N","S")</f>
        <v>S</v>
      </c>
      <c r="AK31" s="297" t="str">
        <f>+Tabla1[[#This Row],[PERSONAL]]</f>
        <v>LUB_P_C</v>
      </c>
      <c r="AL31" s="299">
        <f>+IF(Tabla1[[#This Row],[S/N]]="S",IF(Tabla1[[#This Row],[HH]]=0,Tabla1[[#This Row],[HH//]],Tabla1[[#This Row],[HH]]),0)</f>
        <v>0.5</v>
      </c>
      <c r="AM31" s="346">
        <v>0.5</v>
      </c>
      <c r="AN31" s="305">
        <f>IF(Tabla1[[#This Row],[S/N]]="s",+IFERROR(Tabla1[[#This Row],[HH REAL]]/Tabla1[[#This Row],[HH PLAN]],0),"")</f>
        <v>1</v>
      </c>
      <c r="AO31" s="148">
        <f>Tabla1[[#This Row],[FREC
CANT]]*Tabla1[[#This Row],[HH REAL]]</f>
        <v>0.5</v>
      </c>
    </row>
    <row r="32" spans="1:41" hidden="1">
      <c r="A32" s="341"/>
      <c r="B32" s="290" t="s">
        <v>13</v>
      </c>
      <c r="C32" s="342"/>
      <c r="D32" s="309" t="s">
        <v>1932</v>
      </c>
      <c r="E32" s="344"/>
      <c r="F32" s="298" t="s">
        <v>1631</v>
      </c>
      <c r="G32" s="298" t="s">
        <v>1983</v>
      </c>
      <c r="H32" s="343">
        <v>1</v>
      </c>
      <c r="I32" s="345">
        <v>0.5</v>
      </c>
      <c r="J32" s="310">
        <v>45374</v>
      </c>
      <c r="K32" s="310">
        <v>45374</v>
      </c>
      <c r="L32" s="310">
        <v>45374</v>
      </c>
      <c r="M32" s="297">
        <f ca="1">Tabla1[[#This Row],[REPUESTO]:[SUSTENTO]]</f>
        <v>0</v>
      </c>
      <c r="N32" s="298" t="str">
        <f>IF(Tabla1[[#This Row],[PM]]="PM01","PREVENTIVO",IF(Tabla1[[#This Row],[PM]]="PM02","BACKLOG","CORRECTIVO"))</f>
        <v>PREVENTIVO</v>
      </c>
      <c r="O32" s="309" t="s">
        <v>1928</v>
      </c>
      <c r="P32" s="308">
        <f>Tabla1[[#This Row],[FREC
CANT]]</f>
        <v>1</v>
      </c>
      <c r="Q32" s="299">
        <f>Tabla1[[#This Row],[HORAS ACUM
SOLICITADO]]</f>
        <v>0.5</v>
      </c>
      <c r="R32" s="299">
        <f>(Tabla1[[#This Row],[H]]*Tabla1[[#This Row],[HH]])</f>
        <v>0.5</v>
      </c>
      <c r="S32" s="346"/>
      <c r="T32" s="347"/>
      <c r="U32" s="291" t="s">
        <v>1925</v>
      </c>
      <c r="V32" s="348"/>
      <c r="W32" s="290" t="str">
        <f>IF(Tabla1[[#This Row],[SUSTENTO]]="CORRECTIVO","ADICIONAL",IF(AND(Tabla1[[#This Row],[SUSTENTO]]="PREVENTIVO",Tabla1[[#This Row],[INDICADOR]]="VERDE"),"CUMPLIDO",IF(AND(Tabla1[[#This Row],[SUSTENTO]]="BACKLOG",Tabla1[[#This Row],[INDICADOR]]="VERDE"),"CUMPLIDO","PENDIENTE")))</f>
        <v>CUMPLIDO</v>
      </c>
      <c r="X32" s="302" t="str">
        <f>+IF(X$1=Tabla1[[#This Row],[INICIO 
PARADA]],"X",IF(Tabla1[[#This Row],[FIN 
PARADA]]=X$1,"X",""))</f>
        <v>X</v>
      </c>
      <c r="Y32" s="302" t="str">
        <f>+IF(Y$1=Tabla1[[#This Row],[INICIO 
PARADA]],"X",IF(Tabla1[[#This Row],[FIN 
PARADA]]=Y$1,"X",""))</f>
        <v/>
      </c>
      <c r="Z32" s="302" t="str">
        <f>+IF(Z$1=Tabla1[[#This Row],[INICIO 
PARADA]],"X",IF(Tabla1[[#This Row],[FIN 
PARADA]]=Z$1,"X",""))</f>
        <v/>
      </c>
      <c r="AA32" s="302" t="str">
        <f>+IF(AA$1=Tabla1[[#This Row],[INICIO 
PARADA]],"X",IF(Tabla1[[#This Row],[FIN 
PARADA]]=AA$1,"X",""))</f>
        <v/>
      </c>
      <c r="AB32" s="302" t="str">
        <f>+IF(AB$1=Tabla1[[#This Row],[INICIO 
PARADA]],"X",IF(Tabla1[[#This Row],[FIN 
PARADA]]=AB$1,"X",""))</f>
        <v/>
      </c>
      <c r="AC32" s="302" t="str">
        <f>+IF(AC$1=Tabla1[[#This Row],[INICIO 
PARADA]],"X",IF(Tabla1[[#This Row],[FIN 
PARADA]]=AC$1,"X",""))</f>
        <v/>
      </c>
      <c r="AD32" s="302" t="str">
        <f>+IF(AD$1=Tabla1[[#This Row],[INICIO 
PARADA]],"X",IF(Tabla1[[#This Row],[FIN 
PARADA]]=AD$1,"X",""))</f>
        <v/>
      </c>
      <c r="AE32" s="303" t="str">
        <f>+IF(Tabla1[[#This Row],[SEGUIMIENTO]]="CUMPLIDO","Ejecutada",IF(Tabla1[[#This Row],[SEGUIMIENTO]]="PENDIENTE","No Ejecutada","ADICIONAL"))</f>
        <v>Ejecutada</v>
      </c>
      <c r="AF32" s="292" t="s">
        <v>1820</v>
      </c>
      <c r="AG32" s="292" t="s">
        <v>1821</v>
      </c>
      <c r="AH32" s="349"/>
      <c r="AI32" s="349"/>
      <c r="AJ32" s="304" t="str">
        <f>IF(Tabla1[[#This Row],[SUSTENTO]]="CORRECTIVO","N","S")</f>
        <v>S</v>
      </c>
      <c r="AK32" s="297" t="str">
        <f>+Tabla1[[#This Row],[PERSONAL]]</f>
        <v>LUB_P_C</v>
      </c>
      <c r="AL32" s="299">
        <f>+IF(Tabla1[[#This Row],[S/N]]="S",IF(Tabla1[[#This Row],[HH]]=0,Tabla1[[#This Row],[HH//]],Tabla1[[#This Row],[HH]]),0)</f>
        <v>0.5</v>
      </c>
      <c r="AM32" s="346">
        <v>0.5</v>
      </c>
      <c r="AN32" s="305">
        <f>IF(Tabla1[[#This Row],[S/N]]="s",+IFERROR(Tabla1[[#This Row],[HH REAL]]/Tabla1[[#This Row],[HH PLAN]],0),"")</f>
        <v>1</v>
      </c>
      <c r="AO32" s="148">
        <f>Tabla1[[#This Row],[FREC
CANT]]*Tabla1[[#This Row],[HH REAL]]</f>
        <v>0.5</v>
      </c>
    </row>
    <row r="33" spans="1:41" hidden="1">
      <c r="A33" s="341"/>
      <c r="B33" s="290" t="s">
        <v>13</v>
      </c>
      <c r="C33" s="342"/>
      <c r="D33" s="309" t="s">
        <v>1932</v>
      </c>
      <c r="E33" s="344"/>
      <c r="F33" s="298" t="s">
        <v>1631</v>
      </c>
      <c r="G33" s="298" t="s">
        <v>1982</v>
      </c>
      <c r="H33" s="343">
        <v>1</v>
      </c>
      <c r="I33" s="345">
        <v>0.5</v>
      </c>
      <c r="J33" s="310">
        <v>45374</v>
      </c>
      <c r="K33" s="310">
        <v>45374</v>
      </c>
      <c r="L33" s="310">
        <v>45374</v>
      </c>
      <c r="M33" s="297">
        <f ca="1">Tabla1[[#This Row],[REPUESTO]:[SUSTENTO]]</f>
        <v>0</v>
      </c>
      <c r="N33" s="298" t="str">
        <f>IF(Tabla1[[#This Row],[PM]]="PM01","PREVENTIVO",IF(Tabla1[[#This Row],[PM]]="PM02","BACKLOG","CORRECTIVO"))</f>
        <v>PREVENTIVO</v>
      </c>
      <c r="O33" s="309" t="s">
        <v>1928</v>
      </c>
      <c r="P33" s="308">
        <f>Tabla1[[#This Row],[FREC
CANT]]</f>
        <v>1</v>
      </c>
      <c r="Q33" s="299">
        <f>Tabla1[[#This Row],[HORAS ACUM
SOLICITADO]]</f>
        <v>0.5</v>
      </c>
      <c r="R33" s="299">
        <f>(Tabla1[[#This Row],[H]]*Tabla1[[#This Row],[HH]])</f>
        <v>0.5</v>
      </c>
      <c r="S33" s="346"/>
      <c r="T33" s="347"/>
      <c r="U33" s="291" t="s">
        <v>1925</v>
      </c>
      <c r="V33" s="348"/>
      <c r="W33" s="290" t="str">
        <f>IF(Tabla1[[#This Row],[SUSTENTO]]="CORRECTIVO","ADICIONAL",IF(AND(Tabla1[[#This Row],[SUSTENTO]]="PREVENTIVO",Tabla1[[#This Row],[INDICADOR]]="VERDE"),"CUMPLIDO",IF(AND(Tabla1[[#This Row],[SUSTENTO]]="BACKLOG",Tabla1[[#This Row],[INDICADOR]]="VERDE"),"CUMPLIDO","PENDIENTE")))</f>
        <v>CUMPLIDO</v>
      </c>
      <c r="X33" s="302" t="str">
        <f>+IF(X$1=Tabla1[[#This Row],[INICIO 
PARADA]],"X",IF(Tabla1[[#This Row],[FIN 
PARADA]]=X$1,"X",""))</f>
        <v>X</v>
      </c>
      <c r="Y33" s="302" t="str">
        <f>+IF(Y$1=Tabla1[[#This Row],[INICIO 
PARADA]],"X",IF(Tabla1[[#This Row],[FIN 
PARADA]]=Y$1,"X",""))</f>
        <v/>
      </c>
      <c r="Z33" s="302" t="str">
        <f>+IF(Z$1=Tabla1[[#This Row],[INICIO 
PARADA]],"X",IF(Tabla1[[#This Row],[FIN 
PARADA]]=Z$1,"X",""))</f>
        <v/>
      </c>
      <c r="AA33" s="302" t="str">
        <f>+IF(AA$1=Tabla1[[#This Row],[INICIO 
PARADA]],"X",IF(Tabla1[[#This Row],[FIN 
PARADA]]=AA$1,"X",""))</f>
        <v/>
      </c>
      <c r="AB33" s="302" t="str">
        <f>+IF(AB$1=Tabla1[[#This Row],[INICIO 
PARADA]],"X",IF(Tabla1[[#This Row],[FIN 
PARADA]]=AB$1,"X",""))</f>
        <v/>
      </c>
      <c r="AC33" s="302" t="str">
        <f>+IF(AC$1=Tabla1[[#This Row],[INICIO 
PARADA]],"X",IF(Tabla1[[#This Row],[FIN 
PARADA]]=AC$1,"X",""))</f>
        <v/>
      </c>
      <c r="AD33" s="302" t="str">
        <f>+IF(AD$1=Tabla1[[#This Row],[INICIO 
PARADA]],"X",IF(Tabla1[[#This Row],[FIN 
PARADA]]=AD$1,"X",""))</f>
        <v/>
      </c>
      <c r="AE33" s="303" t="str">
        <f>+IF(Tabla1[[#This Row],[SEGUIMIENTO]]="CUMPLIDO","Ejecutada",IF(Tabla1[[#This Row],[SEGUIMIENTO]]="PENDIENTE","No Ejecutada","ADICIONAL"))</f>
        <v>Ejecutada</v>
      </c>
      <c r="AF33" s="292" t="s">
        <v>1820</v>
      </c>
      <c r="AG33" s="292" t="s">
        <v>1821</v>
      </c>
      <c r="AH33" s="349"/>
      <c r="AI33" s="349"/>
      <c r="AJ33" s="304" t="str">
        <f>IF(Tabla1[[#This Row],[SUSTENTO]]="CORRECTIVO","N","S")</f>
        <v>S</v>
      </c>
      <c r="AK33" s="297" t="str">
        <f>+Tabla1[[#This Row],[PERSONAL]]</f>
        <v>LUB_P_C</v>
      </c>
      <c r="AL33" s="299">
        <f>+IF(Tabla1[[#This Row],[S/N]]="S",IF(Tabla1[[#This Row],[HH]]=0,Tabla1[[#This Row],[HH//]],Tabla1[[#This Row],[HH]]),0)</f>
        <v>0.5</v>
      </c>
      <c r="AM33" s="345">
        <v>0.5</v>
      </c>
      <c r="AN33" s="305">
        <f>IF(Tabla1[[#This Row],[S/N]]="s",+IFERROR(Tabla1[[#This Row],[HH REAL]]/Tabla1[[#This Row],[HH PLAN]],0),"")</f>
        <v>1</v>
      </c>
      <c r="AO33" s="148">
        <f>Tabla1[[#This Row],[FREC
CANT]]*Tabla1[[#This Row],[HH REAL]]</f>
        <v>0.5</v>
      </c>
    </row>
    <row r="34" spans="1:41" hidden="1">
      <c r="A34" s="341"/>
      <c r="B34" s="290" t="s">
        <v>13</v>
      </c>
      <c r="C34" s="342"/>
      <c r="D34" s="309" t="s">
        <v>1932</v>
      </c>
      <c r="E34" s="344"/>
      <c r="F34" s="298" t="s">
        <v>1632</v>
      </c>
      <c r="G34" s="298" t="s">
        <v>1983</v>
      </c>
      <c r="H34" s="343">
        <v>1</v>
      </c>
      <c r="I34" s="345">
        <v>0.5</v>
      </c>
      <c r="J34" s="310">
        <v>45374</v>
      </c>
      <c r="K34" s="310">
        <v>45374</v>
      </c>
      <c r="L34" s="310">
        <v>45374</v>
      </c>
      <c r="M34" s="297">
        <f ca="1">Tabla1[[#This Row],[REPUESTO]:[SUSTENTO]]</f>
        <v>0</v>
      </c>
      <c r="N34" s="298" t="str">
        <f>IF(Tabla1[[#This Row],[PM]]="PM01","PREVENTIVO",IF(Tabla1[[#This Row],[PM]]="PM02","BACKLOG","CORRECTIVO"))</f>
        <v>PREVENTIVO</v>
      </c>
      <c r="O34" s="309" t="s">
        <v>1928</v>
      </c>
      <c r="P34" s="308">
        <f>Tabla1[[#This Row],[FREC
CANT]]</f>
        <v>1</v>
      </c>
      <c r="Q34" s="299">
        <f>Tabla1[[#This Row],[HORAS ACUM
SOLICITADO]]</f>
        <v>0.5</v>
      </c>
      <c r="R34" s="299">
        <f>(Tabla1[[#This Row],[H]]*Tabla1[[#This Row],[HH]])</f>
        <v>0.5</v>
      </c>
      <c r="S34" s="346"/>
      <c r="T34" s="347"/>
      <c r="U34" s="291" t="s">
        <v>1925</v>
      </c>
      <c r="V34" s="348"/>
      <c r="W34" s="290" t="str">
        <f>IF(Tabla1[[#This Row],[SUSTENTO]]="CORRECTIVO","ADICIONAL",IF(AND(Tabla1[[#This Row],[SUSTENTO]]="PREVENTIVO",Tabla1[[#This Row],[INDICADOR]]="VERDE"),"CUMPLIDO",IF(AND(Tabla1[[#This Row],[SUSTENTO]]="BACKLOG",Tabla1[[#This Row],[INDICADOR]]="VERDE"),"CUMPLIDO","PENDIENTE")))</f>
        <v>CUMPLIDO</v>
      </c>
      <c r="X34" s="302" t="str">
        <f>+IF(X$1=Tabla1[[#This Row],[INICIO 
PARADA]],"X",IF(Tabla1[[#This Row],[FIN 
PARADA]]=X$1,"X",""))</f>
        <v>X</v>
      </c>
      <c r="Y34" s="302" t="str">
        <f>+IF(Y$1=Tabla1[[#This Row],[INICIO 
PARADA]],"X",IF(Tabla1[[#This Row],[FIN 
PARADA]]=Y$1,"X",""))</f>
        <v/>
      </c>
      <c r="Z34" s="302" t="str">
        <f>+IF(Z$1=Tabla1[[#This Row],[INICIO 
PARADA]],"X",IF(Tabla1[[#This Row],[FIN 
PARADA]]=Z$1,"X",""))</f>
        <v/>
      </c>
      <c r="AA34" s="302" t="str">
        <f>+IF(AA$1=Tabla1[[#This Row],[INICIO 
PARADA]],"X",IF(Tabla1[[#This Row],[FIN 
PARADA]]=AA$1,"X",""))</f>
        <v/>
      </c>
      <c r="AB34" s="302" t="str">
        <f>+IF(AB$1=Tabla1[[#This Row],[INICIO 
PARADA]],"X",IF(Tabla1[[#This Row],[FIN 
PARADA]]=AB$1,"X",""))</f>
        <v/>
      </c>
      <c r="AC34" s="302" t="str">
        <f>+IF(AC$1=Tabla1[[#This Row],[INICIO 
PARADA]],"X",IF(Tabla1[[#This Row],[FIN 
PARADA]]=AC$1,"X",""))</f>
        <v/>
      </c>
      <c r="AD34" s="302" t="str">
        <f>+IF(AD$1=Tabla1[[#This Row],[INICIO 
PARADA]],"X",IF(Tabla1[[#This Row],[FIN 
PARADA]]=AD$1,"X",""))</f>
        <v/>
      </c>
      <c r="AE34" s="303" t="str">
        <f>+IF(Tabla1[[#This Row],[SEGUIMIENTO]]="CUMPLIDO","Ejecutada",IF(Tabla1[[#This Row],[SEGUIMIENTO]]="PENDIENTE","No Ejecutada","ADICIONAL"))</f>
        <v>Ejecutada</v>
      </c>
      <c r="AF34" s="292" t="s">
        <v>1820</v>
      </c>
      <c r="AG34" s="292" t="s">
        <v>1821</v>
      </c>
      <c r="AH34" s="349"/>
      <c r="AI34" s="349"/>
      <c r="AJ34" s="304" t="str">
        <f>IF(Tabla1[[#This Row],[SUSTENTO]]="CORRECTIVO","N","S")</f>
        <v>S</v>
      </c>
      <c r="AK34" s="297" t="str">
        <f>+Tabla1[[#This Row],[PERSONAL]]</f>
        <v>LUB_P_C</v>
      </c>
      <c r="AL34" s="299">
        <f>+IF(Tabla1[[#This Row],[S/N]]="S",IF(Tabla1[[#This Row],[HH]]=0,Tabla1[[#This Row],[HH//]],Tabla1[[#This Row],[HH]]),0)</f>
        <v>0.5</v>
      </c>
      <c r="AM34" s="345">
        <v>0.5</v>
      </c>
      <c r="AN34" s="305">
        <f>IF(Tabla1[[#This Row],[S/N]]="s",+IFERROR(Tabla1[[#This Row],[HH REAL]]/Tabla1[[#This Row],[HH PLAN]],0),"")</f>
        <v>1</v>
      </c>
      <c r="AO34" s="148">
        <f>Tabla1[[#This Row],[FREC
CANT]]*Tabla1[[#This Row],[HH REAL]]</f>
        <v>0.5</v>
      </c>
    </row>
    <row r="35" spans="1:41" hidden="1">
      <c r="A35" s="341"/>
      <c r="B35" s="290" t="s">
        <v>13</v>
      </c>
      <c r="C35" s="342"/>
      <c r="D35" s="309" t="s">
        <v>1932</v>
      </c>
      <c r="E35" s="344"/>
      <c r="F35" s="298" t="s">
        <v>1632</v>
      </c>
      <c r="G35" s="298" t="s">
        <v>1982</v>
      </c>
      <c r="H35" s="343">
        <v>1</v>
      </c>
      <c r="I35" s="345">
        <v>0.5</v>
      </c>
      <c r="J35" s="310">
        <v>45374</v>
      </c>
      <c r="K35" s="310">
        <v>45374</v>
      </c>
      <c r="L35" s="310">
        <v>45374</v>
      </c>
      <c r="M35" s="297">
        <f ca="1">Tabla1[[#This Row],[REPUESTO]:[SUSTENTO]]</f>
        <v>0</v>
      </c>
      <c r="N35" s="298" t="str">
        <f>IF(Tabla1[[#This Row],[PM]]="PM01","PREVENTIVO",IF(Tabla1[[#This Row],[PM]]="PM02","BACKLOG","CORRECTIVO"))</f>
        <v>PREVENTIVO</v>
      </c>
      <c r="O35" s="309" t="s">
        <v>1928</v>
      </c>
      <c r="P35" s="308">
        <f>Tabla1[[#This Row],[FREC
CANT]]</f>
        <v>1</v>
      </c>
      <c r="Q35" s="299">
        <f>Tabla1[[#This Row],[HORAS ACUM
SOLICITADO]]</f>
        <v>0.5</v>
      </c>
      <c r="R35" s="299">
        <f>(Tabla1[[#This Row],[H]]*Tabla1[[#This Row],[HH]])</f>
        <v>0.5</v>
      </c>
      <c r="S35" s="346"/>
      <c r="T35" s="347"/>
      <c r="U35" s="291" t="s">
        <v>1925</v>
      </c>
      <c r="V35" s="348"/>
      <c r="W35" s="290" t="str">
        <f>IF(Tabla1[[#This Row],[SUSTENTO]]="CORRECTIVO","ADICIONAL",IF(AND(Tabla1[[#This Row],[SUSTENTO]]="PREVENTIVO",Tabla1[[#This Row],[INDICADOR]]="VERDE"),"CUMPLIDO",IF(AND(Tabla1[[#This Row],[SUSTENTO]]="BACKLOG",Tabla1[[#This Row],[INDICADOR]]="VERDE"),"CUMPLIDO","PENDIENTE")))</f>
        <v>CUMPLIDO</v>
      </c>
      <c r="X35" s="302" t="str">
        <f>+IF(X$1=Tabla1[[#This Row],[INICIO 
PARADA]],"X",IF(Tabla1[[#This Row],[FIN 
PARADA]]=X$1,"X",""))</f>
        <v>X</v>
      </c>
      <c r="Y35" s="302" t="str">
        <f>+IF(Y$1=Tabla1[[#This Row],[INICIO 
PARADA]],"X",IF(Tabla1[[#This Row],[FIN 
PARADA]]=Y$1,"X",""))</f>
        <v/>
      </c>
      <c r="Z35" s="302" t="str">
        <f>+IF(Z$1=Tabla1[[#This Row],[INICIO 
PARADA]],"X",IF(Tabla1[[#This Row],[FIN 
PARADA]]=Z$1,"X",""))</f>
        <v/>
      </c>
      <c r="AA35" s="302" t="str">
        <f>+IF(AA$1=Tabla1[[#This Row],[INICIO 
PARADA]],"X",IF(Tabla1[[#This Row],[FIN 
PARADA]]=AA$1,"X",""))</f>
        <v/>
      </c>
      <c r="AB35" s="302" t="str">
        <f>+IF(AB$1=Tabla1[[#This Row],[INICIO 
PARADA]],"X",IF(Tabla1[[#This Row],[FIN 
PARADA]]=AB$1,"X",""))</f>
        <v/>
      </c>
      <c r="AC35" s="302" t="str">
        <f>+IF(AC$1=Tabla1[[#This Row],[INICIO 
PARADA]],"X",IF(Tabla1[[#This Row],[FIN 
PARADA]]=AC$1,"X",""))</f>
        <v/>
      </c>
      <c r="AD35" s="302" t="str">
        <f>+IF(AD$1=Tabla1[[#This Row],[INICIO 
PARADA]],"X",IF(Tabla1[[#This Row],[FIN 
PARADA]]=AD$1,"X",""))</f>
        <v/>
      </c>
      <c r="AE35" s="303" t="str">
        <f>+IF(Tabla1[[#This Row],[SEGUIMIENTO]]="CUMPLIDO","Ejecutada",IF(Tabla1[[#This Row],[SEGUIMIENTO]]="PENDIENTE","No Ejecutada","ADICIONAL"))</f>
        <v>Ejecutada</v>
      </c>
      <c r="AF35" s="292" t="s">
        <v>1820</v>
      </c>
      <c r="AG35" s="292" t="s">
        <v>1821</v>
      </c>
      <c r="AH35" s="349"/>
      <c r="AI35" s="349"/>
      <c r="AJ35" s="304" t="str">
        <f>IF(Tabla1[[#This Row],[SUSTENTO]]="CORRECTIVO","N","S")</f>
        <v>S</v>
      </c>
      <c r="AK35" s="297" t="str">
        <f>+Tabla1[[#This Row],[PERSONAL]]</f>
        <v>LUB_P_C</v>
      </c>
      <c r="AL35" s="299">
        <f>+IF(Tabla1[[#This Row],[S/N]]="S",IF(Tabla1[[#This Row],[HH]]=0,Tabla1[[#This Row],[HH//]],Tabla1[[#This Row],[HH]]),0)</f>
        <v>0.5</v>
      </c>
      <c r="AM35" s="345">
        <v>0.5</v>
      </c>
      <c r="AN35" s="305">
        <f>IF(Tabla1[[#This Row],[S/N]]="s",+IFERROR(Tabla1[[#This Row],[HH REAL]]/Tabla1[[#This Row],[HH PLAN]],0),"")</f>
        <v>1</v>
      </c>
      <c r="AO35" s="148">
        <f>Tabla1[[#This Row],[FREC
CANT]]*Tabla1[[#This Row],[HH REAL]]</f>
        <v>0.5</v>
      </c>
    </row>
    <row r="36" spans="1:41" hidden="1">
      <c r="A36" s="341"/>
      <c r="B36" s="290" t="s">
        <v>13</v>
      </c>
      <c r="C36" s="342"/>
      <c r="D36" s="309" t="s">
        <v>1932</v>
      </c>
      <c r="E36" s="344"/>
      <c r="F36" s="298" t="s">
        <v>1977</v>
      </c>
      <c r="G36" s="298" t="s">
        <v>1982</v>
      </c>
      <c r="H36" s="343">
        <v>1</v>
      </c>
      <c r="I36" s="345">
        <v>0.5</v>
      </c>
      <c r="J36" s="310">
        <v>45374</v>
      </c>
      <c r="K36" s="310">
        <v>45374</v>
      </c>
      <c r="L36" s="310">
        <v>45374</v>
      </c>
      <c r="M36" s="297">
        <f ca="1">Tabla1[[#This Row],[REPUESTO]:[SUSTENTO]]</f>
        <v>0</v>
      </c>
      <c r="N36" s="298" t="str">
        <f>IF(Tabla1[[#This Row],[PM]]="PM01","PREVENTIVO",IF(Tabla1[[#This Row],[PM]]="PM02","BACKLOG","CORRECTIVO"))</f>
        <v>PREVENTIVO</v>
      </c>
      <c r="O36" s="309" t="s">
        <v>1928</v>
      </c>
      <c r="P36" s="308">
        <f>Tabla1[[#This Row],[FREC
CANT]]</f>
        <v>1</v>
      </c>
      <c r="Q36" s="299">
        <f>Tabla1[[#This Row],[HORAS ACUM
SOLICITADO]]</f>
        <v>0.5</v>
      </c>
      <c r="R36" s="299">
        <f>(Tabla1[[#This Row],[H]]*Tabla1[[#This Row],[HH]])</f>
        <v>0.5</v>
      </c>
      <c r="S36" s="346"/>
      <c r="T36" s="347"/>
      <c r="U36" s="291" t="s">
        <v>1925</v>
      </c>
      <c r="V36" s="348"/>
      <c r="W36" s="290" t="str">
        <f>IF(Tabla1[[#This Row],[SUSTENTO]]="CORRECTIVO","ADICIONAL",IF(AND(Tabla1[[#This Row],[SUSTENTO]]="PREVENTIVO",Tabla1[[#This Row],[INDICADOR]]="VERDE"),"CUMPLIDO",IF(AND(Tabla1[[#This Row],[SUSTENTO]]="BACKLOG",Tabla1[[#This Row],[INDICADOR]]="VERDE"),"CUMPLIDO","PENDIENTE")))</f>
        <v>CUMPLIDO</v>
      </c>
      <c r="X36" s="302" t="str">
        <f>+IF(X$1=Tabla1[[#This Row],[INICIO 
PARADA]],"X",IF(Tabla1[[#This Row],[FIN 
PARADA]]=X$1,"X",""))</f>
        <v>X</v>
      </c>
      <c r="Y36" s="302" t="str">
        <f>+IF(Y$1=Tabla1[[#This Row],[INICIO 
PARADA]],"X",IF(Tabla1[[#This Row],[FIN 
PARADA]]=Y$1,"X",""))</f>
        <v/>
      </c>
      <c r="Z36" s="302" t="str">
        <f>+IF(Z$1=Tabla1[[#This Row],[INICIO 
PARADA]],"X",IF(Tabla1[[#This Row],[FIN 
PARADA]]=Z$1,"X",""))</f>
        <v/>
      </c>
      <c r="AA36" s="302" t="str">
        <f>+IF(AA$1=Tabla1[[#This Row],[INICIO 
PARADA]],"X",IF(Tabla1[[#This Row],[FIN 
PARADA]]=AA$1,"X",""))</f>
        <v/>
      </c>
      <c r="AB36" s="302" t="str">
        <f>+IF(AB$1=Tabla1[[#This Row],[INICIO 
PARADA]],"X",IF(Tabla1[[#This Row],[FIN 
PARADA]]=AB$1,"X",""))</f>
        <v/>
      </c>
      <c r="AC36" s="302" t="str">
        <f>+IF(AC$1=Tabla1[[#This Row],[INICIO 
PARADA]],"X",IF(Tabla1[[#This Row],[FIN 
PARADA]]=AC$1,"X",""))</f>
        <v/>
      </c>
      <c r="AD36" s="302" t="str">
        <f>+IF(AD$1=Tabla1[[#This Row],[INICIO 
PARADA]],"X",IF(Tabla1[[#This Row],[FIN 
PARADA]]=AD$1,"X",""))</f>
        <v/>
      </c>
      <c r="AE36" s="303" t="str">
        <f>+IF(Tabla1[[#This Row],[SEGUIMIENTO]]="CUMPLIDO","Ejecutada",IF(Tabla1[[#This Row],[SEGUIMIENTO]]="PENDIENTE","No Ejecutada","ADICIONAL"))</f>
        <v>Ejecutada</v>
      </c>
      <c r="AF36" s="292" t="s">
        <v>1820</v>
      </c>
      <c r="AG36" s="292" t="s">
        <v>1821</v>
      </c>
      <c r="AH36" s="349"/>
      <c r="AI36" s="349"/>
      <c r="AJ36" s="304" t="str">
        <f>IF(Tabla1[[#This Row],[SUSTENTO]]="CORRECTIVO","N","S")</f>
        <v>S</v>
      </c>
      <c r="AK36" s="297" t="str">
        <f>+Tabla1[[#This Row],[PERSONAL]]</f>
        <v>LUB_P_C</v>
      </c>
      <c r="AL36" s="299">
        <f>+IF(Tabla1[[#This Row],[S/N]]="S",IF(Tabla1[[#This Row],[HH]]=0,Tabla1[[#This Row],[HH//]],Tabla1[[#This Row],[HH]]),0)</f>
        <v>0.5</v>
      </c>
      <c r="AM36" s="345">
        <v>0.5</v>
      </c>
      <c r="AN36" s="305">
        <f>IF(Tabla1[[#This Row],[S/N]]="s",+IFERROR(Tabla1[[#This Row],[HH REAL]]/Tabla1[[#This Row],[HH PLAN]],0),"")</f>
        <v>1</v>
      </c>
      <c r="AO36" s="148">
        <f>Tabla1[[#This Row],[FREC
CANT]]*Tabla1[[#This Row],[HH REAL]]</f>
        <v>0.5</v>
      </c>
    </row>
    <row r="37" spans="1:41" hidden="1">
      <c r="A37" s="341"/>
      <c r="B37" s="290" t="s">
        <v>13</v>
      </c>
      <c r="C37" s="342"/>
      <c r="D37" s="309" t="s">
        <v>1932</v>
      </c>
      <c r="E37" s="344"/>
      <c r="F37" s="298" t="s">
        <v>1978</v>
      </c>
      <c r="G37" s="298" t="s">
        <v>1983</v>
      </c>
      <c r="H37" s="343">
        <v>1</v>
      </c>
      <c r="I37" s="345">
        <v>0.5</v>
      </c>
      <c r="J37" s="310">
        <v>45374</v>
      </c>
      <c r="K37" s="310">
        <v>45374</v>
      </c>
      <c r="L37" s="310">
        <v>45374</v>
      </c>
      <c r="M37" s="297">
        <f ca="1">Tabla1[[#This Row],[REPUESTO]:[SUSTENTO]]</f>
        <v>0</v>
      </c>
      <c r="N37" s="298" t="str">
        <f>IF(Tabla1[[#This Row],[PM]]="PM01","PREVENTIVO",IF(Tabla1[[#This Row],[PM]]="PM02","BACKLOG","CORRECTIVO"))</f>
        <v>PREVENTIVO</v>
      </c>
      <c r="O37" s="309" t="s">
        <v>1928</v>
      </c>
      <c r="P37" s="308">
        <f>Tabla1[[#This Row],[FREC
CANT]]</f>
        <v>1</v>
      </c>
      <c r="Q37" s="299">
        <f>Tabla1[[#This Row],[HORAS ACUM
SOLICITADO]]</f>
        <v>0.5</v>
      </c>
      <c r="R37" s="299">
        <f>(Tabla1[[#This Row],[H]]*Tabla1[[#This Row],[HH]])</f>
        <v>0.5</v>
      </c>
      <c r="S37" s="346"/>
      <c r="T37" s="347"/>
      <c r="U37" s="291" t="s">
        <v>1925</v>
      </c>
      <c r="V37" s="348"/>
      <c r="W37" s="290" t="str">
        <f>IF(Tabla1[[#This Row],[SUSTENTO]]="CORRECTIVO","ADICIONAL",IF(AND(Tabla1[[#This Row],[SUSTENTO]]="PREVENTIVO",Tabla1[[#This Row],[INDICADOR]]="VERDE"),"CUMPLIDO",IF(AND(Tabla1[[#This Row],[SUSTENTO]]="BACKLOG",Tabla1[[#This Row],[INDICADOR]]="VERDE"),"CUMPLIDO","PENDIENTE")))</f>
        <v>CUMPLIDO</v>
      </c>
      <c r="X37" s="302" t="str">
        <f>+IF(X$1=Tabla1[[#This Row],[INICIO 
PARADA]],"X",IF(Tabla1[[#This Row],[FIN 
PARADA]]=X$1,"X",""))</f>
        <v>X</v>
      </c>
      <c r="Y37" s="302" t="str">
        <f>+IF(Y$1=Tabla1[[#This Row],[INICIO 
PARADA]],"X",IF(Tabla1[[#This Row],[FIN 
PARADA]]=Y$1,"X",""))</f>
        <v/>
      </c>
      <c r="Z37" s="302" t="str">
        <f>+IF(Z$1=Tabla1[[#This Row],[INICIO 
PARADA]],"X",IF(Tabla1[[#This Row],[FIN 
PARADA]]=Z$1,"X",""))</f>
        <v/>
      </c>
      <c r="AA37" s="302" t="str">
        <f>+IF(AA$1=Tabla1[[#This Row],[INICIO 
PARADA]],"X",IF(Tabla1[[#This Row],[FIN 
PARADA]]=AA$1,"X",""))</f>
        <v/>
      </c>
      <c r="AB37" s="302" t="str">
        <f>+IF(AB$1=Tabla1[[#This Row],[INICIO 
PARADA]],"X",IF(Tabla1[[#This Row],[FIN 
PARADA]]=AB$1,"X",""))</f>
        <v/>
      </c>
      <c r="AC37" s="302" t="str">
        <f>+IF(AC$1=Tabla1[[#This Row],[INICIO 
PARADA]],"X",IF(Tabla1[[#This Row],[FIN 
PARADA]]=AC$1,"X",""))</f>
        <v/>
      </c>
      <c r="AD37" s="302" t="str">
        <f>+IF(AD$1=Tabla1[[#This Row],[INICIO 
PARADA]],"X",IF(Tabla1[[#This Row],[FIN 
PARADA]]=AD$1,"X",""))</f>
        <v/>
      </c>
      <c r="AE37" s="303" t="str">
        <f>+IF(Tabla1[[#This Row],[SEGUIMIENTO]]="CUMPLIDO","Ejecutada",IF(Tabla1[[#This Row],[SEGUIMIENTO]]="PENDIENTE","No Ejecutada","ADICIONAL"))</f>
        <v>Ejecutada</v>
      </c>
      <c r="AF37" s="292" t="s">
        <v>1820</v>
      </c>
      <c r="AG37" s="292" t="s">
        <v>1821</v>
      </c>
      <c r="AH37" s="349"/>
      <c r="AI37" s="349"/>
      <c r="AJ37" s="304" t="str">
        <f>IF(Tabla1[[#This Row],[SUSTENTO]]="CORRECTIVO","N","S")</f>
        <v>S</v>
      </c>
      <c r="AK37" s="297" t="str">
        <f>+Tabla1[[#This Row],[PERSONAL]]</f>
        <v>LUB_P_C</v>
      </c>
      <c r="AL37" s="299">
        <f>+IF(Tabla1[[#This Row],[S/N]]="S",IF(Tabla1[[#This Row],[HH]]=0,Tabla1[[#This Row],[HH//]],Tabla1[[#This Row],[HH]]),0)</f>
        <v>0.5</v>
      </c>
      <c r="AM37" s="345">
        <v>0.5</v>
      </c>
      <c r="AN37" s="305">
        <f>IF(Tabla1[[#This Row],[S/N]]="s",+IFERROR(Tabla1[[#This Row],[HH REAL]]/Tabla1[[#This Row],[HH PLAN]],0),"")</f>
        <v>1</v>
      </c>
      <c r="AO37" s="148">
        <f>Tabla1[[#This Row],[FREC
CANT]]*Tabla1[[#This Row],[HH REAL]]</f>
        <v>0.5</v>
      </c>
    </row>
    <row r="38" spans="1:41" hidden="1">
      <c r="A38" s="341"/>
      <c r="B38" s="290" t="s">
        <v>13</v>
      </c>
      <c r="C38" s="342"/>
      <c r="D38" s="309" t="s">
        <v>1932</v>
      </c>
      <c r="E38" s="344"/>
      <c r="F38" s="298" t="s">
        <v>1979</v>
      </c>
      <c r="G38" s="298" t="s">
        <v>1983</v>
      </c>
      <c r="H38" s="343">
        <v>1</v>
      </c>
      <c r="I38" s="345">
        <v>0.5</v>
      </c>
      <c r="J38" s="310">
        <v>45374</v>
      </c>
      <c r="K38" s="310">
        <v>45374</v>
      </c>
      <c r="L38" s="310">
        <v>45374</v>
      </c>
      <c r="M38" s="297">
        <f ca="1">Tabla1[[#This Row],[REPUESTO]:[SUSTENTO]]</f>
        <v>0</v>
      </c>
      <c r="N38" s="298" t="str">
        <f>IF(Tabla1[[#This Row],[PM]]="PM01","PREVENTIVO",IF(Tabla1[[#This Row],[PM]]="PM02","BACKLOG","CORRECTIVO"))</f>
        <v>PREVENTIVO</v>
      </c>
      <c r="O38" s="309" t="s">
        <v>1928</v>
      </c>
      <c r="P38" s="308">
        <f>Tabla1[[#This Row],[FREC
CANT]]</f>
        <v>1</v>
      </c>
      <c r="Q38" s="299">
        <f>Tabla1[[#This Row],[HORAS ACUM
SOLICITADO]]</f>
        <v>0.5</v>
      </c>
      <c r="R38" s="299">
        <f>(Tabla1[[#This Row],[H]]*Tabla1[[#This Row],[HH]])</f>
        <v>0.5</v>
      </c>
      <c r="S38" s="346"/>
      <c r="T38" s="347"/>
      <c r="U38" s="291" t="s">
        <v>1925</v>
      </c>
      <c r="V38" s="348"/>
      <c r="W38" s="290" t="str">
        <f>IF(Tabla1[[#This Row],[SUSTENTO]]="CORRECTIVO","ADICIONAL",IF(AND(Tabla1[[#This Row],[SUSTENTO]]="PREVENTIVO",Tabla1[[#This Row],[INDICADOR]]="VERDE"),"CUMPLIDO",IF(AND(Tabla1[[#This Row],[SUSTENTO]]="BACKLOG",Tabla1[[#This Row],[INDICADOR]]="VERDE"),"CUMPLIDO","PENDIENTE")))</f>
        <v>CUMPLIDO</v>
      </c>
      <c r="X38" s="302" t="str">
        <f>+IF(X$1=Tabla1[[#This Row],[INICIO 
PARADA]],"X",IF(Tabla1[[#This Row],[FIN 
PARADA]]=X$1,"X",""))</f>
        <v>X</v>
      </c>
      <c r="Y38" s="302" t="str">
        <f>+IF(Y$1=Tabla1[[#This Row],[INICIO 
PARADA]],"X",IF(Tabla1[[#This Row],[FIN 
PARADA]]=Y$1,"X",""))</f>
        <v/>
      </c>
      <c r="Z38" s="302" t="str">
        <f>+IF(Z$1=Tabla1[[#This Row],[INICIO 
PARADA]],"X",IF(Tabla1[[#This Row],[FIN 
PARADA]]=Z$1,"X",""))</f>
        <v/>
      </c>
      <c r="AA38" s="302" t="str">
        <f>+IF(AA$1=Tabla1[[#This Row],[INICIO 
PARADA]],"X",IF(Tabla1[[#This Row],[FIN 
PARADA]]=AA$1,"X",""))</f>
        <v/>
      </c>
      <c r="AB38" s="302" t="str">
        <f>+IF(AB$1=Tabla1[[#This Row],[INICIO 
PARADA]],"X",IF(Tabla1[[#This Row],[FIN 
PARADA]]=AB$1,"X",""))</f>
        <v/>
      </c>
      <c r="AC38" s="302" t="str">
        <f>+IF(AC$1=Tabla1[[#This Row],[INICIO 
PARADA]],"X",IF(Tabla1[[#This Row],[FIN 
PARADA]]=AC$1,"X",""))</f>
        <v/>
      </c>
      <c r="AD38" s="302" t="str">
        <f>+IF(AD$1=Tabla1[[#This Row],[INICIO 
PARADA]],"X",IF(Tabla1[[#This Row],[FIN 
PARADA]]=AD$1,"X",""))</f>
        <v/>
      </c>
      <c r="AE38" s="303" t="str">
        <f>+IF(Tabla1[[#This Row],[SEGUIMIENTO]]="CUMPLIDO","Ejecutada",IF(Tabla1[[#This Row],[SEGUIMIENTO]]="PENDIENTE","No Ejecutada","ADICIONAL"))</f>
        <v>Ejecutada</v>
      </c>
      <c r="AF38" s="292" t="s">
        <v>1820</v>
      </c>
      <c r="AG38" s="292" t="s">
        <v>1821</v>
      </c>
      <c r="AH38" s="349"/>
      <c r="AI38" s="349"/>
      <c r="AJ38" s="304" t="str">
        <f>IF(Tabla1[[#This Row],[SUSTENTO]]="CORRECTIVO","N","S")</f>
        <v>S</v>
      </c>
      <c r="AK38" s="297" t="str">
        <f>+Tabla1[[#This Row],[PERSONAL]]</f>
        <v>LUB_P_C</v>
      </c>
      <c r="AL38" s="299">
        <f>+IF(Tabla1[[#This Row],[S/N]]="S",IF(Tabla1[[#This Row],[HH]]=0,Tabla1[[#This Row],[HH//]],Tabla1[[#This Row],[HH]]),0)</f>
        <v>0.5</v>
      </c>
      <c r="AM38" s="345">
        <v>0.5</v>
      </c>
      <c r="AN38" s="305">
        <f>IF(Tabla1[[#This Row],[S/N]]="s",+IFERROR(Tabla1[[#This Row],[HH REAL]]/Tabla1[[#This Row],[HH PLAN]],0),"")</f>
        <v>1</v>
      </c>
      <c r="AO38" s="148">
        <f>Tabla1[[#This Row],[FREC
CANT]]*Tabla1[[#This Row],[HH REAL]]</f>
        <v>0.5</v>
      </c>
    </row>
    <row r="39" spans="1:41" ht="15.75" hidden="1" customHeight="1">
      <c r="A39" s="341"/>
      <c r="B39" s="290" t="s">
        <v>13</v>
      </c>
      <c r="C39" s="342"/>
      <c r="D39" s="309" t="s">
        <v>1932</v>
      </c>
      <c r="E39" s="344"/>
      <c r="F39" s="298" t="s">
        <v>1980</v>
      </c>
      <c r="G39" s="298" t="s">
        <v>1983</v>
      </c>
      <c r="H39" s="343">
        <v>1</v>
      </c>
      <c r="I39" s="345">
        <v>0.5</v>
      </c>
      <c r="J39" s="310">
        <v>45374</v>
      </c>
      <c r="K39" s="310">
        <v>45374</v>
      </c>
      <c r="L39" s="310">
        <v>45374</v>
      </c>
      <c r="M39" s="297">
        <f ca="1">Tabla1[[#This Row],[REPUESTO]:[SUSTENTO]]</f>
        <v>0</v>
      </c>
      <c r="N39" s="298" t="str">
        <f>IF(Tabla1[[#This Row],[PM]]="PM01","PREVENTIVO",IF(Tabla1[[#This Row],[PM]]="PM02","BACKLOG","CORRECTIVO"))</f>
        <v>PREVENTIVO</v>
      </c>
      <c r="O39" s="309" t="s">
        <v>1928</v>
      </c>
      <c r="P39" s="308">
        <f>Tabla1[[#This Row],[FREC
CANT]]</f>
        <v>1</v>
      </c>
      <c r="Q39" s="299">
        <f>Tabla1[[#This Row],[HORAS ACUM
SOLICITADO]]</f>
        <v>0.5</v>
      </c>
      <c r="R39" s="299">
        <f>(Tabla1[[#This Row],[H]]*Tabla1[[#This Row],[HH]])</f>
        <v>0.5</v>
      </c>
      <c r="S39" s="346"/>
      <c r="T39" s="347"/>
      <c r="U39" s="291" t="s">
        <v>1925</v>
      </c>
      <c r="V39" s="348"/>
      <c r="W39" s="290" t="str">
        <f>IF(Tabla1[[#This Row],[SUSTENTO]]="CORRECTIVO","ADICIONAL",IF(AND(Tabla1[[#This Row],[SUSTENTO]]="PREVENTIVO",Tabla1[[#This Row],[INDICADOR]]="VERDE"),"CUMPLIDO",IF(AND(Tabla1[[#This Row],[SUSTENTO]]="BACKLOG",Tabla1[[#This Row],[INDICADOR]]="VERDE"),"CUMPLIDO","PENDIENTE")))</f>
        <v>CUMPLIDO</v>
      </c>
      <c r="X39" s="302" t="str">
        <f>+IF(X$1=Tabla1[[#This Row],[INICIO 
PARADA]],"X",IF(Tabla1[[#This Row],[FIN 
PARADA]]=X$1,"X",""))</f>
        <v>X</v>
      </c>
      <c r="Y39" s="302" t="str">
        <f>+IF(Y$1=Tabla1[[#This Row],[INICIO 
PARADA]],"X",IF(Tabla1[[#This Row],[FIN 
PARADA]]=Y$1,"X",""))</f>
        <v/>
      </c>
      <c r="Z39" s="302" t="str">
        <f>+IF(Z$1=Tabla1[[#This Row],[INICIO 
PARADA]],"X",IF(Tabla1[[#This Row],[FIN 
PARADA]]=Z$1,"X",""))</f>
        <v/>
      </c>
      <c r="AA39" s="302" t="str">
        <f>+IF(AA$1=Tabla1[[#This Row],[INICIO 
PARADA]],"X",IF(Tabla1[[#This Row],[FIN 
PARADA]]=AA$1,"X",""))</f>
        <v/>
      </c>
      <c r="AB39" s="302" t="str">
        <f>+IF(AB$1=Tabla1[[#This Row],[INICIO 
PARADA]],"X",IF(Tabla1[[#This Row],[FIN 
PARADA]]=AB$1,"X",""))</f>
        <v/>
      </c>
      <c r="AC39" s="302" t="str">
        <f>+IF(AC$1=Tabla1[[#This Row],[INICIO 
PARADA]],"X",IF(Tabla1[[#This Row],[FIN 
PARADA]]=AC$1,"X",""))</f>
        <v/>
      </c>
      <c r="AD39" s="302" t="str">
        <f>+IF(AD$1=Tabla1[[#This Row],[INICIO 
PARADA]],"X",IF(Tabla1[[#This Row],[FIN 
PARADA]]=AD$1,"X",""))</f>
        <v/>
      </c>
      <c r="AE39" s="303" t="str">
        <f>+IF(Tabla1[[#This Row],[SEGUIMIENTO]]="CUMPLIDO","Ejecutada",IF(Tabla1[[#This Row],[SEGUIMIENTO]]="PENDIENTE","No Ejecutada","ADICIONAL"))</f>
        <v>Ejecutada</v>
      </c>
      <c r="AF39" s="292" t="s">
        <v>1820</v>
      </c>
      <c r="AG39" s="292" t="s">
        <v>1821</v>
      </c>
      <c r="AH39" s="349"/>
      <c r="AI39" s="349"/>
      <c r="AJ39" s="304" t="str">
        <f>IF(Tabla1[[#This Row],[SUSTENTO]]="CORRECTIVO","N","S")</f>
        <v>S</v>
      </c>
      <c r="AK39" s="297" t="str">
        <f>+Tabla1[[#This Row],[PERSONAL]]</f>
        <v>LUB_P_C</v>
      </c>
      <c r="AL39" s="299">
        <f>+IF(Tabla1[[#This Row],[S/N]]="S",IF(Tabla1[[#This Row],[HH]]=0,Tabla1[[#This Row],[HH//]],Tabla1[[#This Row],[HH]]),0)</f>
        <v>0.5</v>
      </c>
      <c r="AM39" s="345">
        <v>0.5</v>
      </c>
      <c r="AN39" s="305">
        <f>IF(Tabla1[[#This Row],[S/N]]="s",+IFERROR(Tabla1[[#This Row],[HH REAL]]/Tabla1[[#This Row],[HH PLAN]],0),"")</f>
        <v>1</v>
      </c>
      <c r="AO39" s="148">
        <f>Tabla1[[#This Row],[FREC
CANT]]*Tabla1[[#This Row],[HH REAL]]</f>
        <v>0.5</v>
      </c>
    </row>
    <row r="40" spans="1:41" hidden="1">
      <c r="A40" s="341"/>
      <c r="B40" s="290" t="s">
        <v>13</v>
      </c>
      <c r="C40" s="342"/>
      <c r="D40" s="309" t="s">
        <v>1932</v>
      </c>
      <c r="E40" s="344"/>
      <c r="F40" s="298" t="s">
        <v>1981</v>
      </c>
      <c r="G40" s="298" t="s">
        <v>1982</v>
      </c>
      <c r="H40" s="343">
        <v>1</v>
      </c>
      <c r="I40" s="345">
        <v>0.5</v>
      </c>
      <c r="J40" s="310">
        <v>45374</v>
      </c>
      <c r="K40" s="310">
        <v>45374</v>
      </c>
      <c r="L40" s="310">
        <v>45374</v>
      </c>
      <c r="M40" s="297">
        <f ca="1">Tabla1[[#This Row],[REPUESTO]:[SUSTENTO]]</f>
        <v>0</v>
      </c>
      <c r="N40" s="298" t="str">
        <f>IF(Tabla1[[#This Row],[PM]]="PM01","PREVENTIVO",IF(Tabla1[[#This Row],[PM]]="PM02","BACKLOG","CORRECTIVO"))</f>
        <v>PREVENTIVO</v>
      </c>
      <c r="O40" s="309" t="s">
        <v>1928</v>
      </c>
      <c r="P40" s="308">
        <f>Tabla1[[#This Row],[FREC
CANT]]</f>
        <v>1</v>
      </c>
      <c r="Q40" s="299">
        <f>Tabla1[[#This Row],[HORAS ACUM
SOLICITADO]]</f>
        <v>0.5</v>
      </c>
      <c r="R40" s="299">
        <f>(Tabla1[[#This Row],[H]]*Tabla1[[#This Row],[HH]])</f>
        <v>0.5</v>
      </c>
      <c r="S40" s="346"/>
      <c r="T40" s="347"/>
      <c r="U40" s="291" t="s">
        <v>1925</v>
      </c>
      <c r="V40" s="348"/>
      <c r="W40" s="290" t="str">
        <f>IF(Tabla1[[#This Row],[SUSTENTO]]="CORRECTIVO","ADICIONAL",IF(AND(Tabla1[[#This Row],[SUSTENTO]]="PREVENTIVO",Tabla1[[#This Row],[INDICADOR]]="VERDE"),"CUMPLIDO",IF(AND(Tabla1[[#This Row],[SUSTENTO]]="BACKLOG",Tabla1[[#This Row],[INDICADOR]]="VERDE"),"CUMPLIDO","PENDIENTE")))</f>
        <v>CUMPLIDO</v>
      </c>
      <c r="X40" s="302" t="str">
        <f>+IF(X$1=Tabla1[[#This Row],[INICIO 
PARADA]],"X",IF(Tabla1[[#This Row],[FIN 
PARADA]]=X$1,"X",""))</f>
        <v>X</v>
      </c>
      <c r="Y40" s="302" t="str">
        <f>+IF(Y$1=Tabla1[[#This Row],[INICIO 
PARADA]],"X",IF(Tabla1[[#This Row],[FIN 
PARADA]]=Y$1,"X",""))</f>
        <v/>
      </c>
      <c r="Z40" s="302" t="str">
        <f>+IF(Z$1=Tabla1[[#This Row],[INICIO 
PARADA]],"X",IF(Tabla1[[#This Row],[FIN 
PARADA]]=Z$1,"X",""))</f>
        <v/>
      </c>
      <c r="AA40" s="302" t="str">
        <f>+IF(AA$1=Tabla1[[#This Row],[INICIO 
PARADA]],"X",IF(Tabla1[[#This Row],[FIN 
PARADA]]=AA$1,"X",""))</f>
        <v/>
      </c>
      <c r="AB40" s="302" t="str">
        <f>+IF(AB$1=Tabla1[[#This Row],[INICIO 
PARADA]],"X",IF(Tabla1[[#This Row],[FIN 
PARADA]]=AB$1,"X",""))</f>
        <v/>
      </c>
      <c r="AC40" s="302" t="str">
        <f>+IF(AC$1=Tabla1[[#This Row],[INICIO 
PARADA]],"X",IF(Tabla1[[#This Row],[FIN 
PARADA]]=AC$1,"X",""))</f>
        <v/>
      </c>
      <c r="AD40" s="302" t="str">
        <f>+IF(AD$1=Tabla1[[#This Row],[INICIO 
PARADA]],"X",IF(Tabla1[[#This Row],[FIN 
PARADA]]=AD$1,"X",""))</f>
        <v/>
      </c>
      <c r="AE40" s="303" t="str">
        <f>+IF(Tabla1[[#This Row],[SEGUIMIENTO]]="CUMPLIDO","Ejecutada",IF(Tabla1[[#This Row],[SEGUIMIENTO]]="PENDIENTE","No Ejecutada","ADICIONAL"))</f>
        <v>Ejecutada</v>
      </c>
      <c r="AF40" s="292" t="s">
        <v>1820</v>
      </c>
      <c r="AG40" s="292" t="s">
        <v>1821</v>
      </c>
      <c r="AH40" s="349"/>
      <c r="AI40" s="349"/>
      <c r="AJ40" s="304" t="str">
        <f>IF(Tabla1[[#This Row],[SUSTENTO]]="CORRECTIVO","N","S")</f>
        <v>S</v>
      </c>
      <c r="AK40" s="297" t="str">
        <f>+Tabla1[[#This Row],[PERSONAL]]</f>
        <v>LUB_P_C</v>
      </c>
      <c r="AL40" s="299">
        <f>+IF(Tabla1[[#This Row],[S/N]]="S",IF(Tabla1[[#This Row],[HH]]=0,Tabla1[[#This Row],[HH//]],Tabla1[[#This Row],[HH]]),0)</f>
        <v>0.5</v>
      </c>
      <c r="AM40" s="345">
        <v>0.5</v>
      </c>
      <c r="AN40" s="305">
        <f>IF(Tabla1[[#This Row],[S/N]]="s",+IFERROR(Tabla1[[#This Row],[HH REAL]]/Tabla1[[#This Row],[HH PLAN]],0),"")</f>
        <v>1</v>
      </c>
      <c r="AO40" s="148">
        <f>Tabla1[[#This Row],[FREC
CANT]]*Tabla1[[#This Row],[HH REAL]]</f>
        <v>0.5</v>
      </c>
    </row>
    <row r="41" spans="1:41" hidden="1">
      <c r="A41" s="341"/>
      <c r="B41" s="290" t="s">
        <v>38</v>
      </c>
      <c r="C41" s="342"/>
      <c r="D41" s="309" t="s">
        <v>1932</v>
      </c>
      <c r="E41" s="344"/>
      <c r="F41" s="298" t="s">
        <v>1984</v>
      </c>
      <c r="G41" s="298" t="s">
        <v>1991</v>
      </c>
      <c r="H41" s="343">
        <v>2</v>
      </c>
      <c r="I41" s="345">
        <v>4</v>
      </c>
      <c r="J41" s="310">
        <v>45375</v>
      </c>
      <c r="K41" s="310">
        <v>45375</v>
      </c>
      <c r="L41" s="310">
        <v>45375</v>
      </c>
      <c r="M41" s="297">
        <f ca="1">Tabla1[[#This Row],[REPUESTO]:[SUSTENTO]]</f>
        <v>0</v>
      </c>
      <c r="N41" s="298" t="str">
        <f>IF(Tabla1[[#This Row],[PM]]="PM01","PREVENTIVO",IF(Tabla1[[#This Row],[PM]]="PM02","BACKLOG","CORRECTIVO"))</f>
        <v>BACKLOG</v>
      </c>
      <c r="O41" s="309" t="s">
        <v>448</v>
      </c>
      <c r="P41" s="308">
        <f>Tabla1[[#This Row],[FREC
CANT]]</f>
        <v>2</v>
      </c>
      <c r="Q41" s="299">
        <f>Tabla1[[#This Row],[HORAS ACUM
SOLICITADO]]</f>
        <v>4</v>
      </c>
      <c r="R41" s="299">
        <f>(Tabla1[[#This Row],[H]]*Tabla1[[#This Row],[HH]])</f>
        <v>8</v>
      </c>
      <c r="S41" s="346"/>
      <c r="T41" s="347"/>
      <c r="U41" s="291" t="s">
        <v>1925</v>
      </c>
      <c r="V41" s="348"/>
      <c r="W41" s="290" t="str">
        <f>IF(Tabla1[[#This Row],[SUSTENTO]]="CORRECTIVO","ADICIONAL",IF(AND(Tabla1[[#This Row],[SUSTENTO]]="PREVENTIVO",Tabla1[[#This Row],[INDICADOR]]="VERDE"),"CUMPLIDO",IF(AND(Tabla1[[#This Row],[SUSTENTO]]="BACKLOG",Tabla1[[#This Row],[INDICADOR]]="VERDE"),"CUMPLIDO","PENDIENTE")))</f>
        <v>CUMPLIDO</v>
      </c>
      <c r="X41" s="302" t="str">
        <f>+IF(X$1=Tabla1[[#This Row],[INICIO 
PARADA]],"X",IF(Tabla1[[#This Row],[FIN 
PARADA]]=X$1,"X",""))</f>
        <v/>
      </c>
      <c r="Y41" s="302" t="str">
        <f>+IF(Y$1=Tabla1[[#This Row],[INICIO 
PARADA]],"X",IF(Tabla1[[#This Row],[FIN 
PARADA]]=Y$1,"X",""))</f>
        <v>X</v>
      </c>
      <c r="Z41" s="302" t="str">
        <f>+IF(Z$1=Tabla1[[#This Row],[INICIO 
PARADA]],"X",IF(Tabla1[[#This Row],[FIN 
PARADA]]=Z$1,"X",""))</f>
        <v/>
      </c>
      <c r="AA41" s="302" t="str">
        <f>+IF(AA$1=Tabla1[[#This Row],[INICIO 
PARADA]],"X",IF(Tabla1[[#This Row],[FIN 
PARADA]]=AA$1,"X",""))</f>
        <v/>
      </c>
      <c r="AB41" s="302" t="str">
        <f>+IF(AB$1=Tabla1[[#This Row],[INICIO 
PARADA]],"X",IF(Tabla1[[#This Row],[FIN 
PARADA]]=AB$1,"X",""))</f>
        <v/>
      </c>
      <c r="AC41" s="302" t="str">
        <f>+IF(AC$1=Tabla1[[#This Row],[INICIO 
PARADA]],"X",IF(Tabla1[[#This Row],[FIN 
PARADA]]=AC$1,"X",""))</f>
        <v/>
      </c>
      <c r="AD41" s="302" t="str">
        <f>+IF(AD$1=Tabla1[[#This Row],[INICIO 
PARADA]],"X",IF(Tabla1[[#This Row],[FIN 
PARADA]]=AD$1,"X",""))</f>
        <v/>
      </c>
      <c r="AE41" s="303" t="str">
        <f>+IF(Tabla1[[#This Row],[SEGUIMIENTO]]="CUMPLIDO","Ejecutada",IF(Tabla1[[#This Row],[SEGUIMIENTO]]="PENDIENTE","No Ejecutada","ADICIONAL"))</f>
        <v>Ejecutada</v>
      </c>
      <c r="AF41" s="292" t="s">
        <v>1820</v>
      </c>
      <c r="AG41" s="292" t="s">
        <v>1821</v>
      </c>
      <c r="AH41" s="349"/>
      <c r="AI41" s="349"/>
      <c r="AJ41" s="304" t="str">
        <f>IF(Tabla1[[#This Row],[SUSTENTO]]="CORRECTIVO","N","S")</f>
        <v>S</v>
      </c>
      <c r="AK41" s="297" t="str">
        <f>+Tabla1[[#This Row],[PERSONAL]]</f>
        <v>MEC_P_C</v>
      </c>
      <c r="AL41" s="299">
        <f>+IF(Tabla1[[#This Row],[S/N]]="S",IF(Tabla1[[#This Row],[HH]]=0,Tabla1[[#This Row],[HH//]],Tabla1[[#This Row],[HH]]),0)</f>
        <v>4</v>
      </c>
      <c r="AM41" s="345">
        <v>4</v>
      </c>
      <c r="AN41" s="305">
        <f>IF(Tabla1[[#This Row],[S/N]]="s",+IFERROR(Tabla1[[#This Row],[HH REAL]]/Tabla1[[#This Row],[HH PLAN]],0),"")</f>
        <v>1</v>
      </c>
      <c r="AO41" s="148">
        <f>Tabla1[[#This Row],[FREC
CANT]]*Tabla1[[#This Row],[HH REAL]]</f>
        <v>8</v>
      </c>
    </row>
    <row r="42" spans="1:41" hidden="1">
      <c r="A42" s="341"/>
      <c r="B42" s="290" t="s">
        <v>13</v>
      </c>
      <c r="C42" s="342"/>
      <c r="D42" s="309" t="s">
        <v>1932</v>
      </c>
      <c r="E42" s="344"/>
      <c r="F42" s="298" t="s">
        <v>1985</v>
      </c>
      <c r="G42" s="298" t="s">
        <v>1992</v>
      </c>
      <c r="H42" s="343">
        <v>2</v>
      </c>
      <c r="I42" s="345">
        <v>5</v>
      </c>
      <c r="J42" s="310">
        <v>45375</v>
      </c>
      <c r="K42" s="310">
        <v>45375</v>
      </c>
      <c r="L42" s="310">
        <v>45375</v>
      </c>
      <c r="M42" s="297">
        <f ca="1">Tabla1[[#This Row],[REPUESTO]:[SUSTENTO]]</f>
        <v>0</v>
      </c>
      <c r="N42" s="298" t="str">
        <f>IF(Tabla1[[#This Row],[PM]]="PM01","PREVENTIVO",IF(Tabla1[[#This Row],[PM]]="PM02","BACKLOG","CORRECTIVO"))</f>
        <v>PREVENTIVO</v>
      </c>
      <c r="O42" s="309" t="s">
        <v>448</v>
      </c>
      <c r="P42" s="308">
        <f>Tabla1[[#This Row],[FREC
CANT]]</f>
        <v>2</v>
      </c>
      <c r="Q42" s="299">
        <f>Tabla1[[#This Row],[HORAS ACUM
SOLICITADO]]</f>
        <v>5</v>
      </c>
      <c r="R42" s="299">
        <f>(Tabla1[[#This Row],[H]]*Tabla1[[#This Row],[HH]])</f>
        <v>10</v>
      </c>
      <c r="S42" s="346"/>
      <c r="T42" s="347"/>
      <c r="U42" s="291" t="s">
        <v>1925</v>
      </c>
      <c r="V42" s="348"/>
      <c r="W42" s="290" t="str">
        <f>IF(Tabla1[[#This Row],[SUSTENTO]]="CORRECTIVO","ADICIONAL",IF(AND(Tabla1[[#This Row],[SUSTENTO]]="PREVENTIVO",Tabla1[[#This Row],[INDICADOR]]="VERDE"),"CUMPLIDO",IF(AND(Tabla1[[#This Row],[SUSTENTO]]="BACKLOG",Tabla1[[#This Row],[INDICADOR]]="VERDE"),"CUMPLIDO","PENDIENTE")))</f>
        <v>CUMPLIDO</v>
      </c>
      <c r="X42" s="302" t="str">
        <f>+IF(X$1=Tabla1[[#This Row],[INICIO 
PARADA]],"X",IF(Tabla1[[#This Row],[FIN 
PARADA]]=X$1,"X",""))</f>
        <v/>
      </c>
      <c r="Y42" s="302" t="str">
        <f>+IF(Y$1=Tabla1[[#This Row],[INICIO 
PARADA]],"X",IF(Tabla1[[#This Row],[FIN 
PARADA]]=Y$1,"X",""))</f>
        <v>X</v>
      </c>
      <c r="Z42" s="302" t="str">
        <f>+IF(Z$1=Tabla1[[#This Row],[INICIO 
PARADA]],"X",IF(Tabla1[[#This Row],[FIN 
PARADA]]=Z$1,"X",""))</f>
        <v/>
      </c>
      <c r="AA42" s="302" t="str">
        <f>+IF(AA$1=Tabla1[[#This Row],[INICIO 
PARADA]],"X",IF(Tabla1[[#This Row],[FIN 
PARADA]]=AA$1,"X",""))</f>
        <v/>
      </c>
      <c r="AB42" s="302" t="str">
        <f>+IF(AB$1=Tabla1[[#This Row],[INICIO 
PARADA]],"X",IF(Tabla1[[#This Row],[FIN 
PARADA]]=AB$1,"X",""))</f>
        <v/>
      </c>
      <c r="AC42" s="302" t="str">
        <f>+IF(AC$1=Tabla1[[#This Row],[INICIO 
PARADA]],"X",IF(Tabla1[[#This Row],[FIN 
PARADA]]=AC$1,"X",""))</f>
        <v/>
      </c>
      <c r="AD42" s="302" t="str">
        <f>+IF(AD$1=Tabla1[[#This Row],[INICIO 
PARADA]],"X",IF(Tabla1[[#This Row],[FIN 
PARADA]]=AD$1,"X",""))</f>
        <v/>
      </c>
      <c r="AE42" s="303" t="str">
        <f>+IF(Tabla1[[#This Row],[SEGUIMIENTO]]="CUMPLIDO","Ejecutada",IF(Tabla1[[#This Row],[SEGUIMIENTO]]="PENDIENTE","No Ejecutada","ADICIONAL"))</f>
        <v>Ejecutada</v>
      </c>
      <c r="AF42" s="292" t="s">
        <v>1820</v>
      </c>
      <c r="AG42" s="292" t="s">
        <v>1821</v>
      </c>
      <c r="AH42" s="349"/>
      <c r="AI42" s="349"/>
      <c r="AJ42" s="304" t="str">
        <f>IF(Tabla1[[#This Row],[SUSTENTO]]="CORRECTIVO","N","S")</f>
        <v>S</v>
      </c>
      <c r="AK42" s="297" t="str">
        <f>+Tabla1[[#This Row],[PERSONAL]]</f>
        <v>MEC_P_C</v>
      </c>
      <c r="AL42" s="299">
        <f>+IF(Tabla1[[#This Row],[S/N]]="S",IF(Tabla1[[#This Row],[HH]]=0,Tabla1[[#This Row],[HH//]],Tabla1[[#This Row],[HH]]),0)</f>
        <v>5</v>
      </c>
      <c r="AM42" s="345">
        <v>5</v>
      </c>
      <c r="AN42" s="305">
        <f>IF(Tabla1[[#This Row],[S/N]]="s",+IFERROR(Tabla1[[#This Row],[HH REAL]]/Tabla1[[#This Row],[HH PLAN]],0),"")</f>
        <v>1</v>
      </c>
      <c r="AO42" s="148">
        <f>Tabla1[[#This Row],[FREC
CANT]]*Tabla1[[#This Row],[HH REAL]]</f>
        <v>10</v>
      </c>
    </row>
    <row r="43" spans="1:41" hidden="1">
      <c r="A43" s="341"/>
      <c r="B43" s="290" t="s">
        <v>13</v>
      </c>
      <c r="C43" s="342"/>
      <c r="D43" s="309" t="s">
        <v>1932</v>
      </c>
      <c r="E43" s="344"/>
      <c r="F43" s="298" t="s">
        <v>1986</v>
      </c>
      <c r="G43" s="298" t="s">
        <v>1993</v>
      </c>
      <c r="H43" s="343">
        <v>2</v>
      </c>
      <c r="I43" s="345">
        <v>9</v>
      </c>
      <c r="J43" s="310">
        <v>45375</v>
      </c>
      <c r="K43" s="310">
        <v>45375</v>
      </c>
      <c r="L43" s="310">
        <v>45375</v>
      </c>
      <c r="M43" s="297">
        <f ca="1">Tabla1[[#This Row],[REPUESTO]:[SUSTENTO]]</f>
        <v>0</v>
      </c>
      <c r="N43" s="298" t="str">
        <f>IF(Tabla1[[#This Row],[PM]]="PM01","PREVENTIVO",IF(Tabla1[[#This Row],[PM]]="PM02","BACKLOG","CORRECTIVO"))</f>
        <v>PREVENTIVO</v>
      </c>
      <c r="O43" s="309" t="s">
        <v>448</v>
      </c>
      <c r="P43" s="308">
        <f>Tabla1[[#This Row],[FREC
CANT]]</f>
        <v>2</v>
      </c>
      <c r="Q43" s="299">
        <f>Tabla1[[#This Row],[HORAS ACUM
SOLICITADO]]</f>
        <v>9</v>
      </c>
      <c r="R43" s="299">
        <f>(Tabla1[[#This Row],[H]]*Tabla1[[#This Row],[HH]])</f>
        <v>18</v>
      </c>
      <c r="S43" s="346"/>
      <c r="T43" s="347"/>
      <c r="U43" s="291" t="s">
        <v>1925</v>
      </c>
      <c r="V43" s="348"/>
      <c r="W43" s="290" t="str">
        <f>IF(Tabla1[[#This Row],[SUSTENTO]]="CORRECTIVO","ADICIONAL",IF(AND(Tabla1[[#This Row],[SUSTENTO]]="PREVENTIVO",Tabla1[[#This Row],[INDICADOR]]="VERDE"),"CUMPLIDO",IF(AND(Tabla1[[#This Row],[SUSTENTO]]="BACKLOG",Tabla1[[#This Row],[INDICADOR]]="VERDE"),"CUMPLIDO","PENDIENTE")))</f>
        <v>CUMPLIDO</v>
      </c>
      <c r="X43" s="302" t="str">
        <f>+IF(X$1=Tabla1[[#This Row],[INICIO 
PARADA]],"X",IF(Tabla1[[#This Row],[FIN 
PARADA]]=X$1,"X",""))</f>
        <v/>
      </c>
      <c r="Y43" s="302" t="str">
        <f>+IF(Y$1=Tabla1[[#This Row],[INICIO 
PARADA]],"X",IF(Tabla1[[#This Row],[FIN 
PARADA]]=Y$1,"X",""))</f>
        <v>X</v>
      </c>
      <c r="Z43" s="302" t="str">
        <f>+IF(Z$1=Tabla1[[#This Row],[INICIO 
PARADA]],"X",IF(Tabla1[[#This Row],[FIN 
PARADA]]=Z$1,"X",""))</f>
        <v/>
      </c>
      <c r="AA43" s="302" t="str">
        <f>+IF(AA$1=Tabla1[[#This Row],[INICIO 
PARADA]],"X",IF(Tabla1[[#This Row],[FIN 
PARADA]]=AA$1,"X",""))</f>
        <v/>
      </c>
      <c r="AB43" s="302" t="str">
        <f>+IF(AB$1=Tabla1[[#This Row],[INICIO 
PARADA]],"X",IF(Tabla1[[#This Row],[FIN 
PARADA]]=AB$1,"X",""))</f>
        <v/>
      </c>
      <c r="AC43" s="302" t="str">
        <f>+IF(AC$1=Tabla1[[#This Row],[INICIO 
PARADA]],"X",IF(Tabla1[[#This Row],[FIN 
PARADA]]=AC$1,"X",""))</f>
        <v/>
      </c>
      <c r="AD43" s="302" t="str">
        <f>+IF(AD$1=Tabla1[[#This Row],[INICIO 
PARADA]],"X",IF(Tabla1[[#This Row],[FIN 
PARADA]]=AD$1,"X",""))</f>
        <v/>
      </c>
      <c r="AE43" s="303" t="str">
        <f>+IF(Tabla1[[#This Row],[SEGUIMIENTO]]="CUMPLIDO","Ejecutada",IF(Tabla1[[#This Row],[SEGUIMIENTO]]="PENDIENTE","No Ejecutada","ADICIONAL"))</f>
        <v>Ejecutada</v>
      </c>
      <c r="AF43" s="292" t="s">
        <v>1820</v>
      </c>
      <c r="AG43" s="292" t="s">
        <v>1821</v>
      </c>
      <c r="AH43" s="349"/>
      <c r="AI43" s="349"/>
      <c r="AJ43" s="304" t="str">
        <f>IF(Tabla1[[#This Row],[SUSTENTO]]="CORRECTIVO","N","S")</f>
        <v>S</v>
      </c>
      <c r="AK43" s="297" t="str">
        <f>+Tabla1[[#This Row],[PERSONAL]]</f>
        <v>MEC_P_C</v>
      </c>
      <c r="AL43" s="299">
        <f>+IF(Tabla1[[#This Row],[S/N]]="S",IF(Tabla1[[#This Row],[HH]]=0,Tabla1[[#This Row],[HH//]],Tabla1[[#This Row],[HH]]),0)</f>
        <v>9</v>
      </c>
      <c r="AM43" s="345">
        <v>9</v>
      </c>
      <c r="AN43" s="305">
        <f>IF(Tabla1[[#This Row],[S/N]]="s",+IFERROR(Tabla1[[#This Row],[HH REAL]]/Tabla1[[#This Row],[HH PLAN]],0),"")</f>
        <v>1</v>
      </c>
      <c r="AO43" s="148">
        <f>Tabla1[[#This Row],[FREC
CANT]]*Tabla1[[#This Row],[HH REAL]]</f>
        <v>18</v>
      </c>
    </row>
    <row r="44" spans="1:41" hidden="1">
      <c r="A44" s="341"/>
      <c r="B44" s="290" t="s">
        <v>38</v>
      </c>
      <c r="C44" s="342"/>
      <c r="D44" s="309" t="s">
        <v>1932</v>
      </c>
      <c r="E44" s="344"/>
      <c r="F44" s="298" t="s">
        <v>1987</v>
      </c>
      <c r="G44" s="298" t="s">
        <v>1994</v>
      </c>
      <c r="H44" s="343">
        <v>2</v>
      </c>
      <c r="I44" s="345">
        <v>3</v>
      </c>
      <c r="J44" s="310">
        <v>45375</v>
      </c>
      <c r="K44" s="310">
        <v>45375</v>
      </c>
      <c r="L44" s="310">
        <v>45375</v>
      </c>
      <c r="M44" s="297">
        <f ca="1">Tabla1[[#This Row],[REPUESTO]:[SUSTENTO]]</f>
        <v>0</v>
      </c>
      <c r="N44" s="298" t="str">
        <f>IF(Tabla1[[#This Row],[PM]]="PM01","PREVENTIVO",IF(Tabla1[[#This Row],[PM]]="PM02","BACKLOG","CORRECTIVO"))</f>
        <v>BACKLOG</v>
      </c>
      <c r="O44" s="309" t="s">
        <v>448</v>
      </c>
      <c r="P44" s="308">
        <f>Tabla1[[#This Row],[FREC
CANT]]</f>
        <v>2</v>
      </c>
      <c r="Q44" s="299">
        <f>Tabla1[[#This Row],[HORAS ACUM
SOLICITADO]]</f>
        <v>3</v>
      </c>
      <c r="R44" s="299">
        <f>(Tabla1[[#This Row],[H]]*Tabla1[[#This Row],[HH]])</f>
        <v>6</v>
      </c>
      <c r="S44" s="346"/>
      <c r="T44" s="347"/>
      <c r="U44" s="291" t="s">
        <v>1925</v>
      </c>
      <c r="V44" s="348"/>
      <c r="W44" s="290" t="str">
        <f>IF(Tabla1[[#This Row],[SUSTENTO]]="CORRECTIVO","ADICIONAL",IF(AND(Tabla1[[#This Row],[SUSTENTO]]="PREVENTIVO",Tabla1[[#This Row],[INDICADOR]]="VERDE"),"CUMPLIDO",IF(AND(Tabla1[[#This Row],[SUSTENTO]]="BACKLOG",Tabla1[[#This Row],[INDICADOR]]="VERDE"),"CUMPLIDO","PENDIENTE")))</f>
        <v>CUMPLIDO</v>
      </c>
      <c r="X44" s="302" t="str">
        <f>+IF(X$1=Tabla1[[#This Row],[INICIO 
PARADA]],"X",IF(Tabla1[[#This Row],[FIN 
PARADA]]=X$1,"X",""))</f>
        <v/>
      </c>
      <c r="Y44" s="302" t="str">
        <f>+IF(Y$1=Tabla1[[#This Row],[INICIO 
PARADA]],"X",IF(Tabla1[[#This Row],[FIN 
PARADA]]=Y$1,"X",""))</f>
        <v>X</v>
      </c>
      <c r="Z44" s="302" t="str">
        <f>+IF(Z$1=Tabla1[[#This Row],[INICIO 
PARADA]],"X",IF(Tabla1[[#This Row],[FIN 
PARADA]]=Z$1,"X",""))</f>
        <v/>
      </c>
      <c r="AA44" s="302" t="str">
        <f>+IF(AA$1=Tabla1[[#This Row],[INICIO 
PARADA]],"X",IF(Tabla1[[#This Row],[FIN 
PARADA]]=AA$1,"X",""))</f>
        <v/>
      </c>
      <c r="AB44" s="302" t="str">
        <f>+IF(AB$1=Tabla1[[#This Row],[INICIO 
PARADA]],"X",IF(Tabla1[[#This Row],[FIN 
PARADA]]=AB$1,"X",""))</f>
        <v/>
      </c>
      <c r="AC44" s="302" t="str">
        <f>+IF(AC$1=Tabla1[[#This Row],[INICIO 
PARADA]],"X",IF(Tabla1[[#This Row],[FIN 
PARADA]]=AC$1,"X",""))</f>
        <v/>
      </c>
      <c r="AD44" s="302" t="str">
        <f>+IF(AD$1=Tabla1[[#This Row],[INICIO 
PARADA]],"X",IF(Tabla1[[#This Row],[FIN 
PARADA]]=AD$1,"X",""))</f>
        <v/>
      </c>
      <c r="AE44" s="303" t="str">
        <f>+IF(Tabla1[[#This Row],[SEGUIMIENTO]]="CUMPLIDO","Ejecutada",IF(Tabla1[[#This Row],[SEGUIMIENTO]]="PENDIENTE","No Ejecutada","ADICIONAL"))</f>
        <v>Ejecutada</v>
      </c>
      <c r="AF44" s="292" t="s">
        <v>1820</v>
      </c>
      <c r="AG44" s="292" t="s">
        <v>1821</v>
      </c>
      <c r="AH44" s="349"/>
      <c r="AI44" s="349"/>
      <c r="AJ44" s="304" t="str">
        <f>IF(Tabla1[[#This Row],[SUSTENTO]]="CORRECTIVO","N","S")</f>
        <v>S</v>
      </c>
      <c r="AK44" s="297" t="str">
        <f>+Tabla1[[#This Row],[PERSONAL]]</f>
        <v>MEC_P_C</v>
      </c>
      <c r="AL44" s="299">
        <f>+IF(Tabla1[[#This Row],[S/N]]="S",IF(Tabla1[[#This Row],[HH]]=0,Tabla1[[#This Row],[HH//]],Tabla1[[#This Row],[HH]]),0)</f>
        <v>3</v>
      </c>
      <c r="AM44" s="345">
        <v>3</v>
      </c>
      <c r="AN44" s="305">
        <f>IF(Tabla1[[#This Row],[S/N]]="s",+IFERROR(Tabla1[[#This Row],[HH REAL]]/Tabla1[[#This Row],[HH PLAN]],0),"")</f>
        <v>1</v>
      </c>
      <c r="AO44" s="148">
        <f>Tabla1[[#This Row],[FREC
CANT]]*Tabla1[[#This Row],[HH REAL]]</f>
        <v>6</v>
      </c>
    </row>
    <row r="45" spans="1:41" hidden="1">
      <c r="A45" s="341"/>
      <c r="B45" s="290" t="s">
        <v>38</v>
      </c>
      <c r="C45" s="342"/>
      <c r="D45" s="309" t="s">
        <v>1932</v>
      </c>
      <c r="E45" s="344"/>
      <c r="F45" s="298" t="s">
        <v>1988</v>
      </c>
      <c r="G45" s="298" t="s">
        <v>1995</v>
      </c>
      <c r="H45" s="343">
        <v>2</v>
      </c>
      <c r="I45" s="345">
        <v>6</v>
      </c>
      <c r="J45" s="310">
        <v>45375</v>
      </c>
      <c r="K45" s="310">
        <v>45375</v>
      </c>
      <c r="L45" s="310">
        <v>45375</v>
      </c>
      <c r="M45" s="297">
        <f ca="1">Tabla1[[#This Row],[REPUESTO]:[SUSTENTO]]</f>
        <v>0</v>
      </c>
      <c r="N45" s="298" t="str">
        <f>IF(Tabla1[[#This Row],[PM]]="PM01","PREVENTIVO",IF(Tabla1[[#This Row],[PM]]="PM02","BACKLOG","CORRECTIVO"))</f>
        <v>BACKLOG</v>
      </c>
      <c r="O45" s="309" t="s">
        <v>448</v>
      </c>
      <c r="P45" s="308">
        <f>Tabla1[[#This Row],[FREC
CANT]]</f>
        <v>2</v>
      </c>
      <c r="Q45" s="299">
        <f>Tabla1[[#This Row],[HORAS ACUM
SOLICITADO]]</f>
        <v>6</v>
      </c>
      <c r="R45" s="299">
        <f>(Tabla1[[#This Row],[H]]*Tabla1[[#This Row],[HH]])</f>
        <v>12</v>
      </c>
      <c r="S45" s="346"/>
      <c r="T45" s="347"/>
      <c r="U45" s="291" t="s">
        <v>1925</v>
      </c>
      <c r="V45" s="348"/>
      <c r="W45" s="290" t="str">
        <f>IF(Tabla1[[#This Row],[SUSTENTO]]="CORRECTIVO","ADICIONAL",IF(AND(Tabla1[[#This Row],[SUSTENTO]]="PREVENTIVO",Tabla1[[#This Row],[INDICADOR]]="VERDE"),"CUMPLIDO",IF(AND(Tabla1[[#This Row],[SUSTENTO]]="BACKLOG",Tabla1[[#This Row],[INDICADOR]]="VERDE"),"CUMPLIDO","PENDIENTE")))</f>
        <v>CUMPLIDO</v>
      </c>
      <c r="X45" s="302" t="str">
        <f>+IF(X$1=Tabla1[[#This Row],[INICIO 
PARADA]],"X",IF(Tabla1[[#This Row],[FIN 
PARADA]]=X$1,"X",""))</f>
        <v/>
      </c>
      <c r="Y45" s="302" t="str">
        <f>+IF(Y$1=Tabla1[[#This Row],[INICIO 
PARADA]],"X",IF(Tabla1[[#This Row],[FIN 
PARADA]]=Y$1,"X",""))</f>
        <v>X</v>
      </c>
      <c r="Z45" s="302" t="str">
        <f>+IF(Z$1=Tabla1[[#This Row],[INICIO 
PARADA]],"X",IF(Tabla1[[#This Row],[FIN 
PARADA]]=Z$1,"X",""))</f>
        <v/>
      </c>
      <c r="AA45" s="302" t="str">
        <f>+IF(AA$1=Tabla1[[#This Row],[INICIO 
PARADA]],"X",IF(Tabla1[[#This Row],[FIN 
PARADA]]=AA$1,"X",""))</f>
        <v/>
      </c>
      <c r="AB45" s="302" t="str">
        <f>+IF(AB$1=Tabla1[[#This Row],[INICIO 
PARADA]],"X",IF(Tabla1[[#This Row],[FIN 
PARADA]]=AB$1,"X",""))</f>
        <v/>
      </c>
      <c r="AC45" s="302" t="str">
        <f>+IF(AC$1=Tabla1[[#This Row],[INICIO 
PARADA]],"X",IF(Tabla1[[#This Row],[FIN 
PARADA]]=AC$1,"X",""))</f>
        <v/>
      </c>
      <c r="AD45" s="302" t="str">
        <f>+IF(AD$1=Tabla1[[#This Row],[INICIO 
PARADA]],"X",IF(Tabla1[[#This Row],[FIN 
PARADA]]=AD$1,"X",""))</f>
        <v/>
      </c>
      <c r="AE45" s="303" t="str">
        <f>+IF(Tabla1[[#This Row],[SEGUIMIENTO]]="CUMPLIDO","Ejecutada",IF(Tabla1[[#This Row],[SEGUIMIENTO]]="PENDIENTE","No Ejecutada","ADICIONAL"))</f>
        <v>Ejecutada</v>
      </c>
      <c r="AF45" s="292" t="s">
        <v>1820</v>
      </c>
      <c r="AG45" s="292" t="s">
        <v>1821</v>
      </c>
      <c r="AH45" s="349"/>
      <c r="AI45" s="349"/>
      <c r="AJ45" s="304" t="str">
        <f>IF(Tabla1[[#This Row],[SUSTENTO]]="CORRECTIVO","N","S")</f>
        <v>S</v>
      </c>
      <c r="AK45" s="297" t="str">
        <f>+Tabla1[[#This Row],[PERSONAL]]</f>
        <v>MEC_P_C</v>
      </c>
      <c r="AL45" s="299">
        <f>+IF(Tabla1[[#This Row],[S/N]]="S",IF(Tabla1[[#This Row],[HH]]=0,Tabla1[[#This Row],[HH//]],Tabla1[[#This Row],[HH]]),0)</f>
        <v>6</v>
      </c>
      <c r="AM45" s="345">
        <v>6</v>
      </c>
      <c r="AN45" s="305">
        <f>IF(Tabla1[[#This Row],[S/N]]="s",+IFERROR(Tabla1[[#This Row],[HH REAL]]/Tabla1[[#This Row],[HH PLAN]],0),"")</f>
        <v>1</v>
      </c>
      <c r="AO45" s="148">
        <f>Tabla1[[#This Row],[FREC
CANT]]*Tabla1[[#This Row],[HH REAL]]</f>
        <v>12</v>
      </c>
    </row>
    <row r="46" spans="1:41" hidden="1">
      <c r="A46" s="341"/>
      <c r="B46" s="290" t="s">
        <v>38</v>
      </c>
      <c r="C46" s="342"/>
      <c r="D46" s="309" t="s">
        <v>1932</v>
      </c>
      <c r="E46" s="344"/>
      <c r="F46" s="298" t="s">
        <v>1989</v>
      </c>
      <c r="G46" s="298" t="s">
        <v>1996</v>
      </c>
      <c r="H46" s="343">
        <v>2</v>
      </c>
      <c r="I46" s="345">
        <v>3</v>
      </c>
      <c r="J46" s="310">
        <v>45375</v>
      </c>
      <c r="K46" s="310">
        <v>45375</v>
      </c>
      <c r="L46" s="310">
        <v>45375</v>
      </c>
      <c r="M46" s="297">
        <f ca="1">Tabla1[[#This Row],[REPUESTO]:[SUSTENTO]]</f>
        <v>0</v>
      </c>
      <c r="N46" s="298" t="str">
        <f>IF(Tabla1[[#This Row],[PM]]="PM01","PREVENTIVO",IF(Tabla1[[#This Row],[PM]]="PM02","BACKLOG","CORRECTIVO"))</f>
        <v>BACKLOG</v>
      </c>
      <c r="O46" s="309" t="s">
        <v>448</v>
      </c>
      <c r="P46" s="308">
        <f>Tabla1[[#This Row],[FREC
CANT]]</f>
        <v>2</v>
      </c>
      <c r="Q46" s="299">
        <f>Tabla1[[#This Row],[HORAS ACUM
SOLICITADO]]</f>
        <v>3</v>
      </c>
      <c r="R46" s="299">
        <f>(Tabla1[[#This Row],[H]]*Tabla1[[#This Row],[HH]])</f>
        <v>6</v>
      </c>
      <c r="S46" s="346"/>
      <c r="T46" s="347"/>
      <c r="U46" s="291" t="s">
        <v>1925</v>
      </c>
      <c r="V46" s="348"/>
      <c r="W46" s="290" t="str">
        <f>IF(Tabla1[[#This Row],[SUSTENTO]]="CORRECTIVO","ADICIONAL",IF(AND(Tabla1[[#This Row],[SUSTENTO]]="PREVENTIVO",Tabla1[[#This Row],[INDICADOR]]="VERDE"),"CUMPLIDO",IF(AND(Tabla1[[#This Row],[SUSTENTO]]="BACKLOG",Tabla1[[#This Row],[INDICADOR]]="VERDE"),"CUMPLIDO","PENDIENTE")))</f>
        <v>CUMPLIDO</v>
      </c>
      <c r="X46" s="302" t="str">
        <f>+IF(X$1=Tabla1[[#This Row],[INICIO 
PARADA]],"X",IF(Tabla1[[#This Row],[FIN 
PARADA]]=X$1,"X",""))</f>
        <v/>
      </c>
      <c r="Y46" s="302" t="str">
        <f>+IF(Y$1=Tabla1[[#This Row],[INICIO 
PARADA]],"X",IF(Tabla1[[#This Row],[FIN 
PARADA]]=Y$1,"X",""))</f>
        <v>X</v>
      </c>
      <c r="Z46" s="302" t="str">
        <f>+IF(Z$1=Tabla1[[#This Row],[INICIO 
PARADA]],"X",IF(Tabla1[[#This Row],[FIN 
PARADA]]=Z$1,"X",""))</f>
        <v/>
      </c>
      <c r="AA46" s="302" t="str">
        <f>+IF(AA$1=Tabla1[[#This Row],[INICIO 
PARADA]],"X",IF(Tabla1[[#This Row],[FIN 
PARADA]]=AA$1,"X",""))</f>
        <v/>
      </c>
      <c r="AB46" s="302" t="str">
        <f>+IF(AB$1=Tabla1[[#This Row],[INICIO 
PARADA]],"X",IF(Tabla1[[#This Row],[FIN 
PARADA]]=AB$1,"X",""))</f>
        <v/>
      </c>
      <c r="AC46" s="302" t="str">
        <f>+IF(AC$1=Tabla1[[#This Row],[INICIO 
PARADA]],"X",IF(Tabla1[[#This Row],[FIN 
PARADA]]=AC$1,"X",""))</f>
        <v/>
      </c>
      <c r="AD46" s="302" t="str">
        <f>+IF(AD$1=Tabla1[[#This Row],[INICIO 
PARADA]],"X",IF(Tabla1[[#This Row],[FIN 
PARADA]]=AD$1,"X",""))</f>
        <v/>
      </c>
      <c r="AE46" s="303" t="str">
        <f>+IF(Tabla1[[#This Row],[SEGUIMIENTO]]="CUMPLIDO","Ejecutada",IF(Tabla1[[#This Row],[SEGUIMIENTO]]="PENDIENTE","No Ejecutada","ADICIONAL"))</f>
        <v>Ejecutada</v>
      </c>
      <c r="AF46" s="292" t="s">
        <v>1820</v>
      </c>
      <c r="AG46" s="292" t="s">
        <v>1821</v>
      </c>
      <c r="AH46" s="349"/>
      <c r="AI46" s="349"/>
      <c r="AJ46" s="304" t="str">
        <f>IF(Tabla1[[#This Row],[SUSTENTO]]="CORRECTIVO","N","S")</f>
        <v>S</v>
      </c>
      <c r="AK46" s="297" t="str">
        <f>+Tabla1[[#This Row],[PERSONAL]]</f>
        <v>MEC_P_C</v>
      </c>
      <c r="AL46" s="299">
        <f>+IF(Tabla1[[#This Row],[S/N]]="S",IF(Tabla1[[#This Row],[HH]]=0,Tabla1[[#This Row],[HH//]],Tabla1[[#This Row],[HH]]),0)</f>
        <v>3</v>
      </c>
      <c r="AM46" s="345">
        <v>3</v>
      </c>
      <c r="AN46" s="305">
        <f>IF(Tabla1[[#This Row],[S/N]]="s",+IFERROR(Tabla1[[#This Row],[HH REAL]]/Tabla1[[#This Row],[HH PLAN]],0),"")</f>
        <v>1</v>
      </c>
      <c r="AO46" s="148">
        <f>Tabla1[[#This Row],[FREC
CANT]]*Tabla1[[#This Row],[HH REAL]]</f>
        <v>6</v>
      </c>
    </row>
    <row r="47" spans="1:41" hidden="1">
      <c r="A47" s="341"/>
      <c r="B47" s="290" t="s">
        <v>13</v>
      </c>
      <c r="C47" s="342"/>
      <c r="D47" s="309" t="s">
        <v>1932</v>
      </c>
      <c r="E47" s="344"/>
      <c r="F47" s="298" t="s">
        <v>1990</v>
      </c>
      <c r="G47" s="298" t="s">
        <v>1997</v>
      </c>
      <c r="H47" s="343">
        <v>2</v>
      </c>
      <c r="I47" s="345">
        <v>6</v>
      </c>
      <c r="J47" s="310">
        <v>45375</v>
      </c>
      <c r="K47" s="310">
        <v>45375</v>
      </c>
      <c r="L47" s="310">
        <v>45375</v>
      </c>
      <c r="M47" s="297">
        <f ca="1">Tabla1[[#This Row],[REPUESTO]:[SUSTENTO]]</f>
        <v>0</v>
      </c>
      <c r="N47" s="298" t="str">
        <f>IF(Tabla1[[#This Row],[PM]]="PM01","PREVENTIVO",IF(Tabla1[[#This Row],[PM]]="PM02","BACKLOG","CORRECTIVO"))</f>
        <v>PREVENTIVO</v>
      </c>
      <c r="O47" s="309" t="s">
        <v>448</v>
      </c>
      <c r="P47" s="308">
        <f>Tabla1[[#This Row],[FREC
CANT]]</f>
        <v>2</v>
      </c>
      <c r="Q47" s="299">
        <f>Tabla1[[#This Row],[HORAS ACUM
SOLICITADO]]</f>
        <v>6</v>
      </c>
      <c r="R47" s="299">
        <f>(Tabla1[[#This Row],[H]]*Tabla1[[#This Row],[HH]])</f>
        <v>12</v>
      </c>
      <c r="S47" s="346"/>
      <c r="T47" s="347"/>
      <c r="U47" s="291" t="s">
        <v>1925</v>
      </c>
      <c r="V47" s="348"/>
      <c r="W47" s="290" t="str">
        <f>IF(Tabla1[[#This Row],[SUSTENTO]]="CORRECTIVO","ADICIONAL",IF(AND(Tabla1[[#This Row],[SUSTENTO]]="PREVENTIVO",Tabla1[[#This Row],[INDICADOR]]="VERDE"),"CUMPLIDO",IF(AND(Tabla1[[#This Row],[SUSTENTO]]="BACKLOG",Tabla1[[#This Row],[INDICADOR]]="VERDE"),"CUMPLIDO","PENDIENTE")))</f>
        <v>CUMPLIDO</v>
      </c>
      <c r="X47" s="302" t="str">
        <f>+IF(X$1=Tabla1[[#This Row],[INICIO 
PARADA]],"X",IF(Tabla1[[#This Row],[FIN 
PARADA]]=X$1,"X",""))</f>
        <v/>
      </c>
      <c r="Y47" s="302" t="str">
        <f>+IF(Y$1=Tabla1[[#This Row],[INICIO 
PARADA]],"X",IF(Tabla1[[#This Row],[FIN 
PARADA]]=Y$1,"X",""))</f>
        <v>X</v>
      </c>
      <c r="Z47" s="302" t="str">
        <f>+IF(Z$1=Tabla1[[#This Row],[INICIO 
PARADA]],"X",IF(Tabla1[[#This Row],[FIN 
PARADA]]=Z$1,"X",""))</f>
        <v/>
      </c>
      <c r="AA47" s="302" t="str">
        <f>+IF(AA$1=Tabla1[[#This Row],[INICIO 
PARADA]],"X",IF(Tabla1[[#This Row],[FIN 
PARADA]]=AA$1,"X",""))</f>
        <v/>
      </c>
      <c r="AB47" s="302" t="str">
        <f>+IF(AB$1=Tabla1[[#This Row],[INICIO 
PARADA]],"X",IF(Tabla1[[#This Row],[FIN 
PARADA]]=AB$1,"X",""))</f>
        <v/>
      </c>
      <c r="AC47" s="302" t="str">
        <f>+IF(AC$1=Tabla1[[#This Row],[INICIO 
PARADA]],"X",IF(Tabla1[[#This Row],[FIN 
PARADA]]=AC$1,"X",""))</f>
        <v/>
      </c>
      <c r="AD47" s="302" t="str">
        <f>+IF(AD$1=Tabla1[[#This Row],[INICIO 
PARADA]],"X",IF(Tabla1[[#This Row],[FIN 
PARADA]]=AD$1,"X",""))</f>
        <v/>
      </c>
      <c r="AE47" s="303" t="str">
        <f>+IF(Tabla1[[#This Row],[SEGUIMIENTO]]="CUMPLIDO","Ejecutada",IF(Tabla1[[#This Row],[SEGUIMIENTO]]="PENDIENTE","No Ejecutada","ADICIONAL"))</f>
        <v>Ejecutada</v>
      </c>
      <c r="AF47" s="292" t="s">
        <v>1820</v>
      </c>
      <c r="AG47" s="292" t="s">
        <v>1821</v>
      </c>
      <c r="AH47" s="349"/>
      <c r="AI47" s="349"/>
      <c r="AJ47" s="304" t="str">
        <f>IF(Tabla1[[#This Row],[SUSTENTO]]="CORRECTIVO","N","S")</f>
        <v>S</v>
      </c>
      <c r="AK47" s="297" t="str">
        <f>+Tabla1[[#This Row],[PERSONAL]]</f>
        <v>MEC_P_C</v>
      </c>
      <c r="AL47" s="299">
        <f>+IF(Tabla1[[#This Row],[S/N]]="S",IF(Tabla1[[#This Row],[HH]]=0,Tabla1[[#This Row],[HH//]],Tabla1[[#This Row],[HH]]),0)</f>
        <v>6</v>
      </c>
      <c r="AM47" s="345">
        <v>6</v>
      </c>
      <c r="AN47" s="305">
        <f>IF(Tabla1[[#This Row],[S/N]]="s",+IFERROR(Tabla1[[#This Row],[HH REAL]]/Tabla1[[#This Row],[HH PLAN]],0),"")</f>
        <v>1</v>
      </c>
      <c r="AO47" s="148">
        <f>Tabla1[[#This Row],[FREC
CANT]]*Tabla1[[#This Row],[HH REAL]]</f>
        <v>12</v>
      </c>
    </row>
    <row r="48" spans="1:41" hidden="1">
      <c r="A48" s="341"/>
      <c r="B48" s="290" t="s">
        <v>38</v>
      </c>
      <c r="C48" s="342"/>
      <c r="D48" s="309" t="s">
        <v>1932</v>
      </c>
      <c r="E48" s="344"/>
      <c r="F48" s="298" t="s">
        <v>1939</v>
      </c>
      <c r="G48" s="298" t="s">
        <v>1998</v>
      </c>
      <c r="H48" s="343">
        <v>2</v>
      </c>
      <c r="I48" s="345">
        <v>9</v>
      </c>
      <c r="J48" s="310">
        <v>45375</v>
      </c>
      <c r="K48" s="310">
        <v>45375</v>
      </c>
      <c r="L48" s="310">
        <v>45375</v>
      </c>
      <c r="M48" s="297">
        <f ca="1">Tabla1[[#This Row],[REPUESTO]:[SUSTENTO]]</f>
        <v>0</v>
      </c>
      <c r="N48" s="298" t="str">
        <f>IF(Tabla1[[#This Row],[PM]]="PM01","PREVENTIVO",IF(Tabla1[[#This Row],[PM]]="PM02","BACKLOG","CORRECTIVO"))</f>
        <v>BACKLOG</v>
      </c>
      <c r="O48" s="309" t="s">
        <v>448</v>
      </c>
      <c r="P48" s="308">
        <f>Tabla1[[#This Row],[FREC
CANT]]</f>
        <v>2</v>
      </c>
      <c r="Q48" s="299">
        <f>Tabla1[[#This Row],[HORAS ACUM
SOLICITADO]]</f>
        <v>9</v>
      </c>
      <c r="R48" s="299">
        <f>(Tabla1[[#This Row],[H]]*Tabla1[[#This Row],[HH]])</f>
        <v>18</v>
      </c>
      <c r="S48" s="346"/>
      <c r="T48" s="347"/>
      <c r="U48" s="291" t="s">
        <v>1925</v>
      </c>
      <c r="V48" s="348"/>
      <c r="W48" s="290" t="str">
        <f>IF(Tabla1[[#This Row],[SUSTENTO]]="CORRECTIVO","ADICIONAL",IF(AND(Tabla1[[#This Row],[SUSTENTO]]="PREVENTIVO",Tabla1[[#This Row],[INDICADOR]]="VERDE"),"CUMPLIDO",IF(AND(Tabla1[[#This Row],[SUSTENTO]]="BACKLOG",Tabla1[[#This Row],[INDICADOR]]="VERDE"),"CUMPLIDO","PENDIENTE")))</f>
        <v>CUMPLIDO</v>
      </c>
      <c r="X48" s="302" t="str">
        <f>+IF(X$1=Tabla1[[#This Row],[INICIO 
PARADA]],"X",IF(Tabla1[[#This Row],[FIN 
PARADA]]=X$1,"X",""))</f>
        <v/>
      </c>
      <c r="Y48" s="302" t="str">
        <f>+IF(Y$1=Tabla1[[#This Row],[INICIO 
PARADA]],"X",IF(Tabla1[[#This Row],[FIN 
PARADA]]=Y$1,"X",""))</f>
        <v>X</v>
      </c>
      <c r="Z48" s="302" t="str">
        <f>+IF(Z$1=Tabla1[[#This Row],[INICIO 
PARADA]],"X",IF(Tabla1[[#This Row],[FIN 
PARADA]]=Z$1,"X",""))</f>
        <v/>
      </c>
      <c r="AA48" s="302" t="str">
        <f>+IF(AA$1=Tabla1[[#This Row],[INICIO 
PARADA]],"X",IF(Tabla1[[#This Row],[FIN 
PARADA]]=AA$1,"X",""))</f>
        <v/>
      </c>
      <c r="AB48" s="302" t="str">
        <f>+IF(AB$1=Tabla1[[#This Row],[INICIO 
PARADA]],"X",IF(Tabla1[[#This Row],[FIN 
PARADA]]=AB$1,"X",""))</f>
        <v/>
      </c>
      <c r="AC48" s="302" t="str">
        <f>+IF(AC$1=Tabla1[[#This Row],[INICIO 
PARADA]],"X",IF(Tabla1[[#This Row],[FIN 
PARADA]]=AC$1,"X",""))</f>
        <v/>
      </c>
      <c r="AD48" s="302" t="str">
        <f>+IF(AD$1=Tabla1[[#This Row],[INICIO 
PARADA]],"X",IF(Tabla1[[#This Row],[FIN 
PARADA]]=AD$1,"X",""))</f>
        <v/>
      </c>
      <c r="AE48" s="303" t="str">
        <f>+IF(Tabla1[[#This Row],[SEGUIMIENTO]]="CUMPLIDO","Ejecutada",IF(Tabla1[[#This Row],[SEGUIMIENTO]]="PENDIENTE","No Ejecutada","ADICIONAL"))</f>
        <v>Ejecutada</v>
      </c>
      <c r="AF48" s="292" t="s">
        <v>1820</v>
      </c>
      <c r="AG48" s="292" t="s">
        <v>1821</v>
      </c>
      <c r="AH48" s="349"/>
      <c r="AI48" s="349"/>
      <c r="AJ48" s="304" t="str">
        <f>IF(Tabla1[[#This Row],[SUSTENTO]]="CORRECTIVO","N","S")</f>
        <v>S</v>
      </c>
      <c r="AK48" s="297" t="str">
        <f>+Tabla1[[#This Row],[PERSONAL]]</f>
        <v>MEC_P_C</v>
      </c>
      <c r="AL48" s="299">
        <f>+IF(Tabla1[[#This Row],[S/N]]="S",IF(Tabla1[[#This Row],[HH]]=0,Tabla1[[#This Row],[HH//]],Tabla1[[#This Row],[HH]]),0)</f>
        <v>9</v>
      </c>
      <c r="AM48" s="345">
        <v>9</v>
      </c>
      <c r="AN48" s="305">
        <f>IF(Tabla1[[#This Row],[S/N]]="s",+IFERROR(Tabla1[[#This Row],[HH REAL]]/Tabla1[[#This Row],[HH PLAN]],0),"")</f>
        <v>1</v>
      </c>
      <c r="AO48" s="148">
        <f>Tabla1[[#This Row],[FREC
CANT]]*Tabla1[[#This Row],[HH REAL]]</f>
        <v>18</v>
      </c>
    </row>
    <row r="49" spans="1:41" hidden="1">
      <c r="A49" s="341"/>
      <c r="B49" s="290" t="s">
        <v>38</v>
      </c>
      <c r="C49" s="342"/>
      <c r="D49" s="309" t="s">
        <v>1932</v>
      </c>
      <c r="E49" s="344"/>
      <c r="F49" s="298" t="s">
        <v>1940</v>
      </c>
      <c r="G49" s="298" t="s">
        <v>1999</v>
      </c>
      <c r="H49" s="343">
        <v>2</v>
      </c>
      <c r="I49" s="345">
        <v>9</v>
      </c>
      <c r="J49" s="310">
        <v>45375</v>
      </c>
      <c r="K49" s="310">
        <v>45375</v>
      </c>
      <c r="L49" s="310">
        <v>45375</v>
      </c>
      <c r="M49" s="297">
        <f ca="1">Tabla1[[#This Row],[REPUESTO]:[SUSTENTO]]</f>
        <v>0</v>
      </c>
      <c r="N49" s="298" t="str">
        <f>IF(Tabla1[[#This Row],[PM]]="PM01","PREVENTIVO",IF(Tabla1[[#This Row],[PM]]="PM02","BACKLOG","CORRECTIVO"))</f>
        <v>BACKLOG</v>
      </c>
      <c r="O49" s="309" t="s">
        <v>448</v>
      </c>
      <c r="P49" s="308">
        <f>Tabla1[[#This Row],[FREC
CANT]]</f>
        <v>2</v>
      </c>
      <c r="Q49" s="299">
        <f>Tabla1[[#This Row],[HORAS ACUM
SOLICITADO]]</f>
        <v>9</v>
      </c>
      <c r="R49" s="299">
        <f>(Tabla1[[#This Row],[H]]*Tabla1[[#This Row],[HH]])</f>
        <v>18</v>
      </c>
      <c r="S49" s="346"/>
      <c r="T49" s="347"/>
      <c r="U49" s="291" t="s">
        <v>1925</v>
      </c>
      <c r="V49" s="348"/>
      <c r="W49" s="290" t="str">
        <f>IF(Tabla1[[#This Row],[SUSTENTO]]="CORRECTIVO","ADICIONAL",IF(AND(Tabla1[[#This Row],[SUSTENTO]]="PREVENTIVO",Tabla1[[#This Row],[INDICADOR]]="VERDE"),"CUMPLIDO",IF(AND(Tabla1[[#This Row],[SUSTENTO]]="BACKLOG",Tabla1[[#This Row],[INDICADOR]]="VERDE"),"CUMPLIDO","PENDIENTE")))</f>
        <v>CUMPLIDO</v>
      </c>
      <c r="X49" s="302" t="str">
        <f>+IF(X$1=Tabla1[[#This Row],[INICIO 
PARADA]],"X",IF(Tabla1[[#This Row],[FIN 
PARADA]]=X$1,"X",""))</f>
        <v/>
      </c>
      <c r="Y49" s="302" t="str">
        <f>+IF(Y$1=Tabla1[[#This Row],[INICIO 
PARADA]],"X",IF(Tabla1[[#This Row],[FIN 
PARADA]]=Y$1,"X",""))</f>
        <v>X</v>
      </c>
      <c r="Z49" s="302" t="str">
        <f>+IF(Z$1=Tabla1[[#This Row],[INICIO 
PARADA]],"X",IF(Tabla1[[#This Row],[FIN 
PARADA]]=Z$1,"X",""))</f>
        <v/>
      </c>
      <c r="AA49" s="302" t="str">
        <f>+IF(AA$1=Tabla1[[#This Row],[INICIO 
PARADA]],"X",IF(Tabla1[[#This Row],[FIN 
PARADA]]=AA$1,"X",""))</f>
        <v/>
      </c>
      <c r="AB49" s="302" t="str">
        <f>+IF(AB$1=Tabla1[[#This Row],[INICIO 
PARADA]],"X",IF(Tabla1[[#This Row],[FIN 
PARADA]]=AB$1,"X",""))</f>
        <v/>
      </c>
      <c r="AC49" s="302" t="str">
        <f>+IF(AC$1=Tabla1[[#This Row],[INICIO 
PARADA]],"X",IF(Tabla1[[#This Row],[FIN 
PARADA]]=AC$1,"X",""))</f>
        <v/>
      </c>
      <c r="AD49" s="302" t="str">
        <f>+IF(AD$1=Tabla1[[#This Row],[INICIO 
PARADA]],"X",IF(Tabla1[[#This Row],[FIN 
PARADA]]=AD$1,"X",""))</f>
        <v/>
      </c>
      <c r="AE49" s="303" t="str">
        <f>+IF(Tabla1[[#This Row],[SEGUIMIENTO]]="CUMPLIDO","Ejecutada",IF(Tabla1[[#This Row],[SEGUIMIENTO]]="PENDIENTE","No Ejecutada","ADICIONAL"))</f>
        <v>Ejecutada</v>
      </c>
      <c r="AF49" s="292" t="s">
        <v>1820</v>
      </c>
      <c r="AG49" s="292" t="s">
        <v>1821</v>
      </c>
      <c r="AH49" s="349"/>
      <c r="AI49" s="349"/>
      <c r="AJ49" s="304" t="str">
        <f>IF(Tabla1[[#This Row],[SUSTENTO]]="CORRECTIVO","N","S")</f>
        <v>S</v>
      </c>
      <c r="AK49" s="297" t="str">
        <f>+Tabla1[[#This Row],[PERSONAL]]</f>
        <v>MEC_P_C</v>
      </c>
      <c r="AL49" s="299">
        <f>+IF(Tabla1[[#This Row],[S/N]]="S",IF(Tabla1[[#This Row],[HH]]=0,Tabla1[[#This Row],[HH//]],Tabla1[[#This Row],[HH]]),0)</f>
        <v>9</v>
      </c>
      <c r="AM49" s="345">
        <v>9</v>
      </c>
      <c r="AN49" s="305">
        <f>IF(Tabla1[[#This Row],[S/N]]="s",+IFERROR(Tabla1[[#This Row],[HH REAL]]/Tabla1[[#This Row],[HH PLAN]],0),"")</f>
        <v>1</v>
      </c>
      <c r="AO49" s="148">
        <f>Tabla1[[#This Row],[FREC
CANT]]*Tabla1[[#This Row],[HH REAL]]</f>
        <v>18</v>
      </c>
    </row>
    <row r="50" spans="1:41" hidden="1">
      <c r="A50" s="341"/>
      <c r="B50" s="290" t="s">
        <v>13</v>
      </c>
      <c r="C50" s="342"/>
      <c r="D50" s="309" t="s">
        <v>1932</v>
      </c>
      <c r="E50" s="344"/>
      <c r="F50" s="298" t="s">
        <v>1953</v>
      </c>
      <c r="G50" s="298" t="s">
        <v>2003</v>
      </c>
      <c r="H50" s="343">
        <v>1</v>
      </c>
      <c r="I50" s="345">
        <v>9</v>
      </c>
      <c r="J50" s="310">
        <v>45375</v>
      </c>
      <c r="K50" s="310">
        <v>45375</v>
      </c>
      <c r="L50" s="310">
        <v>45375</v>
      </c>
      <c r="M50" s="297">
        <f ca="1">Tabla1[[#This Row],[REPUESTO]:[SUSTENTO]]</f>
        <v>0</v>
      </c>
      <c r="N50" s="298" t="str">
        <f>IF(Tabla1[[#This Row],[PM]]="PM01","PREVENTIVO",IF(Tabla1[[#This Row],[PM]]="PM02","BACKLOG","CORRECTIVO"))</f>
        <v>PREVENTIVO</v>
      </c>
      <c r="O50" s="309" t="s">
        <v>458</v>
      </c>
      <c r="P50" s="308">
        <f>Tabla1[[#This Row],[FREC
CANT]]</f>
        <v>1</v>
      </c>
      <c r="Q50" s="299">
        <f>Tabla1[[#This Row],[HORAS ACUM
SOLICITADO]]</f>
        <v>9</v>
      </c>
      <c r="R50" s="299">
        <f>(Tabla1[[#This Row],[H]]*Tabla1[[#This Row],[HH]])</f>
        <v>9</v>
      </c>
      <c r="S50" s="346"/>
      <c r="T50" s="347"/>
      <c r="U50" s="291" t="s">
        <v>1925</v>
      </c>
      <c r="V50" s="348"/>
      <c r="W50" s="290" t="str">
        <f>IF(Tabla1[[#This Row],[SUSTENTO]]="CORRECTIVO","ADICIONAL",IF(AND(Tabla1[[#This Row],[SUSTENTO]]="PREVENTIVO",Tabla1[[#This Row],[INDICADOR]]="VERDE"),"CUMPLIDO",IF(AND(Tabla1[[#This Row],[SUSTENTO]]="BACKLOG",Tabla1[[#This Row],[INDICADOR]]="VERDE"),"CUMPLIDO","PENDIENTE")))</f>
        <v>CUMPLIDO</v>
      </c>
      <c r="X50" s="302" t="str">
        <f>+IF(X$1=Tabla1[[#This Row],[INICIO 
PARADA]],"X",IF(Tabla1[[#This Row],[FIN 
PARADA]]=X$1,"X",""))</f>
        <v/>
      </c>
      <c r="Y50" s="302" t="str">
        <f>+IF(Y$1=Tabla1[[#This Row],[INICIO 
PARADA]],"X",IF(Tabla1[[#This Row],[FIN 
PARADA]]=Y$1,"X",""))</f>
        <v>X</v>
      </c>
      <c r="Z50" s="302" t="str">
        <f>+IF(Z$1=Tabla1[[#This Row],[INICIO 
PARADA]],"X",IF(Tabla1[[#This Row],[FIN 
PARADA]]=Z$1,"X",""))</f>
        <v/>
      </c>
      <c r="AA50" s="302" t="str">
        <f>+IF(AA$1=Tabla1[[#This Row],[INICIO 
PARADA]],"X",IF(Tabla1[[#This Row],[FIN 
PARADA]]=AA$1,"X",""))</f>
        <v/>
      </c>
      <c r="AB50" s="302" t="str">
        <f>+IF(AB$1=Tabla1[[#This Row],[INICIO 
PARADA]],"X",IF(Tabla1[[#This Row],[FIN 
PARADA]]=AB$1,"X",""))</f>
        <v/>
      </c>
      <c r="AC50" s="302" t="str">
        <f>+IF(AC$1=Tabla1[[#This Row],[INICIO 
PARADA]],"X",IF(Tabla1[[#This Row],[FIN 
PARADA]]=AC$1,"X",""))</f>
        <v/>
      </c>
      <c r="AD50" s="302" t="str">
        <f>+IF(AD$1=Tabla1[[#This Row],[INICIO 
PARADA]],"X",IF(Tabla1[[#This Row],[FIN 
PARADA]]=AD$1,"X",""))</f>
        <v/>
      </c>
      <c r="AE50" s="303" t="str">
        <f>+IF(Tabla1[[#This Row],[SEGUIMIENTO]]="CUMPLIDO","Ejecutada",IF(Tabla1[[#This Row],[SEGUIMIENTO]]="PENDIENTE","No Ejecutada","ADICIONAL"))</f>
        <v>Ejecutada</v>
      </c>
      <c r="AF50" s="292" t="s">
        <v>1820</v>
      </c>
      <c r="AG50" s="292" t="s">
        <v>1821</v>
      </c>
      <c r="AH50" s="349"/>
      <c r="AI50" s="349"/>
      <c r="AJ50" s="304" t="str">
        <f>IF(Tabla1[[#This Row],[SUSTENTO]]="CORRECTIVO","N","S")</f>
        <v>S</v>
      </c>
      <c r="AK50" s="297" t="str">
        <f>+Tabla1[[#This Row],[PERSONAL]]</f>
        <v>ELE_P_C</v>
      </c>
      <c r="AL50" s="299">
        <f>+IF(Tabla1[[#This Row],[S/N]]="S",IF(Tabla1[[#This Row],[HH]]=0,Tabla1[[#This Row],[HH//]],Tabla1[[#This Row],[HH]]),0)</f>
        <v>9</v>
      </c>
      <c r="AM50" s="345">
        <v>9</v>
      </c>
      <c r="AN50" s="305">
        <f>IF(Tabla1[[#This Row],[S/N]]="s",+IFERROR(Tabla1[[#This Row],[HH REAL]]/Tabla1[[#This Row],[HH PLAN]],0),"")</f>
        <v>1</v>
      </c>
      <c r="AO50" s="148">
        <f>Tabla1[[#This Row],[FREC
CANT]]*Tabla1[[#This Row],[HH REAL]]</f>
        <v>9</v>
      </c>
    </row>
    <row r="51" spans="1:41" hidden="1">
      <c r="A51" s="341"/>
      <c r="B51" s="290" t="s">
        <v>38</v>
      </c>
      <c r="C51" s="342"/>
      <c r="D51" s="309" t="s">
        <v>1932</v>
      </c>
      <c r="E51" s="344"/>
      <c r="F51" s="298" t="s">
        <v>2000</v>
      </c>
      <c r="G51" s="298" t="s">
        <v>2004</v>
      </c>
      <c r="H51" s="343">
        <v>2</v>
      </c>
      <c r="I51" s="345">
        <v>2</v>
      </c>
      <c r="J51" s="310">
        <v>45375</v>
      </c>
      <c r="K51" s="310">
        <v>45375</v>
      </c>
      <c r="L51" s="310">
        <v>45375</v>
      </c>
      <c r="M51" s="297">
        <f ca="1">Tabla1[[#This Row],[REPUESTO]:[SUSTENTO]]</f>
        <v>0</v>
      </c>
      <c r="N51" s="298" t="str">
        <f>IF(Tabla1[[#This Row],[PM]]="PM01","PREVENTIVO",IF(Tabla1[[#This Row],[PM]]="PM02","BACKLOG","CORRECTIVO"))</f>
        <v>BACKLOG</v>
      </c>
      <c r="O51" s="309" t="s">
        <v>458</v>
      </c>
      <c r="P51" s="308">
        <f>Tabla1[[#This Row],[FREC
CANT]]</f>
        <v>2</v>
      </c>
      <c r="Q51" s="299">
        <f>Tabla1[[#This Row],[HORAS ACUM
SOLICITADO]]</f>
        <v>2</v>
      </c>
      <c r="R51" s="299">
        <f>(Tabla1[[#This Row],[H]]*Tabla1[[#This Row],[HH]])</f>
        <v>4</v>
      </c>
      <c r="S51" s="346"/>
      <c r="T51" s="347"/>
      <c r="U51" s="291" t="s">
        <v>1925</v>
      </c>
      <c r="V51" s="348"/>
      <c r="W51" s="290" t="str">
        <f>IF(Tabla1[[#This Row],[SUSTENTO]]="CORRECTIVO","ADICIONAL",IF(AND(Tabla1[[#This Row],[SUSTENTO]]="PREVENTIVO",Tabla1[[#This Row],[INDICADOR]]="VERDE"),"CUMPLIDO",IF(AND(Tabla1[[#This Row],[SUSTENTO]]="BACKLOG",Tabla1[[#This Row],[INDICADOR]]="VERDE"),"CUMPLIDO","PENDIENTE")))</f>
        <v>CUMPLIDO</v>
      </c>
      <c r="X51" s="302" t="str">
        <f>+IF(X$1=Tabla1[[#This Row],[INICIO 
PARADA]],"X",IF(Tabla1[[#This Row],[FIN 
PARADA]]=X$1,"X",""))</f>
        <v/>
      </c>
      <c r="Y51" s="302" t="str">
        <f>+IF(Y$1=Tabla1[[#This Row],[INICIO 
PARADA]],"X",IF(Tabla1[[#This Row],[FIN 
PARADA]]=Y$1,"X",""))</f>
        <v>X</v>
      </c>
      <c r="Z51" s="302" t="str">
        <f>+IF(Z$1=Tabla1[[#This Row],[INICIO 
PARADA]],"X",IF(Tabla1[[#This Row],[FIN 
PARADA]]=Z$1,"X",""))</f>
        <v/>
      </c>
      <c r="AA51" s="302" t="str">
        <f>+IF(AA$1=Tabla1[[#This Row],[INICIO 
PARADA]],"X",IF(Tabla1[[#This Row],[FIN 
PARADA]]=AA$1,"X",""))</f>
        <v/>
      </c>
      <c r="AB51" s="302" t="str">
        <f>+IF(AB$1=Tabla1[[#This Row],[INICIO 
PARADA]],"X",IF(Tabla1[[#This Row],[FIN 
PARADA]]=AB$1,"X",""))</f>
        <v/>
      </c>
      <c r="AC51" s="302" t="str">
        <f>+IF(AC$1=Tabla1[[#This Row],[INICIO 
PARADA]],"X",IF(Tabla1[[#This Row],[FIN 
PARADA]]=AC$1,"X",""))</f>
        <v/>
      </c>
      <c r="AD51" s="302" t="str">
        <f>+IF(AD$1=Tabla1[[#This Row],[INICIO 
PARADA]],"X",IF(Tabla1[[#This Row],[FIN 
PARADA]]=AD$1,"X",""))</f>
        <v/>
      </c>
      <c r="AE51" s="303" t="str">
        <f>+IF(Tabla1[[#This Row],[SEGUIMIENTO]]="CUMPLIDO","Ejecutada",IF(Tabla1[[#This Row],[SEGUIMIENTO]]="PENDIENTE","No Ejecutada","ADICIONAL"))</f>
        <v>Ejecutada</v>
      </c>
      <c r="AF51" s="292" t="s">
        <v>1820</v>
      </c>
      <c r="AG51" s="292" t="s">
        <v>1821</v>
      </c>
      <c r="AH51" s="349"/>
      <c r="AI51" s="349"/>
      <c r="AJ51" s="304" t="str">
        <f>IF(Tabla1[[#This Row],[SUSTENTO]]="CORRECTIVO","N","S")</f>
        <v>S</v>
      </c>
      <c r="AK51" s="297" t="str">
        <f>+Tabla1[[#This Row],[PERSONAL]]</f>
        <v>ELE_P_C</v>
      </c>
      <c r="AL51" s="299">
        <f>+IF(Tabla1[[#This Row],[S/N]]="S",IF(Tabla1[[#This Row],[HH]]=0,Tabla1[[#This Row],[HH//]],Tabla1[[#This Row],[HH]]),0)</f>
        <v>2</v>
      </c>
      <c r="AM51" s="345">
        <v>2</v>
      </c>
      <c r="AN51" s="305">
        <f>IF(Tabla1[[#This Row],[S/N]]="s",+IFERROR(Tabla1[[#This Row],[HH REAL]]/Tabla1[[#This Row],[HH PLAN]],0),"")</f>
        <v>1</v>
      </c>
      <c r="AO51" s="148">
        <f>Tabla1[[#This Row],[FREC
CANT]]*Tabla1[[#This Row],[HH REAL]]</f>
        <v>4</v>
      </c>
    </row>
    <row r="52" spans="1:41" hidden="1">
      <c r="A52" s="341"/>
      <c r="B52" s="290" t="s">
        <v>83</v>
      </c>
      <c r="C52" s="342"/>
      <c r="D52" s="309" t="s">
        <v>1932</v>
      </c>
      <c r="E52" s="344"/>
      <c r="F52" s="298" t="s">
        <v>2001</v>
      </c>
      <c r="G52" s="298" t="s">
        <v>2005</v>
      </c>
      <c r="H52" s="343">
        <v>2</v>
      </c>
      <c r="I52" s="345">
        <v>2</v>
      </c>
      <c r="J52" s="310">
        <v>45375</v>
      </c>
      <c r="K52" s="310">
        <v>45375</v>
      </c>
      <c r="L52" s="310">
        <v>45375</v>
      </c>
      <c r="M52" s="297">
        <f ca="1">Tabla1[[#This Row],[REPUESTO]:[SUSTENTO]]</f>
        <v>0</v>
      </c>
      <c r="N52" s="298" t="str">
        <f>IF(Tabla1[[#This Row],[PM]]="PM01","PREVENTIVO",IF(Tabla1[[#This Row],[PM]]="PM02","BACKLOG","CORRECTIVO"))</f>
        <v>CORRECTIVO</v>
      </c>
      <c r="O52" s="309" t="s">
        <v>458</v>
      </c>
      <c r="P52" s="308">
        <f>Tabla1[[#This Row],[FREC
CANT]]</f>
        <v>2</v>
      </c>
      <c r="Q52" s="299">
        <f>Tabla1[[#This Row],[HORAS ACUM
SOLICITADO]]</f>
        <v>2</v>
      </c>
      <c r="R52" s="299">
        <f>(Tabla1[[#This Row],[H]]*Tabla1[[#This Row],[HH]])</f>
        <v>4</v>
      </c>
      <c r="S52" s="346"/>
      <c r="T52" s="347"/>
      <c r="U52" s="291" t="s">
        <v>1925</v>
      </c>
      <c r="V52" s="348"/>
      <c r="W52" s="290" t="str">
        <f>IF(Tabla1[[#This Row],[SUSTENTO]]="CORRECTIVO","ADICIONAL",IF(AND(Tabla1[[#This Row],[SUSTENTO]]="PREVENTIVO",Tabla1[[#This Row],[INDICADOR]]="VERDE"),"CUMPLIDO",IF(AND(Tabla1[[#This Row],[SUSTENTO]]="BACKLOG",Tabla1[[#This Row],[INDICADOR]]="VERDE"),"CUMPLIDO","PENDIENTE")))</f>
        <v>ADICIONAL</v>
      </c>
      <c r="X52" s="302" t="str">
        <f>+IF(X$1=Tabla1[[#This Row],[INICIO 
PARADA]],"X",IF(Tabla1[[#This Row],[FIN 
PARADA]]=X$1,"X",""))</f>
        <v/>
      </c>
      <c r="Y52" s="302" t="str">
        <f>+IF(Y$1=Tabla1[[#This Row],[INICIO 
PARADA]],"X",IF(Tabla1[[#This Row],[FIN 
PARADA]]=Y$1,"X",""))</f>
        <v>X</v>
      </c>
      <c r="Z52" s="302" t="str">
        <f>+IF(Z$1=Tabla1[[#This Row],[INICIO 
PARADA]],"X",IF(Tabla1[[#This Row],[FIN 
PARADA]]=Z$1,"X",""))</f>
        <v/>
      </c>
      <c r="AA52" s="302" t="str">
        <f>+IF(AA$1=Tabla1[[#This Row],[INICIO 
PARADA]],"X",IF(Tabla1[[#This Row],[FIN 
PARADA]]=AA$1,"X",""))</f>
        <v/>
      </c>
      <c r="AB52" s="302" t="str">
        <f>+IF(AB$1=Tabla1[[#This Row],[INICIO 
PARADA]],"X",IF(Tabla1[[#This Row],[FIN 
PARADA]]=AB$1,"X",""))</f>
        <v/>
      </c>
      <c r="AC52" s="302" t="str">
        <f>+IF(AC$1=Tabla1[[#This Row],[INICIO 
PARADA]],"X",IF(Tabla1[[#This Row],[FIN 
PARADA]]=AC$1,"X",""))</f>
        <v/>
      </c>
      <c r="AD52" s="302" t="str">
        <f>+IF(AD$1=Tabla1[[#This Row],[INICIO 
PARADA]],"X",IF(Tabla1[[#This Row],[FIN 
PARADA]]=AD$1,"X",""))</f>
        <v/>
      </c>
      <c r="AE52" s="303" t="str">
        <f>+IF(Tabla1[[#This Row],[SEGUIMIENTO]]="CUMPLIDO","Ejecutada",IF(Tabla1[[#This Row],[SEGUIMIENTO]]="PENDIENTE","No Ejecutada","ADICIONAL"))</f>
        <v>ADICIONAL</v>
      </c>
      <c r="AF52" s="292" t="s">
        <v>1820</v>
      </c>
      <c r="AG52" s="292" t="s">
        <v>1821</v>
      </c>
      <c r="AH52" s="349" t="s">
        <v>108</v>
      </c>
      <c r="AI52" s="349"/>
      <c r="AJ52" s="304" t="str">
        <f>IF(Tabla1[[#This Row],[SUSTENTO]]="CORRECTIVO","N","S")</f>
        <v>N</v>
      </c>
      <c r="AK52" s="297" t="str">
        <f>+Tabla1[[#This Row],[PERSONAL]]</f>
        <v>ELE_P_C</v>
      </c>
      <c r="AL52" s="299">
        <f>+IF(Tabla1[[#This Row],[S/N]]="S",IF(Tabla1[[#This Row],[HH]]=0,Tabla1[[#This Row],[HH//]],Tabla1[[#This Row],[HH]]),0)</f>
        <v>0</v>
      </c>
      <c r="AM52" s="345">
        <v>2</v>
      </c>
      <c r="AN52" s="305" t="str">
        <f>IF(Tabla1[[#This Row],[S/N]]="s",+IFERROR(Tabla1[[#This Row],[HH REAL]]/Tabla1[[#This Row],[HH PLAN]],0),"")</f>
        <v/>
      </c>
      <c r="AO52" s="148">
        <f>Tabla1[[#This Row],[FREC
CANT]]*Tabla1[[#This Row],[HH REAL]]</f>
        <v>4</v>
      </c>
    </row>
    <row r="53" spans="1:41" hidden="1">
      <c r="A53" s="341"/>
      <c r="B53" s="290" t="s">
        <v>38</v>
      </c>
      <c r="C53" s="342"/>
      <c r="D53" s="309" t="s">
        <v>1932</v>
      </c>
      <c r="E53" s="344"/>
      <c r="F53" s="298" t="s">
        <v>2002</v>
      </c>
      <c r="G53" s="298" t="s">
        <v>2006</v>
      </c>
      <c r="H53" s="343">
        <v>2</v>
      </c>
      <c r="I53" s="345">
        <v>5</v>
      </c>
      <c r="J53" s="310">
        <v>45375</v>
      </c>
      <c r="K53" s="310">
        <v>45375</v>
      </c>
      <c r="L53" s="310">
        <v>45375</v>
      </c>
      <c r="M53" s="297">
        <f ca="1">Tabla1[[#This Row],[REPUESTO]:[SUSTENTO]]</f>
        <v>0</v>
      </c>
      <c r="N53" s="298" t="str">
        <f>IF(Tabla1[[#This Row],[PM]]="PM01","PREVENTIVO",IF(Tabla1[[#This Row],[PM]]="PM02","BACKLOG","CORRECTIVO"))</f>
        <v>BACKLOG</v>
      </c>
      <c r="O53" s="309" t="s">
        <v>458</v>
      </c>
      <c r="P53" s="308">
        <f>Tabla1[[#This Row],[FREC
CANT]]</f>
        <v>2</v>
      </c>
      <c r="Q53" s="299">
        <f>Tabla1[[#This Row],[HORAS ACUM
SOLICITADO]]</f>
        <v>5</v>
      </c>
      <c r="R53" s="299">
        <f>(Tabla1[[#This Row],[H]]*Tabla1[[#This Row],[HH]])</f>
        <v>10</v>
      </c>
      <c r="S53" s="346"/>
      <c r="T53" s="347"/>
      <c r="U53" s="291" t="s">
        <v>1925</v>
      </c>
      <c r="V53" s="348"/>
      <c r="W53" s="290" t="str">
        <f>IF(Tabla1[[#This Row],[SUSTENTO]]="CORRECTIVO","ADICIONAL",IF(AND(Tabla1[[#This Row],[SUSTENTO]]="PREVENTIVO",Tabla1[[#This Row],[INDICADOR]]="VERDE"),"CUMPLIDO",IF(AND(Tabla1[[#This Row],[SUSTENTO]]="BACKLOG",Tabla1[[#This Row],[INDICADOR]]="VERDE"),"CUMPLIDO","PENDIENTE")))</f>
        <v>CUMPLIDO</v>
      </c>
      <c r="X53" s="302" t="str">
        <f>+IF(X$1=Tabla1[[#This Row],[INICIO 
PARADA]],"X",IF(Tabla1[[#This Row],[FIN 
PARADA]]=X$1,"X",""))</f>
        <v/>
      </c>
      <c r="Y53" s="302" t="str">
        <f>+IF(Y$1=Tabla1[[#This Row],[INICIO 
PARADA]],"X",IF(Tabla1[[#This Row],[FIN 
PARADA]]=Y$1,"X",""))</f>
        <v>X</v>
      </c>
      <c r="Z53" s="302" t="str">
        <f>+IF(Z$1=Tabla1[[#This Row],[INICIO 
PARADA]],"X",IF(Tabla1[[#This Row],[FIN 
PARADA]]=Z$1,"X",""))</f>
        <v/>
      </c>
      <c r="AA53" s="302" t="str">
        <f>+IF(AA$1=Tabla1[[#This Row],[INICIO 
PARADA]],"X",IF(Tabla1[[#This Row],[FIN 
PARADA]]=AA$1,"X",""))</f>
        <v/>
      </c>
      <c r="AB53" s="302" t="str">
        <f>+IF(AB$1=Tabla1[[#This Row],[INICIO 
PARADA]],"X",IF(Tabla1[[#This Row],[FIN 
PARADA]]=AB$1,"X",""))</f>
        <v/>
      </c>
      <c r="AC53" s="302" t="str">
        <f>+IF(AC$1=Tabla1[[#This Row],[INICIO 
PARADA]],"X",IF(Tabla1[[#This Row],[FIN 
PARADA]]=AC$1,"X",""))</f>
        <v/>
      </c>
      <c r="AD53" s="302" t="str">
        <f>+IF(AD$1=Tabla1[[#This Row],[INICIO 
PARADA]],"X",IF(Tabla1[[#This Row],[FIN 
PARADA]]=AD$1,"X",""))</f>
        <v/>
      </c>
      <c r="AE53" s="303" t="str">
        <f>+IF(Tabla1[[#This Row],[SEGUIMIENTO]]="CUMPLIDO","Ejecutada",IF(Tabla1[[#This Row],[SEGUIMIENTO]]="PENDIENTE","No Ejecutada","ADICIONAL"))</f>
        <v>Ejecutada</v>
      </c>
      <c r="AF53" s="292" t="s">
        <v>1820</v>
      </c>
      <c r="AG53" s="292" t="s">
        <v>1821</v>
      </c>
      <c r="AH53" s="349"/>
      <c r="AI53" s="349"/>
      <c r="AJ53" s="304" t="str">
        <f>IF(Tabla1[[#This Row],[SUSTENTO]]="CORRECTIVO","N","S")</f>
        <v>S</v>
      </c>
      <c r="AK53" s="297" t="str">
        <f>+Tabla1[[#This Row],[PERSONAL]]</f>
        <v>ELE_P_C</v>
      </c>
      <c r="AL53" s="299">
        <f>+IF(Tabla1[[#This Row],[S/N]]="S",IF(Tabla1[[#This Row],[HH]]=0,Tabla1[[#This Row],[HH//]],Tabla1[[#This Row],[HH]]),0)</f>
        <v>5</v>
      </c>
      <c r="AM53" s="345">
        <v>5</v>
      </c>
      <c r="AN53" s="305">
        <f>IF(Tabla1[[#This Row],[S/N]]="s",+IFERROR(Tabla1[[#This Row],[HH REAL]]/Tabla1[[#This Row],[HH PLAN]],0),"")</f>
        <v>1</v>
      </c>
      <c r="AO53" s="148">
        <f>Tabla1[[#This Row],[FREC
CANT]]*Tabla1[[#This Row],[HH REAL]]</f>
        <v>10</v>
      </c>
    </row>
    <row r="54" spans="1:41" hidden="1">
      <c r="A54" s="341"/>
      <c r="B54" s="290" t="s">
        <v>38</v>
      </c>
      <c r="C54" s="342"/>
      <c r="D54" s="309" t="s">
        <v>1932</v>
      </c>
      <c r="E54" s="344"/>
      <c r="F54" s="298" t="s">
        <v>975</v>
      </c>
      <c r="G54" s="298" t="s">
        <v>2010</v>
      </c>
      <c r="H54" s="343">
        <v>1</v>
      </c>
      <c r="I54" s="345">
        <v>2</v>
      </c>
      <c r="J54" s="310">
        <v>45375</v>
      </c>
      <c r="K54" s="310">
        <v>45375</v>
      </c>
      <c r="L54" s="310">
        <v>45375</v>
      </c>
      <c r="M54" s="297">
        <f ca="1">Tabla1[[#This Row],[REPUESTO]:[SUSTENTO]]</f>
        <v>0</v>
      </c>
      <c r="N54" s="298" t="str">
        <f>IF(Tabla1[[#This Row],[PM]]="PM01","PREVENTIVO",IF(Tabla1[[#This Row],[PM]]="PM02","BACKLOG","CORRECTIVO"))</f>
        <v>BACKLOG</v>
      </c>
      <c r="O54" s="309" t="s">
        <v>459</v>
      </c>
      <c r="P54" s="308">
        <f>Tabla1[[#This Row],[FREC
CANT]]</f>
        <v>1</v>
      </c>
      <c r="Q54" s="299">
        <f>Tabla1[[#This Row],[HORAS ACUM
SOLICITADO]]</f>
        <v>2</v>
      </c>
      <c r="R54" s="299">
        <f>(Tabla1[[#This Row],[H]]*Tabla1[[#This Row],[HH]])</f>
        <v>2</v>
      </c>
      <c r="S54" s="346"/>
      <c r="T54" s="347"/>
      <c r="U54" s="291" t="s">
        <v>1925</v>
      </c>
      <c r="V54" s="348"/>
      <c r="W54" s="290" t="str">
        <f>IF(Tabla1[[#This Row],[SUSTENTO]]="CORRECTIVO","ADICIONAL",IF(AND(Tabla1[[#This Row],[SUSTENTO]]="PREVENTIVO",Tabla1[[#This Row],[INDICADOR]]="VERDE"),"CUMPLIDO",IF(AND(Tabla1[[#This Row],[SUSTENTO]]="BACKLOG",Tabla1[[#This Row],[INDICADOR]]="VERDE"),"CUMPLIDO","PENDIENTE")))</f>
        <v>CUMPLIDO</v>
      </c>
      <c r="X54" s="302" t="str">
        <f>+IF(X$1=Tabla1[[#This Row],[INICIO 
PARADA]],"X",IF(Tabla1[[#This Row],[FIN 
PARADA]]=X$1,"X",""))</f>
        <v/>
      </c>
      <c r="Y54" s="302" t="str">
        <f>+IF(Y$1=Tabla1[[#This Row],[INICIO 
PARADA]],"X",IF(Tabla1[[#This Row],[FIN 
PARADA]]=Y$1,"X",""))</f>
        <v>X</v>
      </c>
      <c r="Z54" s="302" t="str">
        <f>+IF(Z$1=Tabla1[[#This Row],[INICIO 
PARADA]],"X",IF(Tabla1[[#This Row],[FIN 
PARADA]]=Z$1,"X",""))</f>
        <v/>
      </c>
      <c r="AA54" s="302" t="str">
        <f>+IF(AA$1=Tabla1[[#This Row],[INICIO 
PARADA]],"X",IF(Tabla1[[#This Row],[FIN 
PARADA]]=AA$1,"X",""))</f>
        <v/>
      </c>
      <c r="AB54" s="302" t="str">
        <f>+IF(AB$1=Tabla1[[#This Row],[INICIO 
PARADA]],"X",IF(Tabla1[[#This Row],[FIN 
PARADA]]=AB$1,"X",""))</f>
        <v/>
      </c>
      <c r="AC54" s="302" t="str">
        <f>+IF(AC$1=Tabla1[[#This Row],[INICIO 
PARADA]],"X",IF(Tabla1[[#This Row],[FIN 
PARADA]]=AC$1,"X",""))</f>
        <v/>
      </c>
      <c r="AD54" s="302" t="str">
        <f>+IF(AD$1=Tabla1[[#This Row],[INICIO 
PARADA]],"X",IF(Tabla1[[#This Row],[FIN 
PARADA]]=AD$1,"X",""))</f>
        <v/>
      </c>
      <c r="AE54" s="303" t="str">
        <f>+IF(Tabla1[[#This Row],[SEGUIMIENTO]]="CUMPLIDO","Ejecutada",IF(Tabla1[[#This Row],[SEGUIMIENTO]]="PENDIENTE","No Ejecutada","ADICIONAL"))</f>
        <v>Ejecutada</v>
      </c>
      <c r="AF54" s="292" t="s">
        <v>1820</v>
      </c>
      <c r="AG54" s="292" t="s">
        <v>1821</v>
      </c>
      <c r="AH54" s="349"/>
      <c r="AI54" s="349"/>
      <c r="AJ54" s="304" t="str">
        <f>IF(Tabla1[[#This Row],[SUSTENTO]]="CORRECTIVO","N","S")</f>
        <v>S</v>
      </c>
      <c r="AK54" s="297" t="str">
        <f>+Tabla1[[#This Row],[PERSONAL]]</f>
        <v>ELECN_P_C</v>
      </c>
      <c r="AL54" s="299">
        <f>+IF(Tabla1[[#This Row],[S/N]]="S",IF(Tabla1[[#This Row],[HH]]=0,Tabla1[[#This Row],[HH//]],Tabla1[[#This Row],[HH]]),0)</f>
        <v>2</v>
      </c>
      <c r="AM54" s="345">
        <v>2</v>
      </c>
      <c r="AN54" s="305">
        <f>IF(Tabla1[[#This Row],[S/N]]="s",+IFERROR(Tabla1[[#This Row],[HH REAL]]/Tabla1[[#This Row],[HH PLAN]],0),"")</f>
        <v>1</v>
      </c>
      <c r="AO54" s="148">
        <f>Tabla1[[#This Row],[FREC
CANT]]*Tabla1[[#This Row],[HH REAL]]</f>
        <v>2</v>
      </c>
    </row>
    <row r="55" spans="1:41" hidden="1">
      <c r="A55" s="341"/>
      <c r="B55" s="290" t="s">
        <v>38</v>
      </c>
      <c r="C55" s="342"/>
      <c r="D55" s="309" t="s">
        <v>1932</v>
      </c>
      <c r="E55" s="344"/>
      <c r="F55" s="298" t="s">
        <v>2007</v>
      </c>
      <c r="G55" s="298" t="s">
        <v>2011</v>
      </c>
      <c r="H55" s="343">
        <v>1</v>
      </c>
      <c r="I55" s="345">
        <v>2</v>
      </c>
      <c r="J55" s="310">
        <v>45375</v>
      </c>
      <c r="K55" s="310">
        <v>45375</v>
      </c>
      <c r="L55" s="310">
        <v>45375</v>
      </c>
      <c r="M55" s="297">
        <f ca="1">Tabla1[[#This Row],[REPUESTO]:[SUSTENTO]]</f>
        <v>0</v>
      </c>
      <c r="N55" s="298" t="str">
        <f>IF(Tabla1[[#This Row],[PM]]="PM01","PREVENTIVO",IF(Tabla1[[#This Row],[PM]]="PM02","BACKLOG","CORRECTIVO"))</f>
        <v>BACKLOG</v>
      </c>
      <c r="O55" s="309" t="s">
        <v>459</v>
      </c>
      <c r="P55" s="308">
        <f>Tabla1[[#This Row],[FREC
CANT]]</f>
        <v>1</v>
      </c>
      <c r="Q55" s="299">
        <f>Tabla1[[#This Row],[HORAS ACUM
SOLICITADO]]</f>
        <v>2</v>
      </c>
      <c r="R55" s="299">
        <f>(Tabla1[[#This Row],[H]]*Tabla1[[#This Row],[HH]])</f>
        <v>2</v>
      </c>
      <c r="S55" s="346"/>
      <c r="T55" s="347"/>
      <c r="U55" s="291" t="s">
        <v>1925</v>
      </c>
      <c r="V55" s="348"/>
      <c r="W55" s="290" t="str">
        <f>IF(Tabla1[[#This Row],[SUSTENTO]]="CORRECTIVO","ADICIONAL",IF(AND(Tabla1[[#This Row],[SUSTENTO]]="PREVENTIVO",Tabla1[[#This Row],[INDICADOR]]="VERDE"),"CUMPLIDO",IF(AND(Tabla1[[#This Row],[SUSTENTO]]="BACKLOG",Tabla1[[#This Row],[INDICADOR]]="VERDE"),"CUMPLIDO","PENDIENTE")))</f>
        <v>CUMPLIDO</v>
      </c>
      <c r="X55" s="302" t="str">
        <f>+IF(X$1=Tabla1[[#This Row],[INICIO 
PARADA]],"X",IF(Tabla1[[#This Row],[FIN 
PARADA]]=X$1,"X",""))</f>
        <v/>
      </c>
      <c r="Y55" s="302" t="str">
        <f>+IF(Y$1=Tabla1[[#This Row],[INICIO 
PARADA]],"X",IF(Tabla1[[#This Row],[FIN 
PARADA]]=Y$1,"X",""))</f>
        <v>X</v>
      </c>
      <c r="Z55" s="302" t="str">
        <f>+IF(Z$1=Tabla1[[#This Row],[INICIO 
PARADA]],"X",IF(Tabla1[[#This Row],[FIN 
PARADA]]=Z$1,"X",""))</f>
        <v/>
      </c>
      <c r="AA55" s="302" t="str">
        <f>+IF(AA$1=Tabla1[[#This Row],[INICIO 
PARADA]],"X",IF(Tabla1[[#This Row],[FIN 
PARADA]]=AA$1,"X",""))</f>
        <v/>
      </c>
      <c r="AB55" s="302" t="str">
        <f>+IF(AB$1=Tabla1[[#This Row],[INICIO 
PARADA]],"X",IF(Tabla1[[#This Row],[FIN 
PARADA]]=AB$1,"X",""))</f>
        <v/>
      </c>
      <c r="AC55" s="302" t="str">
        <f>+IF(AC$1=Tabla1[[#This Row],[INICIO 
PARADA]],"X",IF(Tabla1[[#This Row],[FIN 
PARADA]]=AC$1,"X",""))</f>
        <v/>
      </c>
      <c r="AD55" s="302" t="str">
        <f>+IF(AD$1=Tabla1[[#This Row],[INICIO 
PARADA]],"X",IF(Tabla1[[#This Row],[FIN 
PARADA]]=AD$1,"X",""))</f>
        <v/>
      </c>
      <c r="AE55" s="303" t="str">
        <f>+IF(Tabla1[[#This Row],[SEGUIMIENTO]]="CUMPLIDO","Ejecutada",IF(Tabla1[[#This Row],[SEGUIMIENTO]]="PENDIENTE","No Ejecutada","ADICIONAL"))</f>
        <v>Ejecutada</v>
      </c>
      <c r="AF55" s="292" t="s">
        <v>1820</v>
      </c>
      <c r="AG55" s="292" t="s">
        <v>1821</v>
      </c>
      <c r="AH55" s="349"/>
      <c r="AI55" s="349"/>
      <c r="AJ55" s="304" t="str">
        <f>IF(Tabla1[[#This Row],[SUSTENTO]]="CORRECTIVO","N","S")</f>
        <v>S</v>
      </c>
      <c r="AK55" s="297" t="str">
        <f>+Tabla1[[#This Row],[PERSONAL]]</f>
        <v>ELECN_P_C</v>
      </c>
      <c r="AL55" s="299">
        <f>+IF(Tabla1[[#This Row],[S/N]]="S",IF(Tabla1[[#This Row],[HH]]=0,Tabla1[[#This Row],[HH//]],Tabla1[[#This Row],[HH]]),0)</f>
        <v>2</v>
      </c>
      <c r="AM55" s="345">
        <v>2</v>
      </c>
      <c r="AN55" s="305">
        <f>IF(Tabla1[[#This Row],[S/N]]="s",+IFERROR(Tabla1[[#This Row],[HH REAL]]/Tabla1[[#This Row],[HH PLAN]],0),"")</f>
        <v>1</v>
      </c>
      <c r="AO55" s="148">
        <f>Tabla1[[#This Row],[FREC
CANT]]*Tabla1[[#This Row],[HH REAL]]</f>
        <v>2</v>
      </c>
    </row>
    <row r="56" spans="1:41" hidden="1">
      <c r="A56" s="341"/>
      <c r="B56" s="290" t="s">
        <v>38</v>
      </c>
      <c r="C56" s="342"/>
      <c r="D56" s="309" t="s">
        <v>1932</v>
      </c>
      <c r="E56" s="344"/>
      <c r="F56" s="298" t="s">
        <v>2008</v>
      </c>
      <c r="G56" s="298" t="s">
        <v>2012</v>
      </c>
      <c r="H56" s="343">
        <v>1</v>
      </c>
      <c r="I56" s="345">
        <v>2</v>
      </c>
      <c r="J56" s="310">
        <v>45375</v>
      </c>
      <c r="K56" s="310">
        <v>45375</v>
      </c>
      <c r="L56" s="310">
        <v>45375</v>
      </c>
      <c r="M56" s="297">
        <f ca="1">Tabla1[[#This Row],[REPUESTO]:[SUSTENTO]]</f>
        <v>0</v>
      </c>
      <c r="N56" s="298" t="str">
        <f>IF(Tabla1[[#This Row],[PM]]="PM01","PREVENTIVO",IF(Tabla1[[#This Row],[PM]]="PM02","BACKLOG","CORRECTIVO"))</f>
        <v>BACKLOG</v>
      </c>
      <c r="O56" s="309" t="s">
        <v>459</v>
      </c>
      <c r="P56" s="308">
        <f>Tabla1[[#This Row],[FREC
CANT]]</f>
        <v>1</v>
      </c>
      <c r="Q56" s="299">
        <f>Tabla1[[#This Row],[HORAS ACUM
SOLICITADO]]</f>
        <v>2</v>
      </c>
      <c r="R56" s="299">
        <f>(Tabla1[[#This Row],[H]]*Tabla1[[#This Row],[HH]])</f>
        <v>2</v>
      </c>
      <c r="S56" s="346"/>
      <c r="T56" s="347"/>
      <c r="U56" s="291" t="s">
        <v>1925</v>
      </c>
      <c r="V56" s="348"/>
      <c r="W56" s="290" t="str">
        <f>IF(Tabla1[[#This Row],[SUSTENTO]]="CORRECTIVO","ADICIONAL",IF(AND(Tabla1[[#This Row],[SUSTENTO]]="PREVENTIVO",Tabla1[[#This Row],[INDICADOR]]="VERDE"),"CUMPLIDO",IF(AND(Tabla1[[#This Row],[SUSTENTO]]="BACKLOG",Tabla1[[#This Row],[INDICADOR]]="VERDE"),"CUMPLIDO","PENDIENTE")))</f>
        <v>CUMPLIDO</v>
      </c>
      <c r="X56" s="302" t="str">
        <f>+IF(X$1=Tabla1[[#This Row],[INICIO 
PARADA]],"X",IF(Tabla1[[#This Row],[FIN 
PARADA]]=X$1,"X",""))</f>
        <v/>
      </c>
      <c r="Y56" s="302" t="str">
        <f>+IF(Y$1=Tabla1[[#This Row],[INICIO 
PARADA]],"X",IF(Tabla1[[#This Row],[FIN 
PARADA]]=Y$1,"X",""))</f>
        <v>X</v>
      </c>
      <c r="Z56" s="302" t="str">
        <f>+IF(Z$1=Tabla1[[#This Row],[INICIO 
PARADA]],"X",IF(Tabla1[[#This Row],[FIN 
PARADA]]=Z$1,"X",""))</f>
        <v/>
      </c>
      <c r="AA56" s="302" t="str">
        <f>+IF(AA$1=Tabla1[[#This Row],[INICIO 
PARADA]],"X",IF(Tabla1[[#This Row],[FIN 
PARADA]]=AA$1,"X",""))</f>
        <v/>
      </c>
      <c r="AB56" s="302" t="str">
        <f>+IF(AB$1=Tabla1[[#This Row],[INICIO 
PARADA]],"X",IF(Tabla1[[#This Row],[FIN 
PARADA]]=AB$1,"X",""))</f>
        <v/>
      </c>
      <c r="AC56" s="302" t="str">
        <f>+IF(AC$1=Tabla1[[#This Row],[INICIO 
PARADA]],"X",IF(Tabla1[[#This Row],[FIN 
PARADA]]=AC$1,"X",""))</f>
        <v/>
      </c>
      <c r="AD56" s="302" t="str">
        <f>+IF(AD$1=Tabla1[[#This Row],[INICIO 
PARADA]],"X",IF(Tabla1[[#This Row],[FIN 
PARADA]]=AD$1,"X",""))</f>
        <v/>
      </c>
      <c r="AE56" s="303" t="str">
        <f>+IF(Tabla1[[#This Row],[SEGUIMIENTO]]="CUMPLIDO","Ejecutada",IF(Tabla1[[#This Row],[SEGUIMIENTO]]="PENDIENTE","No Ejecutada","ADICIONAL"))</f>
        <v>Ejecutada</v>
      </c>
      <c r="AF56" s="292" t="s">
        <v>1820</v>
      </c>
      <c r="AG56" s="292" t="s">
        <v>1821</v>
      </c>
      <c r="AH56" s="349"/>
      <c r="AI56" s="349"/>
      <c r="AJ56" s="304" t="str">
        <f>IF(Tabla1[[#This Row],[SUSTENTO]]="CORRECTIVO","N","S")</f>
        <v>S</v>
      </c>
      <c r="AK56" s="297" t="str">
        <f>+Tabla1[[#This Row],[PERSONAL]]</f>
        <v>ELECN_P_C</v>
      </c>
      <c r="AL56" s="299">
        <f>+IF(Tabla1[[#This Row],[S/N]]="S",IF(Tabla1[[#This Row],[HH]]=0,Tabla1[[#This Row],[HH//]],Tabla1[[#This Row],[HH]]),0)</f>
        <v>2</v>
      </c>
      <c r="AM56" s="345">
        <v>2</v>
      </c>
      <c r="AN56" s="305">
        <f>IF(Tabla1[[#This Row],[S/N]]="s",+IFERROR(Tabla1[[#This Row],[HH REAL]]/Tabla1[[#This Row],[HH PLAN]],0),"")</f>
        <v>1</v>
      </c>
      <c r="AO56" s="148">
        <f>Tabla1[[#This Row],[FREC
CANT]]*Tabla1[[#This Row],[HH REAL]]</f>
        <v>2</v>
      </c>
    </row>
    <row r="57" spans="1:41" hidden="1">
      <c r="A57" s="341"/>
      <c r="B57" s="290" t="s">
        <v>38</v>
      </c>
      <c r="C57" s="342"/>
      <c r="D57" s="309" t="s">
        <v>1932</v>
      </c>
      <c r="E57" s="344"/>
      <c r="F57" s="298" t="s">
        <v>2009</v>
      </c>
      <c r="G57" s="298" t="s">
        <v>2013</v>
      </c>
      <c r="H57" s="343">
        <v>1</v>
      </c>
      <c r="I57" s="345">
        <v>3</v>
      </c>
      <c r="J57" s="310">
        <v>45375</v>
      </c>
      <c r="K57" s="310">
        <v>45375</v>
      </c>
      <c r="L57" s="310">
        <v>45375</v>
      </c>
      <c r="M57" s="297">
        <f ca="1">Tabla1[[#This Row],[REPUESTO]:[SUSTENTO]]</f>
        <v>0</v>
      </c>
      <c r="N57" s="298" t="str">
        <f>IF(Tabla1[[#This Row],[PM]]="PM01","PREVENTIVO",IF(Tabla1[[#This Row],[PM]]="PM02","BACKLOG","CORRECTIVO"))</f>
        <v>BACKLOG</v>
      </c>
      <c r="O57" s="309" t="s">
        <v>459</v>
      </c>
      <c r="P57" s="308">
        <f>Tabla1[[#This Row],[FREC
CANT]]</f>
        <v>1</v>
      </c>
      <c r="Q57" s="299">
        <f>Tabla1[[#This Row],[HORAS ACUM
SOLICITADO]]</f>
        <v>3</v>
      </c>
      <c r="R57" s="299">
        <f>(Tabla1[[#This Row],[H]]*Tabla1[[#This Row],[HH]])</f>
        <v>3</v>
      </c>
      <c r="S57" s="346"/>
      <c r="T57" s="347"/>
      <c r="U57" s="291" t="s">
        <v>1925</v>
      </c>
      <c r="V57" s="348"/>
      <c r="W57" s="290" t="str">
        <f>IF(Tabla1[[#This Row],[SUSTENTO]]="CORRECTIVO","ADICIONAL",IF(AND(Tabla1[[#This Row],[SUSTENTO]]="PREVENTIVO",Tabla1[[#This Row],[INDICADOR]]="VERDE"),"CUMPLIDO",IF(AND(Tabla1[[#This Row],[SUSTENTO]]="BACKLOG",Tabla1[[#This Row],[INDICADOR]]="VERDE"),"CUMPLIDO","PENDIENTE")))</f>
        <v>CUMPLIDO</v>
      </c>
      <c r="X57" s="302" t="str">
        <f>+IF(X$1=Tabla1[[#This Row],[INICIO 
PARADA]],"X",IF(Tabla1[[#This Row],[FIN 
PARADA]]=X$1,"X",""))</f>
        <v/>
      </c>
      <c r="Y57" s="302" t="str">
        <f>+IF(Y$1=Tabla1[[#This Row],[INICIO 
PARADA]],"X",IF(Tabla1[[#This Row],[FIN 
PARADA]]=Y$1,"X",""))</f>
        <v>X</v>
      </c>
      <c r="Z57" s="302" t="str">
        <f>+IF(Z$1=Tabla1[[#This Row],[INICIO 
PARADA]],"X",IF(Tabla1[[#This Row],[FIN 
PARADA]]=Z$1,"X",""))</f>
        <v/>
      </c>
      <c r="AA57" s="302" t="str">
        <f>+IF(AA$1=Tabla1[[#This Row],[INICIO 
PARADA]],"X",IF(Tabla1[[#This Row],[FIN 
PARADA]]=AA$1,"X",""))</f>
        <v/>
      </c>
      <c r="AB57" s="302" t="str">
        <f>+IF(AB$1=Tabla1[[#This Row],[INICIO 
PARADA]],"X",IF(Tabla1[[#This Row],[FIN 
PARADA]]=AB$1,"X",""))</f>
        <v/>
      </c>
      <c r="AC57" s="302" t="str">
        <f>+IF(AC$1=Tabla1[[#This Row],[INICIO 
PARADA]],"X",IF(Tabla1[[#This Row],[FIN 
PARADA]]=AC$1,"X",""))</f>
        <v/>
      </c>
      <c r="AD57" s="302" t="str">
        <f>+IF(AD$1=Tabla1[[#This Row],[INICIO 
PARADA]],"X",IF(Tabla1[[#This Row],[FIN 
PARADA]]=AD$1,"X",""))</f>
        <v/>
      </c>
      <c r="AE57" s="303" t="str">
        <f>+IF(Tabla1[[#This Row],[SEGUIMIENTO]]="CUMPLIDO","Ejecutada",IF(Tabla1[[#This Row],[SEGUIMIENTO]]="PENDIENTE","No Ejecutada","ADICIONAL"))</f>
        <v>Ejecutada</v>
      </c>
      <c r="AF57" s="292" t="s">
        <v>1820</v>
      </c>
      <c r="AG57" s="292" t="s">
        <v>1821</v>
      </c>
      <c r="AH57" s="349"/>
      <c r="AI57" s="349"/>
      <c r="AJ57" s="304" t="str">
        <f>IF(Tabla1[[#This Row],[SUSTENTO]]="CORRECTIVO","N","S")</f>
        <v>S</v>
      </c>
      <c r="AK57" s="297" t="str">
        <f>+Tabla1[[#This Row],[PERSONAL]]</f>
        <v>ELECN_P_C</v>
      </c>
      <c r="AL57" s="299">
        <f>+IF(Tabla1[[#This Row],[S/N]]="S",IF(Tabla1[[#This Row],[HH]]=0,Tabla1[[#This Row],[HH//]],Tabla1[[#This Row],[HH]]),0)</f>
        <v>3</v>
      </c>
      <c r="AM57" s="345">
        <v>3</v>
      </c>
      <c r="AN57" s="305">
        <f>IF(Tabla1[[#This Row],[S/N]]="s",+IFERROR(Tabla1[[#This Row],[HH REAL]]/Tabla1[[#This Row],[HH PLAN]],0),"")</f>
        <v>1</v>
      </c>
      <c r="AO57" s="148">
        <f>Tabla1[[#This Row],[FREC
CANT]]*Tabla1[[#This Row],[HH REAL]]</f>
        <v>3</v>
      </c>
    </row>
    <row r="58" spans="1:41" hidden="1">
      <c r="A58" s="341"/>
      <c r="B58" s="290" t="s">
        <v>38</v>
      </c>
      <c r="C58" s="342"/>
      <c r="D58" s="309" t="s">
        <v>1932</v>
      </c>
      <c r="E58" s="344"/>
      <c r="F58" s="298" t="s">
        <v>308</v>
      </c>
      <c r="G58" s="298" t="s">
        <v>1969</v>
      </c>
      <c r="H58" s="343">
        <v>1</v>
      </c>
      <c r="I58" s="345">
        <v>9</v>
      </c>
      <c r="J58" s="310">
        <v>45375</v>
      </c>
      <c r="K58" s="310">
        <v>45375</v>
      </c>
      <c r="L58" s="310">
        <v>45375</v>
      </c>
      <c r="M58" s="297">
        <f ca="1">Tabla1[[#This Row],[REPUESTO]:[SUSTENTO]]</f>
        <v>0</v>
      </c>
      <c r="N58" s="298" t="str">
        <f>IF(Tabla1[[#This Row],[PM]]="PM01","PREVENTIVO",IF(Tabla1[[#This Row],[PM]]="PM02","BACKLOG","CORRECTIVO"))</f>
        <v>BACKLOG</v>
      </c>
      <c r="O58" s="309" t="s">
        <v>941</v>
      </c>
      <c r="P58" s="308">
        <f>Tabla1[[#This Row],[FREC
CANT]]</f>
        <v>1</v>
      </c>
      <c r="Q58" s="299">
        <f>Tabla1[[#This Row],[HORAS ACUM
SOLICITADO]]</f>
        <v>9</v>
      </c>
      <c r="R58" s="299">
        <f>(Tabla1[[#This Row],[H]]*Tabla1[[#This Row],[HH]])</f>
        <v>9</v>
      </c>
      <c r="S58" s="346"/>
      <c r="T58" s="347"/>
      <c r="U58" s="291" t="s">
        <v>1925</v>
      </c>
      <c r="V58" s="348"/>
      <c r="W58" s="290" t="str">
        <f>IF(Tabla1[[#This Row],[SUSTENTO]]="CORRECTIVO","ADICIONAL",IF(AND(Tabla1[[#This Row],[SUSTENTO]]="PREVENTIVO",Tabla1[[#This Row],[INDICADOR]]="VERDE"),"CUMPLIDO",IF(AND(Tabla1[[#This Row],[SUSTENTO]]="BACKLOG",Tabla1[[#This Row],[INDICADOR]]="VERDE"),"CUMPLIDO","PENDIENTE")))</f>
        <v>CUMPLIDO</v>
      </c>
      <c r="X58" s="302" t="str">
        <f>+IF(X$1=Tabla1[[#This Row],[INICIO 
PARADA]],"X",IF(Tabla1[[#This Row],[FIN 
PARADA]]=X$1,"X",""))</f>
        <v/>
      </c>
      <c r="Y58" s="302" t="str">
        <f>+IF(Y$1=Tabla1[[#This Row],[INICIO 
PARADA]],"X",IF(Tabla1[[#This Row],[FIN 
PARADA]]=Y$1,"X",""))</f>
        <v>X</v>
      </c>
      <c r="Z58" s="302" t="str">
        <f>+IF(Z$1=Tabla1[[#This Row],[INICIO 
PARADA]],"X",IF(Tabla1[[#This Row],[FIN 
PARADA]]=Z$1,"X",""))</f>
        <v/>
      </c>
      <c r="AA58" s="302" t="str">
        <f>+IF(AA$1=Tabla1[[#This Row],[INICIO 
PARADA]],"X",IF(Tabla1[[#This Row],[FIN 
PARADA]]=AA$1,"X",""))</f>
        <v/>
      </c>
      <c r="AB58" s="302" t="str">
        <f>+IF(AB$1=Tabla1[[#This Row],[INICIO 
PARADA]],"X",IF(Tabla1[[#This Row],[FIN 
PARADA]]=AB$1,"X",""))</f>
        <v/>
      </c>
      <c r="AC58" s="302" t="str">
        <f>+IF(AC$1=Tabla1[[#This Row],[INICIO 
PARADA]],"X",IF(Tabla1[[#This Row],[FIN 
PARADA]]=AC$1,"X",""))</f>
        <v/>
      </c>
      <c r="AD58" s="302" t="str">
        <f>+IF(AD$1=Tabla1[[#This Row],[INICIO 
PARADA]],"X",IF(Tabla1[[#This Row],[FIN 
PARADA]]=AD$1,"X",""))</f>
        <v/>
      </c>
      <c r="AE58" s="303" t="str">
        <f>+IF(Tabla1[[#This Row],[SEGUIMIENTO]]="CUMPLIDO","Ejecutada",IF(Tabla1[[#This Row],[SEGUIMIENTO]]="PENDIENTE","No Ejecutada","ADICIONAL"))</f>
        <v>Ejecutada</v>
      </c>
      <c r="AF58" s="292" t="s">
        <v>1820</v>
      </c>
      <c r="AG58" s="292" t="s">
        <v>1821</v>
      </c>
      <c r="AH58" s="349"/>
      <c r="AI58" s="349"/>
      <c r="AJ58" s="304" t="str">
        <f>IF(Tabla1[[#This Row],[SUSTENTO]]="CORRECTIVO","N","S")</f>
        <v>S</v>
      </c>
      <c r="AK58" s="297" t="str">
        <f>+Tabla1[[#This Row],[PERSONAL]]</f>
        <v>INST_P_C</v>
      </c>
      <c r="AL58" s="299">
        <f>+IF(Tabla1[[#This Row],[S/N]]="S",IF(Tabla1[[#This Row],[HH]]=0,Tabla1[[#This Row],[HH//]],Tabla1[[#This Row],[HH]]),0)</f>
        <v>9</v>
      </c>
      <c r="AM58" s="345">
        <v>9</v>
      </c>
      <c r="AN58" s="305">
        <f>IF(Tabla1[[#This Row],[S/N]]="s",+IFERROR(Tabla1[[#This Row],[HH REAL]]/Tabla1[[#This Row],[HH PLAN]],0),"")</f>
        <v>1</v>
      </c>
      <c r="AO58" s="148">
        <f>Tabla1[[#This Row],[FREC
CANT]]*Tabla1[[#This Row],[HH REAL]]</f>
        <v>9</v>
      </c>
    </row>
    <row r="59" spans="1:41" hidden="1">
      <c r="A59" s="341"/>
      <c r="B59" s="290" t="s">
        <v>38</v>
      </c>
      <c r="C59" s="342"/>
      <c r="D59" s="309" t="s">
        <v>1932</v>
      </c>
      <c r="E59" s="344"/>
      <c r="F59" s="298" t="s">
        <v>2014</v>
      </c>
      <c r="G59" s="298" t="s">
        <v>2016</v>
      </c>
      <c r="H59" s="343">
        <v>3</v>
      </c>
      <c r="I59" s="345">
        <v>9</v>
      </c>
      <c r="J59" s="310">
        <v>45375</v>
      </c>
      <c r="K59" s="310">
        <v>45375</v>
      </c>
      <c r="L59" s="310">
        <v>45375</v>
      </c>
      <c r="M59" s="297">
        <f ca="1">Tabla1[[#This Row],[REPUESTO]:[SUSTENTO]]</f>
        <v>0</v>
      </c>
      <c r="N59" s="298" t="str">
        <f>IF(Tabla1[[#This Row],[PM]]="PM01","PREVENTIVO",IF(Tabla1[[#This Row],[PM]]="PM02","BACKLOG","CORRECTIVO"))</f>
        <v>BACKLOG</v>
      </c>
      <c r="O59" s="309" t="s">
        <v>941</v>
      </c>
      <c r="P59" s="308">
        <f>Tabla1[[#This Row],[FREC
CANT]]</f>
        <v>3</v>
      </c>
      <c r="Q59" s="299">
        <f>Tabla1[[#This Row],[HORAS ACUM
SOLICITADO]]</f>
        <v>9</v>
      </c>
      <c r="R59" s="299">
        <f>(Tabla1[[#This Row],[H]]*Tabla1[[#This Row],[HH]])</f>
        <v>27</v>
      </c>
      <c r="S59" s="346"/>
      <c r="T59" s="347"/>
      <c r="U59" s="291" t="s">
        <v>1925</v>
      </c>
      <c r="V59" s="348"/>
      <c r="W59" s="290" t="str">
        <f>IF(Tabla1[[#This Row],[SUSTENTO]]="CORRECTIVO","ADICIONAL",IF(AND(Tabla1[[#This Row],[SUSTENTO]]="PREVENTIVO",Tabla1[[#This Row],[INDICADOR]]="VERDE"),"CUMPLIDO",IF(AND(Tabla1[[#This Row],[SUSTENTO]]="BACKLOG",Tabla1[[#This Row],[INDICADOR]]="VERDE"),"CUMPLIDO","PENDIENTE")))</f>
        <v>CUMPLIDO</v>
      </c>
      <c r="X59" s="302" t="str">
        <f>+IF(X$1=Tabla1[[#This Row],[INICIO 
PARADA]],"X",IF(Tabla1[[#This Row],[FIN 
PARADA]]=X$1,"X",""))</f>
        <v/>
      </c>
      <c r="Y59" s="302" t="str">
        <f>+IF(Y$1=Tabla1[[#This Row],[INICIO 
PARADA]],"X",IF(Tabla1[[#This Row],[FIN 
PARADA]]=Y$1,"X",""))</f>
        <v>X</v>
      </c>
      <c r="Z59" s="302" t="str">
        <f>+IF(Z$1=Tabla1[[#This Row],[INICIO 
PARADA]],"X",IF(Tabla1[[#This Row],[FIN 
PARADA]]=Z$1,"X",""))</f>
        <v/>
      </c>
      <c r="AA59" s="302" t="str">
        <f>+IF(AA$1=Tabla1[[#This Row],[INICIO 
PARADA]],"X",IF(Tabla1[[#This Row],[FIN 
PARADA]]=AA$1,"X",""))</f>
        <v/>
      </c>
      <c r="AB59" s="302" t="str">
        <f>+IF(AB$1=Tabla1[[#This Row],[INICIO 
PARADA]],"X",IF(Tabla1[[#This Row],[FIN 
PARADA]]=AB$1,"X",""))</f>
        <v/>
      </c>
      <c r="AC59" s="302" t="str">
        <f>+IF(AC$1=Tabla1[[#This Row],[INICIO 
PARADA]],"X",IF(Tabla1[[#This Row],[FIN 
PARADA]]=AC$1,"X",""))</f>
        <v/>
      </c>
      <c r="AD59" s="302" t="str">
        <f>+IF(AD$1=Tabla1[[#This Row],[INICIO 
PARADA]],"X",IF(Tabla1[[#This Row],[FIN 
PARADA]]=AD$1,"X",""))</f>
        <v/>
      </c>
      <c r="AE59" s="303" t="str">
        <f>+IF(Tabla1[[#This Row],[SEGUIMIENTO]]="CUMPLIDO","Ejecutada",IF(Tabla1[[#This Row],[SEGUIMIENTO]]="PENDIENTE","No Ejecutada","ADICIONAL"))</f>
        <v>Ejecutada</v>
      </c>
      <c r="AF59" s="292" t="s">
        <v>1820</v>
      </c>
      <c r="AG59" s="292" t="s">
        <v>1821</v>
      </c>
      <c r="AH59" s="349"/>
      <c r="AI59" s="349"/>
      <c r="AJ59" s="304" t="str">
        <f>IF(Tabla1[[#This Row],[SUSTENTO]]="CORRECTIVO","N","S")</f>
        <v>S</v>
      </c>
      <c r="AK59" s="297" t="str">
        <f>+Tabla1[[#This Row],[PERSONAL]]</f>
        <v>INST_P_C</v>
      </c>
      <c r="AL59" s="299">
        <f>+IF(Tabla1[[#This Row],[S/N]]="S",IF(Tabla1[[#This Row],[HH]]=0,Tabla1[[#This Row],[HH//]],Tabla1[[#This Row],[HH]]),0)</f>
        <v>9</v>
      </c>
      <c r="AM59" s="345">
        <v>9</v>
      </c>
      <c r="AN59" s="305">
        <f>IF(Tabla1[[#This Row],[S/N]]="s",+IFERROR(Tabla1[[#This Row],[HH REAL]]/Tabla1[[#This Row],[HH PLAN]],0),"")</f>
        <v>1</v>
      </c>
      <c r="AO59" s="148">
        <f>Tabla1[[#This Row],[FREC
CANT]]*Tabla1[[#This Row],[HH REAL]]</f>
        <v>27</v>
      </c>
    </row>
    <row r="60" spans="1:41" hidden="1">
      <c r="A60" s="341"/>
      <c r="B60" s="290" t="s">
        <v>38</v>
      </c>
      <c r="C60" s="342"/>
      <c r="D60" s="309" t="s">
        <v>1932</v>
      </c>
      <c r="E60" s="344"/>
      <c r="F60" s="298" t="s">
        <v>2015</v>
      </c>
      <c r="G60" s="298" t="s">
        <v>2017</v>
      </c>
      <c r="H60" s="343">
        <v>2</v>
      </c>
      <c r="I60" s="345">
        <v>9</v>
      </c>
      <c r="J60" s="310">
        <v>45375</v>
      </c>
      <c r="K60" s="310">
        <v>45375</v>
      </c>
      <c r="L60" s="310">
        <v>45375</v>
      </c>
      <c r="M60" s="297">
        <f ca="1">Tabla1[[#This Row],[REPUESTO]:[SUSTENTO]]</f>
        <v>0</v>
      </c>
      <c r="N60" s="298" t="str">
        <f>IF(Tabla1[[#This Row],[PM]]="PM01","PREVENTIVO",IF(Tabla1[[#This Row],[PM]]="PM02","BACKLOG","CORRECTIVO"))</f>
        <v>BACKLOG</v>
      </c>
      <c r="O60" s="309" t="s">
        <v>941</v>
      </c>
      <c r="P60" s="308">
        <f>Tabla1[[#This Row],[FREC
CANT]]</f>
        <v>2</v>
      </c>
      <c r="Q60" s="299">
        <f>Tabla1[[#This Row],[HORAS ACUM
SOLICITADO]]</f>
        <v>9</v>
      </c>
      <c r="R60" s="299">
        <f>(Tabla1[[#This Row],[H]]*Tabla1[[#This Row],[HH]])</f>
        <v>18</v>
      </c>
      <c r="S60" s="346"/>
      <c r="T60" s="347"/>
      <c r="U60" s="291" t="s">
        <v>1925</v>
      </c>
      <c r="V60" s="348"/>
      <c r="W60" s="290" t="str">
        <f>IF(Tabla1[[#This Row],[SUSTENTO]]="CORRECTIVO","ADICIONAL",IF(AND(Tabla1[[#This Row],[SUSTENTO]]="PREVENTIVO",Tabla1[[#This Row],[INDICADOR]]="VERDE"),"CUMPLIDO",IF(AND(Tabla1[[#This Row],[SUSTENTO]]="BACKLOG",Tabla1[[#This Row],[INDICADOR]]="VERDE"),"CUMPLIDO","PENDIENTE")))</f>
        <v>CUMPLIDO</v>
      </c>
      <c r="X60" s="302" t="str">
        <f>+IF(X$1=Tabla1[[#This Row],[INICIO 
PARADA]],"X",IF(Tabla1[[#This Row],[FIN 
PARADA]]=X$1,"X",""))</f>
        <v/>
      </c>
      <c r="Y60" s="302" t="str">
        <f>+IF(Y$1=Tabla1[[#This Row],[INICIO 
PARADA]],"X",IF(Tabla1[[#This Row],[FIN 
PARADA]]=Y$1,"X",""))</f>
        <v>X</v>
      </c>
      <c r="Z60" s="302" t="str">
        <f>+IF(Z$1=Tabla1[[#This Row],[INICIO 
PARADA]],"X",IF(Tabla1[[#This Row],[FIN 
PARADA]]=Z$1,"X",""))</f>
        <v/>
      </c>
      <c r="AA60" s="302" t="str">
        <f>+IF(AA$1=Tabla1[[#This Row],[INICIO 
PARADA]],"X",IF(Tabla1[[#This Row],[FIN 
PARADA]]=AA$1,"X",""))</f>
        <v/>
      </c>
      <c r="AB60" s="302" t="str">
        <f>+IF(AB$1=Tabla1[[#This Row],[INICIO 
PARADA]],"X",IF(Tabla1[[#This Row],[FIN 
PARADA]]=AB$1,"X",""))</f>
        <v/>
      </c>
      <c r="AC60" s="302" t="str">
        <f>+IF(AC$1=Tabla1[[#This Row],[INICIO 
PARADA]],"X",IF(Tabla1[[#This Row],[FIN 
PARADA]]=AC$1,"X",""))</f>
        <v/>
      </c>
      <c r="AD60" s="302" t="str">
        <f>+IF(AD$1=Tabla1[[#This Row],[INICIO 
PARADA]],"X",IF(Tabla1[[#This Row],[FIN 
PARADA]]=AD$1,"X",""))</f>
        <v/>
      </c>
      <c r="AE60" s="303" t="str">
        <f>+IF(Tabla1[[#This Row],[SEGUIMIENTO]]="CUMPLIDO","Ejecutada",IF(Tabla1[[#This Row],[SEGUIMIENTO]]="PENDIENTE","No Ejecutada","ADICIONAL"))</f>
        <v>Ejecutada</v>
      </c>
      <c r="AF60" s="292" t="s">
        <v>1820</v>
      </c>
      <c r="AG60" s="292" t="s">
        <v>1821</v>
      </c>
      <c r="AH60" s="349"/>
      <c r="AI60" s="349"/>
      <c r="AJ60" s="304" t="str">
        <f>IF(Tabla1[[#This Row],[SUSTENTO]]="CORRECTIVO","N","S")</f>
        <v>S</v>
      </c>
      <c r="AK60" s="297" t="str">
        <f>+Tabla1[[#This Row],[PERSONAL]]</f>
        <v>INST_P_C</v>
      </c>
      <c r="AL60" s="299">
        <f>+IF(Tabla1[[#This Row],[S/N]]="S",IF(Tabla1[[#This Row],[HH]]=0,Tabla1[[#This Row],[HH//]],Tabla1[[#This Row],[HH]]),0)</f>
        <v>9</v>
      </c>
      <c r="AM60" s="345">
        <v>9</v>
      </c>
      <c r="AN60" s="305">
        <f>IF(Tabla1[[#This Row],[S/N]]="s",+IFERROR(Tabla1[[#This Row],[HH REAL]]/Tabla1[[#This Row],[HH PLAN]],0),"")</f>
        <v>1</v>
      </c>
      <c r="AO60" s="148">
        <f>Tabla1[[#This Row],[FREC
CANT]]*Tabla1[[#This Row],[HH REAL]]</f>
        <v>18</v>
      </c>
    </row>
    <row r="61" spans="1:41" hidden="1">
      <c r="A61" s="341"/>
      <c r="B61" s="290" t="s">
        <v>13</v>
      </c>
      <c r="C61" s="342"/>
      <c r="D61" s="309" t="s">
        <v>1932</v>
      </c>
      <c r="E61" s="344"/>
      <c r="F61" s="298" t="s">
        <v>1967</v>
      </c>
      <c r="G61" s="298" t="s">
        <v>2018</v>
      </c>
      <c r="H61" s="343">
        <v>2</v>
      </c>
      <c r="I61" s="345">
        <v>9</v>
      </c>
      <c r="J61" s="310">
        <v>45375</v>
      </c>
      <c r="K61" s="310">
        <v>45375</v>
      </c>
      <c r="L61" s="310">
        <v>45375</v>
      </c>
      <c r="M61" s="297">
        <f ca="1">Tabla1[[#This Row],[REPUESTO]:[SUSTENTO]]</f>
        <v>0</v>
      </c>
      <c r="N61" s="298" t="str">
        <f>IF(Tabla1[[#This Row],[PM]]="PM01","PREVENTIVO",IF(Tabla1[[#This Row],[PM]]="PM02","BACKLOG","CORRECTIVO"))</f>
        <v>PREVENTIVO</v>
      </c>
      <c r="O61" s="309" t="s">
        <v>941</v>
      </c>
      <c r="P61" s="308">
        <f>Tabla1[[#This Row],[FREC
CANT]]</f>
        <v>2</v>
      </c>
      <c r="Q61" s="299">
        <f>Tabla1[[#This Row],[HORAS ACUM
SOLICITADO]]</f>
        <v>9</v>
      </c>
      <c r="R61" s="299">
        <f>(Tabla1[[#This Row],[H]]*Tabla1[[#This Row],[HH]])</f>
        <v>18</v>
      </c>
      <c r="S61" s="346"/>
      <c r="T61" s="347"/>
      <c r="U61" s="291" t="s">
        <v>1925</v>
      </c>
      <c r="V61" s="348"/>
      <c r="W61" s="290" t="str">
        <f>IF(Tabla1[[#This Row],[SUSTENTO]]="CORRECTIVO","ADICIONAL",IF(AND(Tabla1[[#This Row],[SUSTENTO]]="PREVENTIVO",Tabla1[[#This Row],[INDICADOR]]="VERDE"),"CUMPLIDO",IF(AND(Tabla1[[#This Row],[SUSTENTO]]="BACKLOG",Tabla1[[#This Row],[INDICADOR]]="VERDE"),"CUMPLIDO","PENDIENTE")))</f>
        <v>CUMPLIDO</v>
      </c>
      <c r="X61" s="302" t="str">
        <f>+IF(X$1=Tabla1[[#This Row],[INICIO 
PARADA]],"X",IF(Tabla1[[#This Row],[FIN 
PARADA]]=X$1,"X",""))</f>
        <v/>
      </c>
      <c r="Y61" s="302" t="str">
        <f>+IF(Y$1=Tabla1[[#This Row],[INICIO 
PARADA]],"X",IF(Tabla1[[#This Row],[FIN 
PARADA]]=Y$1,"X",""))</f>
        <v>X</v>
      </c>
      <c r="Z61" s="302" t="str">
        <f>+IF(Z$1=Tabla1[[#This Row],[INICIO 
PARADA]],"X",IF(Tabla1[[#This Row],[FIN 
PARADA]]=Z$1,"X",""))</f>
        <v/>
      </c>
      <c r="AA61" s="302" t="str">
        <f>+IF(AA$1=Tabla1[[#This Row],[INICIO 
PARADA]],"X",IF(Tabla1[[#This Row],[FIN 
PARADA]]=AA$1,"X",""))</f>
        <v/>
      </c>
      <c r="AB61" s="302" t="str">
        <f>+IF(AB$1=Tabla1[[#This Row],[INICIO 
PARADA]],"X",IF(Tabla1[[#This Row],[FIN 
PARADA]]=AB$1,"X",""))</f>
        <v/>
      </c>
      <c r="AC61" s="302" t="str">
        <f>+IF(AC$1=Tabla1[[#This Row],[INICIO 
PARADA]],"X",IF(Tabla1[[#This Row],[FIN 
PARADA]]=AC$1,"X",""))</f>
        <v/>
      </c>
      <c r="AD61" s="302" t="str">
        <f>+IF(AD$1=Tabla1[[#This Row],[INICIO 
PARADA]],"X",IF(Tabla1[[#This Row],[FIN 
PARADA]]=AD$1,"X",""))</f>
        <v/>
      </c>
      <c r="AE61" s="303" t="str">
        <f>+IF(Tabla1[[#This Row],[SEGUIMIENTO]]="CUMPLIDO","Ejecutada",IF(Tabla1[[#This Row],[SEGUIMIENTO]]="PENDIENTE","No Ejecutada","ADICIONAL"))</f>
        <v>Ejecutada</v>
      </c>
      <c r="AF61" s="292" t="s">
        <v>1820</v>
      </c>
      <c r="AG61" s="292" t="s">
        <v>1821</v>
      </c>
      <c r="AH61" s="349"/>
      <c r="AI61" s="349"/>
      <c r="AJ61" s="304" t="str">
        <f>IF(Tabla1[[#This Row],[SUSTENTO]]="CORRECTIVO","N","S")</f>
        <v>S</v>
      </c>
      <c r="AK61" s="297" t="str">
        <f>+Tabla1[[#This Row],[PERSONAL]]</f>
        <v>INST_P_C</v>
      </c>
      <c r="AL61" s="299">
        <f>+IF(Tabla1[[#This Row],[S/N]]="S",IF(Tabla1[[#This Row],[HH]]=0,Tabla1[[#This Row],[HH//]],Tabla1[[#This Row],[HH]]),0)</f>
        <v>9</v>
      </c>
      <c r="AM61" s="345">
        <v>9</v>
      </c>
      <c r="AN61" s="305">
        <f>IF(Tabla1[[#This Row],[S/N]]="s",+IFERROR(Tabla1[[#This Row],[HH REAL]]/Tabla1[[#This Row],[HH PLAN]],0),"")</f>
        <v>1</v>
      </c>
      <c r="AO61" s="148">
        <f>Tabla1[[#This Row],[FREC
CANT]]*Tabla1[[#This Row],[HH REAL]]</f>
        <v>18</v>
      </c>
    </row>
    <row r="62" spans="1:41" hidden="1">
      <c r="A62" s="341"/>
      <c r="B62" s="290" t="s">
        <v>13</v>
      </c>
      <c r="C62" s="342"/>
      <c r="D62" s="309" t="s">
        <v>1932</v>
      </c>
      <c r="E62" s="344"/>
      <c r="F62" s="298" t="s">
        <v>1968</v>
      </c>
      <c r="G62" s="298" t="s">
        <v>2019</v>
      </c>
      <c r="H62" s="343">
        <v>2</v>
      </c>
      <c r="I62" s="345">
        <v>9</v>
      </c>
      <c r="J62" s="310">
        <v>45375</v>
      </c>
      <c r="K62" s="310">
        <v>45375</v>
      </c>
      <c r="L62" s="310">
        <v>45375</v>
      </c>
      <c r="M62" s="297">
        <f ca="1">Tabla1[[#This Row],[REPUESTO]:[SUSTENTO]]</f>
        <v>0</v>
      </c>
      <c r="N62" s="298" t="str">
        <f>IF(Tabla1[[#This Row],[PM]]="PM01","PREVENTIVO",IF(Tabla1[[#This Row],[PM]]="PM02","BACKLOG","CORRECTIVO"))</f>
        <v>PREVENTIVO</v>
      </c>
      <c r="O62" s="309" t="s">
        <v>941</v>
      </c>
      <c r="P62" s="308">
        <f>Tabla1[[#This Row],[FREC
CANT]]</f>
        <v>2</v>
      </c>
      <c r="Q62" s="299">
        <f>Tabla1[[#This Row],[HORAS ACUM
SOLICITADO]]</f>
        <v>9</v>
      </c>
      <c r="R62" s="299">
        <f>(Tabla1[[#This Row],[H]]*Tabla1[[#This Row],[HH]])</f>
        <v>18</v>
      </c>
      <c r="S62" s="346"/>
      <c r="T62" s="347"/>
      <c r="U62" s="291" t="s">
        <v>1925</v>
      </c>
      <c r="V62" s="348"/>
      <c r="W62" s="290" t="str">
        <f>IF(Tabla1[[#This Row],[SUSTENTO]]="CORRECTIVO","ADICIONAL",IF(AND(Tabla1[[#This Row],[SUSTENTO]]="PREVENTIVO",Tabla1[[#This Row],[INDICADOR]]="VERDE"),"CUMPLIDO",IF(AND(Tabla1[[#This Row],[SUSTENTO]]="BACKLOG",Tabla1[[#This Row],[INDICADOR]]="VERDE"),"CUMPLIDO","PENDIENTE")))</f>
        <v>CUMPLIDO</v>
      </c>
      <c r="X62" s="302" t="str">
        <f>+IF(X$1=Tabla1[[#This Row],[INICIO 
PARADA]],"X",IF(Tabla1[[#This Row],[FIN 
PARADA]]=X$1,"X",""))</f>
        <v/>
      </c>
      <c r="Y62" s="302" t="str">
        <f>+IF(Y$1=Tabla1[[#This Row],[INICIO 
PARADA]],"X",IF(Tabla1[[#This Row],[FIN 
PARADA]]=Y$1,"X",""))</f>
        <v>X</v>
      </c>
      <c r="Z62" s="302" t="str">
        <f>+IF(Z$1=Tabla1[[#This Row],[INICIO 
PARADA]],"X",IF(Tabla1[[#This Row],[FIN 
PARADA]]=Z$1,"X",""))</f>
        <v/>
      </c>
      <c r="AA62" s="302" t="str">
        <f>+IF(AA$1=Tabla1[[#This Row],[INICIO 
PARADA]],"X",IF(Tabla1[[#This Row],[FIN 
PARADA]]=AA$1,"X",""))</f>
        <v/>
      </c>
      <c r="AB62" s="302" t="str">
        <f>+IF(AB$1=Tabla1[[#This Row],[INICIO 
PARADA]],"X",IF(Tabla1[[#This Row],[FIN 
PARADA]]=AB$1,"X",""))</f>
        <v/>
      </c>
      <c r="AC62" s="302" t="str">
        <f>+IF(AC$1=Tabla1[[#This Row],[INICIO 
PARADA]],"X",IF(Tabla1[[#This Row],[FIN 
PARADA]]=AC$1,"X",""))</f>
        <v/>
      </c>
      <c r="AD62" s="302" t="str">
        <f>+IF(AD$1=Tabla1[[#This Row],[INICIO 
PARADA]],"X",IF(Tabla1[[#This Row],[FIN 
PARADA]]=AD$1,"X",""))</f>
        <v/>
      </c>
      <c r="AE62" s="303" t="str">
        <f>+IF(Tabla1[[#This Row],[SEGUIMIENTO]]="CUMPLIDO","Ejecutada",IF(Tabla1[[#This Row],[SEGUIMIENTO]]="PENDIENTE","No Ejecutada","ADICIONAL"))</f>
        <v>Ejecutada</v>
      </c>
      <c r="AF62" s="292" t="s">
        <v>1820</v>
      </c>
      <c r="AG62" s="292" t="s">
        <v>1821</v>
      </c>
      <c r="AH62" s="349"/>
      <c r="AI62" s="349"/>
      <c r="AJ62" s="304" t="str">
        <f>IF(Tabla1[[#This Row],[SUSTENTO]]="CORRECTIVO","N","S")</f>
        <v>S</v>
      </c>
      <c r="AK62" s="297" t="str">
        <f>+Tabla1[[#This Row],[PERSONAL]]</f>
        <v>INST_P_C</v>
      </c>
      <c r="AL62" s="299">
        <f>+IF(Tabla1[[#This Row],[S/N]]="S",IF(Tabla1[[#This Row],[HH]]=0,Tabla1[[#This Row],[HH//]],Tabla1[[#This Row],[HH]]),0)</f>
        <v>9</v>
      </c>
      <c r="AM62" s="345">
        <v>9</v>
      </c>
      <c r="AN62" s="305">
        <f>IF(Tabla1[[#This Row],[S/N]]="s",+IFERROR(Tabla1[[#This Row],[HH REAL]]/Tabla1[[#This Row],[HH PLAN]],0),"")</f>
        <v>1</v>
      </c>
      <c r="AO62" s="148">
        <f>Tabla1[[#This Row],[FREC
CANT]]*Tabla1[[#This Row],[HH REAL]]</f>
        <v>18</v>
      </c>
    </row>
    <row r="63" spans="1:41" hidden="1">
      <c r="A63" s="341"/>
      <c r="B63" s="290" t="s">
        <v>13</v>
      </c>
      <c r="C63" s="342"/>
      <c r="D63" s="309" t="s">
        <v>1932</v>
      </c>
      <c r="E63" s="344"/>
      <c r="F63" s="298" t="s">
        <v>1262</v>
      </c>
      <c r="G63" s="298" t="s">
        <v>1982</v>
      </c>
      <c r="H63" s="343">
        <v>1</v>
      </c>
      <c r="I63" s="345">
        <v>0.5</v>
      </c>
      <c r="J63" s="310">
        <v>45375</v>
      </c>
      <c r="K63" s="310">
        <v>45375</v>
      </c>
      <c r="L63" s="310">
        <v>45375</v>
      </c>
      <c r="M63" s="297">
        <f ca="1">Tabla1[[#This Row],[REPUESTO]:[SUSTENTO]]</f>
        <v>0</v>
      </c>
      <c r="N63" s="298" t="str">
        <f>IF(Tabla1[[#This Row],[PM]]="PM01","PREVENTIVO",IF(Tabla1[[#This Row],[PM]]="PM02","BACKLOG","CORRECTIVO"))</f>
        <v>PREVENTIVO</v>
      </c>
      <c r="O63" s="309" t="s">
        <v>1928</v>
      </c>
      <c r="P63" s="308">
        <f>Tabla1[[#This Row],[FREC
CANT]]</f>
        <v>1</v>
      </c>
      <c r="Q63" s="299">
        <f>Tabla1[[#This Row],[HORAS ACUM
SOLICITADO]]</f>
        <v>0.5</v>
      </c>
      <c r="R63" s="299">
        <f>(Tabla1[[#This Row],[H]]*Tabla1[[#This Row],[HH]])</f>
        <v>0.5</v>
      </c>
      <c r="S63" s="346"/>
      <c r="T63" s="347"/>
      <c r="U63" s="291" t="s">
        <v>1925</v>
      </c>
      <c r="V63" s="348"/>
      <c r="W63" s="290" t="str">
        <f>IF(Tabla1[[#This Row],[SUSTENTO]]="CORRECTIVO","ADICIONAL",IF(AND(Tabla1[[#This Row],[SUSTENTO]]="PREVENTIVO",Tabla1[[#This Row],[INDICADOR]]="VERDE"),"CUMPLIDO",IF(AND(Tabla1[[#This Row],[SUSTENTO]]="BACKLOG",Tabla1[[#This Row],[INDICADOR]]="VERDE"),"CUMPLIDO","PENDIENTE")))</f>
        <v>CUMPLIDO</v>
      </c>
      <c r="X63" s="302" t="str">
        <f>+IF(X$1=Tabla1[[#This Row],[INICIO 
PARADA]],"X",IF(Tabla1[[#This Row],[FIN 
PARADA]]=X$1,"X",""))</f>
        <v/>
      </c>
      <c r="Y63" s="302" t="str">
        <f>+IF(Y$1=Tabla1[[#This Row],[INICIO 
PARADA]],"X",IF(Tabla1[[#This Row],[FIN 
PARADA]]=Y$1,"X",""))</f>
        <v>X</v>
      </c>
      <c r="Z63" s="302" t="str">
        <f>+IF(Z$1=Tabla1[[#This Row],[INICIO 
PARADA]],"X",IF(Tabla1[[#This Row],[FIN 
PARADA]]=Z$1,"X",""))</f>
        <v/>
      </c>
      <c r="AA63" s="302" t="str">
        <f>+IF(AA$1=Tabla1[[#This Row],[INICIO 
PARADA]],"X",IF(Tabla1[[#This Row],[FIN 
PARADA]]=AA$1,"X",""))</f>
        <v/>
      </c>
      <c r="AB63" s="302" t="str">
        <f>+IF(AB$1=Tabla1[[#This Row],[INICIO 
PARADA]],"X",IF(Tabla1[[#This Row],[FIN 
PARADA]]=AB$1,"X",""))</f>
        <v/>
      </c>
      <c r="AC63" s="302" t="str">
        <f>+IF(AC$1=Tabla1[[#This Row],[INICIO 
PARADA]],"X",IF(Tabla1[[#This Row],[FIN 
PARADA]]=AC$1,"X",""))</f>
        <v/>
      </c>
      <c r="AD63" s="302" t="str">
        <f>+IF(AD$1=Tabla1[[#This Row],[INICIO 
PARADA]],"X",IF(Tabla1[[#This Row],[FIN 
PARADA]]=AD$1,"X",""))</f>
        <v/>
      </c>
      <c r="AE63" s="303" t="str">
        <f>+IF(Tabla1[[#This Row],[SEGUIMIENTO]]="CUMPLIDO","Ejecutada",IF(Tabla1[[#This Row],[SEGUIMIENTO]]="PENDIENTE","No Ejecutada","ADICIONAL"))</f>
        <v>Ejecutada</v>
      </c>
      <c r="AF63" s="292" t="s">
        <v>1820</v>
      </c>
      <c r="AG63" s="292" t="s">
        <v>1821</v>
      </c>
      <c r="AH63" s="349"/>
      <c r="AI63" s="349"/>
      <c r="AJ63" s="304" t="str">
        <f>IF(Tabla1[[#This Row],[SUSTENTO]]="CORRECTIVO","N","S")</f>
        <v>S</v>
      </c>
      <c r="AK63" s="297" t="str">
        <f>+Tabla1[[#This Row],[PERSONAL]]</f>
        <v>LUB_P_C</v>
      </c>
      <c r="AL63" s="299">
        <f>+IF(Tabla1[[#This Row],[S/N]]="S",IF(Tabla1[[#This Row],[HH]]=0,Tabla1[[#This Row],[HH//]],Tabla1[[#This Row],[HH]]),0)</f>
        <v>0.5</v>
      </c>
      <c r="AM63" s="345">
        <v>0.5</v>
      </c>
      <c r="AN63" s="305">
        <f>IF(Tabla1[[#This Row],[S/N]]="s",+IFERROR(Tabla1[[#This Row],[HH REAL]]/Tabla1[[#This Row],[HH PLAN]],0),"")</f>
        <v>1</v>
      </c>
      <c r="AO63" s="148">
        <f>Tabla1[[#This Row],[FREC
CANT]]*Tabla1[[#This Row],[HH REAL]]</f>
        <v>0.5</v>
      </c>
    </row>
    <row r="64" spans="1:41" hidden="1">
      <c r="A64" s="341"/>
      <c r="B64" s="290" t="s">
        <v>13</v>
      </c>
      <c r="C64" s="342"/>
      <c r="D64" s="309" t="s">
        <v>1932</v>
      </c>
      <c r="E64" s="344"/>
      <c r="F64" s="298" t="s">
        <v>2020</v>
      </c>
      <c r="G64" s="298" t="s">
        <v>2024</v>
      </c>
      <c r="H64" s="343">
        <v>1</v>
      </c>
      <c r="I64" s="345">
        <v>1</v>
      </c>
      <c r="J64" s="310">
        <v>45375</v>
      </c>
      <c r="K64" s="310">
        <v>45375</v>
      </c>
      <c r="L64" s="310">
        <v>45375</v>
      </c>
      <c r="M64" s="297">
        <f ca="1">Tabla1[[#This Row],[REPUESTO]:[SUSTENTO]]</f>
        <v>0</v>
      </c>
      <c r="N64" s="298" t="str">
        <f>IF(Tabla1[[#This Row],[PM]]="PM01","PREVENTIVO",IF(Tabla1[[#This Row],[PM]]="PM02","BACKLOG","CORRECTIVO"))</f>
        <v>PREVENTIVO</v>
      </c>
      <c r="O64" s="309" t="s">
        <v>1928</v>
      </c>
      <c r="P64" s="308">
        <f>Tabla1[[#This Row],[FREC
CANT]]</f>
        <v>1</v>
      </c>
      <c r="Q64" s="299">
        <f>Tabla1[[#This Row],[HORAS ACUM
SOLICITADO]]</f>
        <v>1</v>
      </c>
      <c r="R64" s="299">
        <f>(Tabla1[[#This Row],[H]]*Tabla1[[#This Row],[HH]])</f>
        <v>1</v>
      </c>
      <c r="S64" s="346"/>
      <c r="T64" s="347"/>
      <c r="U64" s="291" t="s">
        <v>1925</v>
      </c>
      <c r="V64" s="348"/>
      <c r="W64" s="290" t="str">
        <f>IF(Tabla1[[#This Row],[SUSTENTO]]="CORRECTIVO","ADICIONAL",IF(AND(Tabla1[[#This Row],[SUSTENTO]]="PREVENTIVO",Tabla1[[#This Row],[INDICADOR]]="VERDE"),"CUMPLIDO",IF(AND(Tabla1[[#This Row],[SUSTENTO]]="BACKLOG",Tabla1[[#This Row],[INDICADOR]]="VERDE"),"CUMPLIDO","PENDIENTE")))</f>
        <v>CUMPLIDO</v>
      </c>
      <c r="X64" s="302" t="str">
        <f>+IF(X$1=Tabla1[[#This Row],[INICIO 
PARADA]],"X",IF(Tabla1[[#This Row],[FIN 
PARADA]]=X$1,"X",""))</f>
        <v/>
      </c>
      <c r="Y64" s="302" t="str">
        <f>+IF(Y$1=Tabla1[[#This Row],[INICIO 
PARADA]],"X",IF(Tabla1[[#This Row],[FIN 
PARADA]]=Y$1,"X",""))</f>
        <v>X</v>
      </c>
      <c r="Z64" s="302" t="str">
        <f>+IF(Z$1=Tabla1[[#This Row],[INICIO 
PARADA]],"X",IF(Tabla1[[#This Row],[FIN 
PARADA]]=Z$1,"X",""))</f>
        <v/>
      </c>
      <c r="AA64" s="302" t="str">
        <f>+IF(AA$1=Tabla1[[#This Row],[INICIO 
PARADA]],"X",IF(Tabla1[[#This Row],[FIN 
PARADA]]=AA$1,"X",""))</f>
        <v/>
      </c>
      <c r="AB64" s="302" t="str">
        <f>+IF(AB$1=Tabla1[[#This Row],[INICIO 
PARADA]],"X",IF(Tabla1[[#This Row],[FIN 
PARADA]]=AB$1,"X",""))</f>
        <v/>
      </c>
      <c r="AC64" s="302" t="str">
        <f>+IF(AC$1=Tabla1[[#This Row],[INICIO 
PARADA]],"X",IF(Tabla1[[#This Row],[FIN 
PARADA]]=AC$1,"X",""))</f>
        <v/>
      </c>
      <c r="AD64" s="302" t="str">
        <f>+IF(AD$1=Tabla1[[#This Row],[INICIO 
PARADA]],"X",IF(Tabla1[[#This Row],[FIN 
PARADA]]=AD$1,"X",""))</f>
        <v/>
      </c>
      <c r="AE64" s="303" t="str">
        <f>+IF(Tabla1[[#This Row],[SEGUIMIENTO]]="CUMPLIDO","Ejecutada",IF(Tabla1[[#This Row],[SEGUIMIENTO]]="PENDIENTE","No Ejecutada","ADICIONAL"))</f>
        <v>Ejecutada</v>
      </c>
      <c r="AF64" s="292" t="s">
        <v>1820</v>
      </c>
      <c r="AG64" s="292" t="s">
        <v>1821</v>
      </c>
      <c r="AH64" s="349"/>
      <c r="AI64" s="349"/>
      <c r="AJ64" s="304" t="str">
        <f>IF(Tabla1[[#This Row],[SUSTENTO]]="CORRECTIVO","N","S")</f>
        <v>S</v>
      </c>
      <c r="AK64" s="297" t="str">
        <f>+Tabla1[[#This Row],[PERSONAL]]</f>
        <v>LUB_P_C</v>
      </c>
      <c r="AL64" s="299">
        <f>+IF(Tabla1[[#This Row],[S/N]]="S",IF(Tabla1[[#This Row],[HH]]=0,Tabla1[[#This Row],[HH//]],Tabla1[[#This Row],[HH]]),0)</f>
        <v>1</v>
      </c>
      <c r="AM64" s="345">
        <v>1</v>
      </c>
      <c r="AN64" s="305">
        <f>IF(Tabla1[[#This Row],[S/N]]="s",+IFERROR(Tabla1[[#This Row],[HH REAL]]/Tabla1[[#This Row],[HH PLAN]],0),"")</f>
        <v>1</v>
      </c>
      <c r="AO64" s="148">
        <f>Tabla1[[#This Row],[FREC
CANT]]*Tabla1[[#This Row],[HH REAL]]</f>
        <v>1</v>
      </c>
    </row>
    <row r="65" spans="1:41" hidden="1">
      <c r="A65" s="341"/>
      <c r="B65" s="290" t="s">
        <v>13</v>
      </c>
      <c r="C65" s="342"/>
      <c r="D65" s="309" t="s">
        <v>1932</v>
      </c>
      <c r="E65" s="344"/>
      <c r="F65" s="298" t="s">
        <v>2020</v>
      </c>
      <c r="G65" s="298" t="s">
        <v>1983</v>
      </c>
      <c r="H65" s="343">
        <v>1</v>
      </c>
      <c r="I65" s="345">
        <v>1</v>
      </c>
      <c r="J65" s="310">
        <v>45375</v>
      </c>
      <c r="K65" s="310">
        <v>45375</v>
      </c>
      <c r="L65" s="310">
        <v>45375</v>
      </c>
      <c r="M65" s="297">
        <f ca="1">Tabla1[[#This Row],[REPUESTO]:[SUSTENTO]]</f>
        <v>0</v>
      </c>
      <c r="N65" s="298" t="str">
        <f>IF(Tabla1[[#This Row],[PM]]="PM01","PREVENTIVO",IF(Tabla1[[#This Row],[PM]]="PM02","BACKLOG","CORRECTIVO"))</f>
        <v>PREVENTIVO</v>
      </c>
      <c r="O65" s="309" t="s">
        <v>1928</v>
      </c>
      <c r="P65" s="308">
        <f>Tabla1[[#This Row],[FREC
CANT]]</f>
        <v>1</v>
      </c>
      <c r="Q65" s="299">
        <f>Tabla1[[#This Row],[HORAS ACUM
SOLICITADO]]</f>
        <v>1</v>
      </c>
      <c r="R65" s="299">
        <f>(Tabla1[[#This Row],[H]]*Tabla1[[#This Row],[HH]])</f>
        <v>1</v>
      </c>
      <c r="S65" s="346"/>
      <c r="T65" s="347"/>
      <c r="U65" s="291" t="s">
        <v>1925</v>
      </c>
      <c r="V65" s="348"/>
      <c r="W65" s="290" t="str">
        <f>IF(Tabla1[[#This Row],[SUSTENTO]]="CORRECTIVO","ADICIONAL",IF(AND(Tabla1[[#This Row],[SUSTENTO]]="PREVENTIVO",Tabla1[[#This Row],[INDICADOR]]="VERDE"),"CUMPLIDO",IF(AND(Tabla1[[#This Row],[SUSTENTO]]="BACKLOG",Tabla1[[#This Row],[INDICADOR]]="VERDE"),"CUMPLIDO","PENDIENTE")))</f>
        <v>CUMPLIDO</v>
      </c>
      <c r="X65" s="302" t="str">
        <f>+IF(X$1=Tabla1[[#This Row],[INICIO 
PARADA]],"X",IF(Tabla1[[#This Row],[FIN 
PARADA]]=X$1,"X",""))</f>
        <v/>
      </c>
      <c r="Y65" s="302" t="str">
        <f>+IF(Y$1=Tabla1[[#This Row],[INICIO 
PARADA]],"X",IF(Tabla1[[#This Row],[FIN 
PARADA]]=Y$1,"X",""))</f>
        <v>X</v>
      </c>
      <c r="Z65" s="302" t="str">
        <f>+IF(Z$1=Tabla1[[#This Row],[INICIO 
PARADA]],"X",IF(Tabla1[[#This Row],[FIN 
PARADA]]=Z$1,"X",""))</f>
        <v/>
      </c>
      <c r="AA65" s="302" t="str">
        <f>+IF(AA$1=Tabla1[[#This Row],[INICIO 
PARADA]],"X",IF(Tabla1[[#This Row],[FIN 
PARADA]]=AA$1,"X",""))</f>
        <v/>
      </c>
      <c r="AB65" s="302" t="str">
        <f>+IF(AB$1=Tabla1[[#This Row],[INICIO 
PARADA]],"X",IF(Tabla1[[#This Row],[FIN 
PARADA]]=AB$1,"X",""))</f>
        <v/>
      </c>
      <c r="AC65" s="302" t="str">
        <f>+IF(AC$1=Tabla1[[#This Row],[INICIO 
PARADA]],"X",IF(Tabla1[[#This Row],[FIN 
PARADA]]=AC$1,"X",""))</f>
        <v/>
      </c>
      <c r="AD65" s="302" t="str">
        <f>+IF(AD$1=Tabla1[[#This Row],[INICIO 
PARADA]],"X",IF(Tabla1[[#This Row],[FIN 
PARADA]]=AD$1,"X",""))</f>
        <v/>
      </c>
      <c r="AE65" s="303" t="str">
        <f>+IF(Tabla1[[#This Row],[SEGUIMIENTO]]="CUMPLIDO","Ejecutada",IF(Tabla1[[#This Row],[SEGUIMIENTO]]="PENDIENTE","No Ejecutada","ADICIONAL"))</f>
        <v>Ejecutada</v>
      </c>
      <c r="AF65" s="292" t="s">
        <v>1820</v>
      </c>
      <c r="AG65" s="292" t="s">
        <v>1821</v>
      </c>
      <c r="AH65" s="349"/>
      <c r="AI65" s="349"/>
      <c r="AJ65" s="304" t="str">
        <f>IF(Tabla1[[#This Row],[SUSTENTO]]="CORRECTIVO","N","S")</f>
        <v>S</v>
      </c>
      <c r="AK65" s="297" t="str">
        <f>+Tabla1[[#This Row],[PERSONAL]]</f>
        <v>LUB_P_C</v>
      </c>
      <c r="AL65" s="299">
        <f>+IF(Tabla1[[#This Row],[S/N]]="S",IF(Tabla1[[#This Row],[HH]]=0,Tabla1[[#This Row],[HH//]],Tabla1[[#This Row],[HH]]),0)</f>
        <v>1</v>
      </c>
      <c r="AM65" s="345">
        <v>1</v>
      </c>
      <c r="AN65" s="305">
        <f>IF(Tabla1[[#This Row],[S/N]]="s",+IFERROR(Tabla1[[#This Row],[HH REAL]]/Tabla1[[#This Row],[HH PLAN]],0),"")</f>
        <v>1</v>
      </c>
      <c r="AO65" s="148">
        <f>Tabla1[[#This Row],[FREC
CANT]]*Tabla1[[#This Row],[HH REAL]]</f>
        <v>1</v>
      </c>
    </row>
    <row r="66" spans="1:41" hidden="1">
      <c r="A66" s="341"/>
      <c r="B66" s="290" t="s">
        <v>13</v>
      </c>
      <c r="C66" s="342"/>
      <c r="D66" s="309" t="s">
        <v>1932</v>
      </c>
      <c r="E66" s="344"/>
      <c r="F66" s="298" t="s">
        <v>1630</v>
      </c>
      <c r="G66" s="298" t="s">
        <v>1983</v>
      </c>
      <c r="H66" s="343">
        <v>1</v>
      </c>
      <c r="I66" s="345">
        <v>1</v>
      </c>
      <c r="J66" s="310">
        <v>45375</v>
      </c>
      <c r="K66" s="310">
        <v>45375</v>
      </c>
      <c r="L66" s="310">
        <v>45375</v>
      </c>
      <c r="M66" s="297">
        <f ca="1">Tabla1[[#This Row],[REPUESTO]:[SUSTENTO]]</f>
        <v>0</v>
      </c>
      <c r="N66" s="298" t="str">
        <f>IF(Tabla1[[#This Row],[PM]]="PM01","PREVENTIVO",IF(Tabla1[[#This Row],[PM]]="PM02","BACKLOG","CORRECTIVO"))</f>
        <v>PREVENTIVO</v>
      </c>
      <c r="O66" s="309" t="s">
        <v>1928</v>
      </c>
      <c r="P66" s="308">
        <f>Tabla1[[#This Row],[FREC
CANT]]</f>
        <v>1</v>
      </c>
      <c r="Q66" s="299">
        <f>Tabla1[[#This Row],[HORAS ACUM
SOLICITADO]]</f>
        <v>1</v>
      </c>
      <c r="R66" s="299">
        <f>(Tabla1[[#This Row],[H]]*Tabla1[[#This Row],[HH]])</f>
        <v>1</v>
      </c>
      <c r="S66" s="346"/>
      <c r="T66" s="347"/>
      <c r="U66" s="291" t="s">
        <v>1925</v>
      </c>
      <c r="V66" s="348"/>
      <c r="W66" s="290" t="str">
        <f>IF(Tabla1[[#This Row],[SUSTENTO]]="CORRECTIVO","ADICIONAL",IF(AND(Tabla1[[#This Row],[SUSTENTO]]="PREVENTIVO",Tabla1[[#This Row],[INDICADOR]]="VERDE"),"CUMPLIDO",IF(AND(Tabla1[[#This Row],[SUSTENTO]]="BACKLOG",Tabla1[[#This Row],[INDICADOR]]="VERDE"),"CUMPLIDO","PENDIENTE")))</f>
        <v>CUMPLIDO</v>
      </c>
      <c r="X66" s="302" t="str">
        <f>+IF(X$1=Tabla1[[#This Row],[INICIO 
PARADA]],"X",IF(Tabla1[[#This Row],[FIN 
PARADA]]=X$1,"X",""))</f>
        <v/>
      </c>
      <c r="Y66" s="302" t="str">
        <f>+IF(Y$1=Tabla1[[#This Row],[INICIO 
PARADA]],"X",IF(Tabla1[[#This Row],[FIN 
PARADA]]=Y$1,"X",""))</f>
        <v>X</v>
      </c>
      <c r="Z66" s="302" t="str">
        <f>+IF(Z$1=Tabla1[[#This Row],[INICIO 
PARADA]],"X",IF(Tabla1[[#This Row],[FIN 
PARADA]]=Z$1,"X",""))</f>
        <v/>
      </c>
      <c r="AA66" s="302" t="str">
        <f>+IF(AA$1=Tabla1[[#This Row],[INICIO 
PARADA]],"X",IF(Tabla1[[#This Row],[FIN 
PARADA]]=AA$1,"X",""))</f>
        <v/>
      </c>
      <c r="AB66" s="302" t="str">
        <f>+IF(AB$1=Tabla1[[#This Row],[INICIO 
PARADA]],"X",IF(Tabla1[[#This Row],[FIN 
PARADA]]=AB$1,"X",""))</f>
        <v/>
      </c>
      <c r="AC66" s="302" t="str">
        <f>+IF(AC$1=Tabla1[[#This Row],[INICIO 
PARADA]],"X",IF(Tabla1[[#This Row],[FIN 
PARADA]]=AC$1,"X",""))</f>
        <v/>
      </c>
      <c r="AD66" s="302" t="str">
        <f>+IF(AD$1=Tabla1[[#This Row],[INICIO 
PARADA]],"X",IF(Tabla1[[#This Row],[FIN 
PARADA]]=AD$1,"X",""))</f>
        <v/>
      </c>
      <c r="AE66" s="303" t="str">
        <f>+IF(Tabla1[[#This Row],[SEGUIMIENTO]]="CUMPLIDO","Ejecutada",IF(Tabla1[[#This Row],[SEGUIMIENTO]]="PENDIENTE","No Ejecutada","ADICIONAL"))</f>
        <v>Ejecutada</v>
      </c>
      <c r="AF66" s="292" t="s">
        <v>1820</v>
      </c>
      <c r="AG66" s="292" t="s">
        <v>1821</v>
      </c>
      <c r="AH66" s="349"/>
      <c r="AI66" s="349"/>
      <c r="AJ66" s="304" t="str">
        <f>IF(Tabla1[[#This Row],[SUSTENTO]]="CORRECTIVO","N","S")</f>
        <v>S</v>
      </c>
      <c r="AK66" s="297" t="str">
        <f>+Tabla1[[#This Row],[PERSONAL]]</f>
        <v>LUB_P_C</v>
      </c>
      <c r="AL66" s="299">
        <f>+IF(Tabla1[[#This Row],[S/N]]="S",IF(Tabla1[[#This Row],[HH]]=0,Tabla1[[#This Row],[HH//]],Tabla1[[#This Row],[HH]]),0)</f>
        <v>1</v>
      </c>
      <c r="AM66" s="345">
        <v>1</v>
      </c>
      <c r="AN66" s="305">
        <f>IF(Tabla1[[#This Row],[S/N]]="s",+IFERROR(Tabla1[[#This Row],[HH REAL]]/Tabla1[[#This Row],[HH PLAN]],0),"")</f>
        <v>1</v>
      </c>
      <c r="AO66" s="148">
        <f>Tabla1[[#This Row],[FREC
CANT]]*Tabla1[[#This Row],[HH REAL]]</f>
        <v>1</v>
      </c>
    </row>
    <row r="67" spans="1:41" hidden="1">
      <c r="A67" s="341"/>
      <c r="B67" s="290" t="s">
        <v>13</v>
      </c>
      <c r="C67" s="342"/>
      <c r="D67" s="309" t="s">
        <v>1932</v>
      </c>
      <c r="E67" s="344"/>
      <c r="F67" s="298" t="s">
        <v>991</v>
      </c>
      <c r="G67" s="298" t="s">
        <v>2025</v>
      </c>
      <c r="H67" s="343">
        <v>1</v>
      </c>
      <c r="I67" s="345">
        <v>0.5</v>
      </c>
      <c r="J67" s="310">
        <v>45375</v>
      </c>
      <c r="K67" s="310">
        <v>45375</v>
      </c>
      <c r="L67" s="310">
        <v>45375</v>
      </c>
      <c r="M67" s="297">
        <f ca="1">Tabla1[[#This Row],[REPUESTO]:[SUSTENTO]]</f>
        <v>0</v>
      </c>
      <c r="N67" s="298" t="str">
        <f>IF(Tabla1[[#This Row],[PM]]="PM01","PREVENTIVO",IF(Tabla1[[#This Row],[PM]]="PM02","BACKLOG","CORRECTIVO"))</f>
        <v>PREVENTIVO</v>
      </c>
      <c r="O67" s="309" t="s">
        <v>1928</v>
      </c>
      <c r="P67" s="308">
        <f>Tabla1[[#This Row],[FREC
CANT]]</f>
        <v>1</v>
      </c>
      <c r="Q67" s="299">
        <f>Tabla1[[#This Row],[HORAS ACUM
SOLICITADO]]</f>
        <v>0.5</v>
      </c>
      <c r="R67" s="299">
        <f>(Tabla1[[#This Row],[H]]*Tabla1[[#This Row],[HH]])</f>
        <v>0.5</v>
      </c>
      <c r="S67" s="346"/>
      <c r="T67" s="347"/>
      <c r="U67" s="291" t="s">
        <v>1925</v>
      </c>
      <c r="V67" s="348"/>
      <c r="W67" s="290" t="str">
        <f>IF(Tabla1[[#This Row],[SUSTENTO]]="CORRECTIVO","ADICIONAL",IF(AND(Tabla1[[#This Row],[SUSTENTO]]="PREVENTIVO",Tabla1[[#This Row],[INDICADOR]]="VERDE"),"CUMPLIDO",IF(AND(Tabla1[[#This Row],[SUSTENTO]]="BACKLOG",Tabla1[[#This Row],[INDICADOR]]="VERDE"),"CUMPLIDO","PENDIENTE")))</f>
        <v>CUMPLIDO</v>
      </c>
      <c r="X67" s="302" t="str">
        <f>+IF(X$1=Tabla1[[#This Row],[INICIO 
PARADA]],"X",IF(Tabla1[[#This Row],[FIN 
PARADA]]=X$1,"X",""))</f>
        <v/>
      </c>
      <c r="Y67" s="302" t="str">
        <f>+IF(Y$1=Tabla1[[#This Row],[INICIO 
PARADA]],"X",IF(Tabla1[[#This Row],[FIN 
PARADA]]=Y$1,"X",""))</f>
        <v>X</v>
      </c>
      <c r="Z67" s="302" t="str">
        <f>+IF(Z$1=Tabla1[[#This Row],[INICIO 
PARADA]],"X",IF(Tabla1[[#This Row],[FIN 
PARADA]]=Z$1,"X",""))</f>
        <v/>
      </c>
      <c r="AA67" s="302" t="str">
        <f>+IF(AA$1=Tabla1[[#This Row],[INICIO 
PARADA]],"X",IF(Tabla1[[#This Row],[FIN 
PARADA]]=AA$1,"X",""))</f>
        <v/>
      </c>
      <c r="AB67" s="302" t="str">
        <f>+IF(AB$1=Tabla1[[#This Row],[INICIO 
PARADA]],"X",IF(Tabla1[[#This Row],[FIN 
PARADA]]=AB$1,"X",""))</f>
        <v/>
      </c>
      <c r="AC67" s="302" t="str">
        <f>+IF(AC$1=Tabla1[[#This Row],[INICIO 
PARADA]],"X",IF(Tabla1[[#This Row],[FIN 
PARADA]]=AC$1,"X",""))</f>
        <v/>
      </c>
      <c r="AD67" s="302" t="str">
        <f>+IF(AD$1=Tabla1[[#This Row],[INICIO 
PARADA]],"X",IF(Tabla1[[#This Row],[FIN 
PARADA]]=AD$1,"X",""))</f>
        <v/>
      </c>
      <c r="AE67" s="303" t="str">
        <f>+IF(Tabla1[[#This Row],[SEGUIMIENTO]]="CUMPLIDO","Ejecutada",IF(Tabla1[[#This Row],[SEGUIMIENTO]]="PENDIENTE","No Ejecutada","ADICIONAL"))</f>
        <v>Ejecutada</v>
      </c>
      <c r="AF67" s="292" t="s">
        <v>1820</v>
      </c>
      <c r="AG67" s="292" t="s">
        <v>1821</v>
      </c>
      <c r="AH67" s="349"/>
      <c r="AI67" s="349"/>
      <c r="AJ67" s="304" t="str">
        <f>IF(Tabla1[[#This Row],[SUSTENTO]]="CORRECTIVO","N","S")</f>
        <v>S</v>
      </c>
      <c r="AK67" s="297" t="str">
        <f>+Tabla1[[#This Row],[PERSONAL]]</f>
        <v>LUB_P_C</v>
      </c>
      <c r="AL67" s="299">
        <f>+IF(Tabla1[[#This Row],[S/N]]="S",IF(Tabla1[[#This Row],[HH]]=0,Tabla1[[#This Row],[HH//]],Tabla1[[#This Row],[HH]]),0)</f>
        <v>0.5</v>
      </c>
      <c r="AM67" s="345">
        <v>0.5</v>
      </c>
      <c r="AN67" s="305">
        <f>IF(Tabla1[[#This Row],[S/N]]="s",+IFERROR(Tabla1[[#This Row],[HH REAL]]/Tabla1[[#This Row],[HH PLAN]],0),"")</f>
        <v>1</v>
      </c>
      <c r="AO67" s="148">
        <f>Tabla1[[#This Row],[FREC
CANT]]*Tabla1[[#This Row],[HH REAL]]</f>
        <v>0.5</v>
      </c>
    </row>
    <row r="68" spans="1:41" hidden="1">
      <c r="A68" s="341"/>
      <c r="B68" s="290" t="s">
        <v>13</v>
      </c>
      <c r="C68" s="342"/>
      <c r="D68" s="309" t="s">
        <v>1932</v>
      </c>
      <c r="E68" s="344"/>
      <c r="F68" s="298" t="s">
        <v>993</v>
      </c>
      <c r="G68" s="298" t="s">
        <v>2025</v>
      </c>
      <c r="H68" s="343">
        <v>1</v>
      </c>
      <c r="I68" s="345">
        <v>0.5</v>
      </c>
      <c r="J68" s="310">
        <v>45375</v>
      </c>
      <c r="K68" s="310">
        <v>45375</v>
      </c>
      <c r="L68" s="310">
        <v>45375</v>
      </c>
      <c r="M68" s="297">
        <f ca="1">Tabla1[[#This Row],[REPUESTO]:[SUSTENTO]]</f>
        <v>0</v>
      </c>
      <c r="N68" s="298" t="str">
        <f>IF(Tabla1[[#This Row],[PM]]="PM01","PREVENTIVO",IF(Tabla1[[#This Row],[PM]]="PM02","BACKLOG","CORRECTIVO"))</f>
        <v>PREVENTIVO</v>
      </c>
      <c r="O68" s="309" t="s">
        <v>1928</v>
      </c>
      <c r="P68" s="308">
        <f>Tabla1[[#This Row],[FREC
CANT]]</f>
        <v>1</v>
      </c>
      <c r="Q68" s="299">
        <f>Tabla1[[#This Row],[HORAS ACUM
SOLICITADO]]</f>
        <v>0.5</v>
      </c>
      <c r="R68" s="299">
        <f>(Tabla1[[#This Row],[H]]*Tabla1[[#This Row],[HH]])</f>
        <v>0.5</v>
      </c>
      <c r="S68" s="346"/>
      <c r="T68" s="347"/>
      <c r="U68" s="291" t="s">
        <v>1925</v>
      </c>
      <c r="V68" s="348"/>
      <c r="W68" s="290" t="str">
        <f>IF(Tabla1[[#This Row],[SUSTENTO]]="CORRECTIVO","ADICIONAL",IF(AND(Tabla1[[#This Row],[SUSTENTO]]="PREVENTIVO",Tabla1[[#This Row],[INDICADOR]]="VERDE"),"CUMPLIDO",IF(AND(Tabla1[[#This Row],[SUSTENTO]]="BACKLOG",Tabla1[[#This Row],[INDICADOR]]="VERDE"),"CUMPLIDO","PENDIENTE")))</f>
        <v>CUMPLIDO</v>
      </c>
      <c r="X68" s="302" t="str">
        <f>+IF(X$1=Tabla1[[#This Row],[INICIO 
PARADA]],"X",IF(Tabla1[[#This Row],[FIN 
PARADA]]=X$1,"X",""))</f>
        <v/>
      </c>
      <c r="Y68" s="302" t="str">
        <f>+IF(Y$1=Tabla1[[#This Row],[INICIO 
PARADA]],"X",IF(Tabla1[[#This Row],[FIN 
PARADA]]=Y$1,"X",""))</f>
        <v>X</v>
      </c>
      <c r="Z68" s="302" t="str">
        <f>+IF(Z$1=Tabla1[[#This Row],[INICIO 
PARADA]],"X",IF(Tabla1[[#This Row],[FIN 
PARADA]]=Z$1,"X",""))</f>
        <v/>
      </c>
      <c r="AA68" s="302" t="str">
        <f>+IF(AA$1=Tabla1[[#This Row],[INICIO 
PARADA]],"X",IF(Tabla1[[#This Row],[FIN 
PARADA]]=AA$1,"X",""))</f>
        <v/>
      </c>
      <c r="AB68" s="302" t="str">
        <f>+IF(AB$1=Tabla1[[#This Row],[INICIO 
PARADA]],"X",IF(Tabla1[[#This Row],[FIN 
PARADA]]=AB$1,"X",""))</f>
        <v/>
      </c>
      <c r="AC68" s="302" t="str">
        <f>+IF(AC$1=Tabla1[[#This Row],[INICIO 
PARADA]],"X",IF(Tabla1[[#This Row],[FIN 
PARADA]]=AC$1,"X",""))</f>
        <v/>
      </c>
      <c r="AD68" s="302" t="str">
        <f>+IF(AD$1=Tabla1[[#This Row],[INICIO 
PARADA]],"X",IF(Tabla1[[#This Row],[FIN 
PARADA]]=AD$1,"X",""))</f>
        <v/>
      </c>
      <c r="AE68" s="303" t="str">
        <f>+IF(Tabla1[[#This Row],[SEGUIMIENTO]]="CUMPLIDO","Ejecutada",IF(Tabla1[[#This Row],[SEGUIMIENTO]]="PENDIENTE","No Ejecutada","ADICIONAL"))</f>
        <v>Ejecutada</v>
      </c>
      <c r="AF68" s="292" t="s">
        <v>1820</v>
      </c>
      <c r="AG68" s="292" t="s">
        <v>1821</v>
      </c>
      <c r="AH68" s="349"/>
      <c r="AI68" s="349"/>
      <c r="AJ68" s="304" t="str">
        <f>IF(Tabla1[[#This Row],[SUSTENTO]]="CORRECTIVO","N","S")</f>
        <v>S</v>
      </c>
      <c r="AK68" s="297" t="str">
        <f>+Tabla1[[#This Row],[PERSONAL]]</f>
        <v>LUB_P_C</v>
      </c>
      <c r="AL68" s="299">
        <f>+IF(Tabla1[[#This Row],[S/N]]="S",IF(Tabla1[[#This Row],[HH]]=0,Tabla1[[#This Row],[HH//]],Tabla1[[#This Row],[HH]]),0)</f>
        <v>0.5</v>
      </c>
      <c r="AM68" s="345">
        <v>0.5</v>
      </c>
      <c r="AN68" s="305">
        <f>IF(Tabla1[[#This Row],[S/N]]="s",+IFERROR(Tabla1[[#This Row],[HH REAL]]/Tabla1[[#This Row],[HH PLAN]],0),"")</f>
        <v>1</v>
      </c>
      <c r="AO68" s="148">
        <f>Tabla1[[#This Row],[FREC
CANT]]*Tabla1[[#This Row],[HH REAL]]</f>
        <v>0.5</v>
      </c>
    </row>
    <row r="69" spans="1:41" hidden="1">
      <c r="A69" s="341"/>
      <c r="B69" s="290" t="s">
        <v>13</v>
      </c>
      <c r="C69" s="342"/>
      <c r="D69" s="309" t="s">
        <v>1932</v>
      </c>
      <c r="E69" s="344"/>
      <c r="F69" s="298" t="s">
        <v>995</v>
      </c>
      <c r="G69" s="298" t="s">
        <v>2025</v>
      </c>
      <c r="H69" s="343">
        <v>1</v>
      </c>
      <c r="I69" s="345">
        <v>0.5</v>
      </c>
      <c r="J69" s="310">
        <v>45375</v>
      </c>
      <c r="K69" s="310">
        <v>45375</v>
      </c>
      <c r="L69" s="310">
        <v>45375</v>
      </c>
      <c r="M69" s="297">
        <f ca="1">Tabla1[[#This Row],[REPUESTO]:[SUSTENTO]]</f>
        <v>0</v>
      </c>
      <c r="N69" s="298" t="str">
        <f>IF(Tabla1[[#This Row],[PM]]="PM01","PREVENTIVO",IF(Tabla1[[#This Row],[PM]]="PM02","BACKLOG","CORRECTIVO"))</f>
        <v>PREVENTIVO</v>
      </c>
      <c r="O69" s="309" t="s">
        <v>1928</v>
      </c>
      <c r="P69" s="308">
        <f>Tabla1[[#This Row],[FREC
CANT]]</f>
        <v>1</v>
      </c>
      <c r="Q69" s="299">
        <f>Tabla1[[#This Row],[HORAS ACUM
SOLICITADO]]</f>
        <v>0.5</v>
      </c>
      <c r="R69" s="299">
        <f>(Tabla1[[#This Row],[H]]*Tabla1[[#This Row],[HH]])</f>
        <v>0.5</v>
      </c>
      <c r="S69" s="346"/>
      <c r="T69" s="347"/>
      <c r="U69" s="291" t="s">
        <v>1925</v>
      </c>
      <c r="V69" s="348"/>
      <c r="W69" s="290" t="str">
        <f>IF(Tabla1[[#This Row],[SUSTENTO]]="CORRECTIVO","ADICIONAL",IF(AND(Tabla1[[#This Row],[SUSTENTO]]="PREVENTIVO",Tabla1[[#This Row],[INDICADOR]]="VERDE"),"CUMPLIDO",IF(AND(Tabla1[[#This Row],[SUSTENTO]]="BACKLOG",Tabla1[[#This Row],[INDICADOR]]="VERDE"),"CUMPLIDO","PENDIENTE")))</f>
        <v>CUMPLIDO</v>
      </c>
      <c r="X69" s="302" t="str">
        <f>+IF(X$1=Tabla1[[#This Row],[INICIO 
PARADA]],"X",IF(Tabla1[[#This Row],[FIN 
PARADA]]=X$1,"X",""))</f>
        <v/>
      </c>
      <c r="Y69" s="302" t="str">
        <f>+IF(Y$1=Tabla1[[#This Row],[INICIO 
PARADA]],"X",IF(Tabla1[[#This Row],[FIN 
PARADA]]=Y$1,"X",""))</f>
        <v>X</v>
      </c>
      <c r="Z69" s="302" t="str">
        <f>+IF(Z$1=Tabla1[[#This Row],[INICIO 
PARADA]],"X",IF(Tabla1[[#This Row],[FIN 
PARADA]]=Z$1,"X",""))</f>
        <v/>
      </c>
      <c r="AA69" s="302" t="str">
        <f>+IF(AA$1=Tabla1[[#This Row],[INICIO 
PARADA]],"X",IF(Tabla1[[#This Row],[FIN 
PARADA]]=AA$1,"X",""))</f>
        <v/>
      </c>
      <c r="AB69" s="302" t="str">
        <f>+IF(AB$1=Tabla1[[#This Row],[INICIO 
PARADA]],"X",IF(Tabla1[[#This Row],[FIN 
PARADA]]=AB$1,"X",""))</f>
        <v/>
      </c>
      <c r="AC69" s="302" t="str">
        <f>+IF(AC$1=Tabla1[[#This Row],[INICIO 
PARADA]],"X",IF(Tabla1[[#This Row],[FIN 
PARADA]]=AC$1,"X",""))</f>
        <v/>
      </c>
      <c r="AD69" s="302" t="str">
        <f>+IF(AD$1=Tabla1[[#This Row],[INICIO 
PARADA]],"X",IF(Tabla1[[#This Row],[FIN 
PARADA]]=AD$1,"X",""))</f>
        <v/>
      </c>
      <c r="AE69" s="303" t="str">
        <f>+IF(Tabla1[[#This Row],[SEGUIMIENTO]]="CUMPLIDO","Ejecutada",IF(Tabla1[[#This Row],[SEGUIMIENTO]]="PENDIENTE","No Ejecutada","ADICIONAL"))</f>
        <v>Ejecutada</v>
      </c>
      <c r="AF69" s="292" t="s">
        <v>1820</v>
      </c>
      <c r="AG69" s="292" t="s">
        <v>1821</v>
      </c>
      <c r="AH69" s="349"/>
      <c r="AI69" s="349"/>
      <c r="AJ69" s="304" t="str">
        <f>IF(Tabla1[[#This Row],[SUSTENTO]]="CORRECTIVO","N","S")</f>
        <v>S</v>
      </c>
      <c r="AK69" s="297" t="str">
        <f>+Tabla1[[#This Row],[PERSONAL]]</f>
        <v>LUB_P_C</v>
      </c>
      <c r="AL69" s="299">
        <f>+IF(Tabla1[[#This Row],[S/N]]="S",IF(Tabla1[[#This Row],[HH]]=0,Tabla1[[#This Row],[HH//]],Tabla1[[#This Row],[HH]]),0)</f>
        <v>0.5</v>
      </c>
      <c r="AM69" s="345">
        <v>0.5</v>
      </c>
      <c r="AN69" s="305">
        <f>IF(Tabla1[[#This Row],[S/N]]="s",+IFERROR(Tabla1[[#This Row],[HH REAL]]/Tabla1[[#This Row],[HH PLAN]],0),"")</f>
        <v>1</v>
      </c>
      <c r="AO69" s="148">
        <f>Tabla1[[#This Row],[FREC
CANT]]*Tabla1[[#This Row],[HH REAL]]</f>
        <v>0.5</v>
      </c>
    </row>
    <row r="70" spans="1:41" hidden="1">
      <c r="A70" s="341"/>
      <c r="B70" s="290" t="s">
        <v>13</v>
      </c>
      <c r="C70" s="342"/>
      <c r="D70" s="309" t="s">
        <v>1932</v>
      </c>
      <c r="E70" s="344"/>
      <c r="F70" s="298" t="s">
        <v>953</v>
      </c>
      <c r="G70" s="298" t="s">
        <v>2026</v>
      </c>
      <c r="H70" s="343">
        <v>1</v>
      </c>
      <c r="I70" s="345">
        <v>0.5</v>
      </c>
      <c r="J70" s="310">
        <v>45375</v>
      </c>
      <c r="K70" s="310">
        <v>45375</v>
      </c>
      <c r="L70" s="310">
        <v>45375</v>
      </c>
      <c r="M70" s="297">
        <f ca="1">Tabla1[[#This Row],[REPUESTO]:[SUSTENTO]]</f>
        <v>0</v>
      </c>
      <c r="N70" s="298" t="str">
        <f>IF(Tabla1[[#This Row],[PM]]="PM01","PREVENTIVO",IF(Tabla1[[#This Row],[PM]]="PM02","BACKLOG","CORRECTIVO"))</f>
        <v>PREVENTIVO</v>
      </c>
      <c r="O70" s="309" t="s">
        <v>1928</v>
      </c>
      <c r="P70" s="308">
        <f>Tabla1[[#This Row],[FREC
CANT]]</f>
        <v>1</v>
      </c>
      <c r="Q70" s="299">
        <f>Tabla1[[#This Row],[HORAS ACUM
SOLICITADO]]</f>
        <v>0.5</v>
      </c>
      <c r="R70" s="299">
        <f>(Tabla1[[#This Row],[H]]*Tabla1[[#This Row],[HH]])</f>
        <v>0.5</v>
      </c>
      <c r="S70" s="346"/>
      <c r="T70" s="347"/>
      <c r="U70" s="291" t="s">
        <v>1925</v>
      </c>
      <c r="V70" s="348"/>
      <c r="W70" s="290" t="str">
        <f>IF(Tabla1[[#This Row],[SUSTENTO]]="CORRECTIVO","ADICIONAL",IF(AND(Tabla1[[#This Row],[SUSTENTO]]="PREVENTIVO",Tabla1[[#This Row],[INDICADOR]]="VERDE"),"CUMPLIDO",IF(AND(Tabla1[[#This Row],[SUSTENTO]]="BACKLOG",Tabla1[[#This Row],[INDICADOR]]="VERDE"),"CUMPLIDO","PENDIENTE")))</f>
        <v>CUMPLIDO</v>
      </c>
      <c r="X70" s="302" t="str">
        <f>+IF(X$1=Tabla1[[#This Row],[INICIO 
PARADA]],"X",IF(Tabla1[[#This Row],[FIN 
PARADA]]=X$1,"X",""))</f>
        <v/>
      </c>
      <c r="Y70" s="302" t="str">
        <f>+IF(Y$1=Tabla1[[#This Row],[INICIO 
PARADA]],"X",IF(Tabla1[[#This Row],[FIN 
PARADA]]=Y$1,"X",""))</f>
        <v>X</v>
      </c>
      <c r="Z70" s="302" t="str">
        <f>+IF(Z$1=Tabla1[[#This Row],[INICIO 
PARADA]],"X",IF(Tabla1[[#This Row],[FIN 
PARADA]]=Z$1,"X",""))</f>
        <v/>
      </c>
      <c r="AA70" s="302" t="str">
        <f>+IF(AA$1=Tabla1[[#This Row],[INICIO 
PARADA]],"X",IF(Tabla1[[#This Row],[FIN 
PARADA]]=AA$1,"X",""))</f>
        <v/>
      </c>
      <c r="AB70" s="302" t="str">
        <f>+IF(AB$1=Tabla1[[#This Row],[INICIO 
PARADA]],"X",IF(Tabla1[[#This Row],[FIN 
PARADA]]=AB$1,"X",""))</f>
        <v/>
      </c>
      <c r="AC70" s="302" t="str">
        <f>+IF(AC$1=Tabla1[[#This Row],[INICIO 
PARADA]],"X",IF(Tabla1[[#This Row],[FIN 
PARADA]]=AC$1,"X",""))</f>
        <v/>
      </c>
      <c r="AD70" s="302" t="str">
        <f>+IF(AD$1=Tabla1[[#This Row],[INICIO 
PARADA]],"X",IF(Tabla1[[#This Row],[FIN 
PARADA]]=AD$1,"X",""))</f>
        <v/>
      </c>
      <c r="AE70" s="303" t="str">
        <f>+IF(Tabla1[[#This Row],[SEGUIMIENTO]]="CUMPLIDO","Ejecutada",IF(Tabla1[[#This Row],[SEGUIMIENTO]]="PENDIENTE","No Ejecutada","ADICIONAL"))</f>
        <v>Ejecutada</v>
      </c>
      <c r="AF70" s="292" t="s">
        <v>1820</v>
      </c>
      <c r="AG70" s="292" t="s">
        <v>1821</v>
      </c>
      <c r="AH70" s="349"/>
      <c r="AI70" s="349"/>
      <c r="AJ70" s="304" t="str">
        <f>IF(Tabla1[[#This Row],[SUSTENTO]]="CORRECTIVO","N","S")</f>
        <v>S</v>
      </c>
      <c r="AK70" s="297" t="str">
        <f>+Tabla1[[#This Row],[PERSONAL]]</f>
        <v>LUB_P_C</v>
      </c>
      <c r="AL70" s="299">
        <f>+IF(Tabla1[[#This Row],[S/N]]="S",IF(Tabla1[[#This Row],[HH]]=0,Tabla1[[#This Row],[HH//]],Tabla1[[#This Row],[HH]]),0)</f>
        <v>0.5</v>
      </c>
      <c r="AM70" s="345">
        <v>0.5</v>
      </c>
      <c r="AN70" s="305">
        <f>IF(Tabla1[[#This Row],[S/N]]="s",+IFERROR(Tabla1[[#This Row],[HH REAL]]/Tabla1[[#This Row],[HH PLAN]],0),"")</f>
        <v>1</v>
      </c>
      <c r="AO70" s="148">
        <f>Tabla1[[#This Row],[FREC
CANT]]*Tabla1[[#This Row],[HH REAL]]</f>
        <v>0.5</v>
      </c>
    </row>
    <row r="71" spans="1:41" hidden="1">
      <c r="A71" s="341"/>
      <c r="B71" s="290" t="s">
        <v>13</v>
      </c>
      <c r="C71" s="342"/>
      <c r="D71" s="309" t="s">
        <v>1932</v>
      </c>
      <c r="E71" s="344"/>
      <c r="F71" s="298" t="s">
        <v>1630</v>
      </c>
      <c r="G71" s="298" t="s">
        <v>1982</v>
      </c>
      <c r="H71" s="343">
        <v>1</v>
      </c>
      <c r="I71" s="345">
        <v>1</v>
      </c>
      <c r="J71" s="310">
        <v>45375</v>
      </c>
      <c r="K71" s="310">
        <v>45375</v>
      </c>
      <c r="L71" s="310">
        <v>45375</v>
      </c>
      <c r="M71" s="297">
        <f ca="1">Tabla1[[#This Row],[REPUESTO]:[SUSTENTO]]</f>
        <v>0</v>
      </c>
      <c r="N71" s="298" t="str">
        <f>IF(Tabla1[[#This Row],[PM]]="PM01","PREVENTIVO",IF(Tabla1[[#This Row],[PM]]="PM02","BACKLOG","CORRECTIVO"))</f>
        <v>PREVENTIVO</v>
      </c>
      <c r="O71" s="309" t="s">
        <v>1928</v>
      </c>
      <c r="P71" s="308">
        <f>Tabla1[[#This Row],[FREC
CANT]]</f>
        <v>1</v>
      </c>
      <c r="Q71" s="299">
        <f>Tabla1[[#This Row],[HORAS ACUM
SOLICITADO]]</f>
        <v>1</v>
      </c>
      <c r="R71" s="299">
        <f>(Tabla1[[#This Row],[H]]*Tabla1[[#This Row],[HH]])</f>
        <v>1</v>
      </c>
      <c r="S71" s="346"/>
      <c r="T71" s="347"/>
      <c r="U71" s="291" t="s">
        <v>1925</v>
      </c>
      <c r="V71" s="348"/>
      <c r="W71" s="290" t="str">
        <f>IF(Tabla1[[#This Row],[SUSTENTO]]="CORRECTIVO","ADICIONAL",IF(AND(Tabla1[[#This Row],[SUSTENTO]]="PREVENTIVO",Tabla1[[#This Row],[INDICADOR]]="VERDE"),"CUMPLIDO",IF(AND(Tabla1[[#This Row],[SUSTENTO]]="BACKLOG",Tabla1[[#This Row],[INDICADOR]]="VERDE"),"CUMPLIDO","PENDIENTE")))</f>
        <v>CUMPLIDO</v>
      </c>
      <c r="X71" s="302" t="str">
        <f>+IF(X$1=Tabla1[[#This Row],[INICIO 
PARADA]],"X",IF(Tabla1[[#This Row],[FIN 
PARADA]]=X$1,"X",""))</f>
        <v/>
      </c>
      <c r="Y71" s="302" t="str">
        <f>+IF(Y$1=Tabla1[[#This Row],[INICIO 
PARADA]],"X",IF(Tabla1[[#This Row],[FIN 
PARADA]]=Y$1,"X",""))</f>
        <v>X</v>
      </c>
      <c r="Z71" s="302" t="str">
        <f>+IF(Z$1=Tabla1[[#This Row],[INICIO 
PARADA]],"X",IF(Tabla1[[#This Row],[FIN 
PARADA]]=Z$1,"X",""))</f>
        <v/>
      </c>
      <c r="AA71" s="302" t="str">
        <f>+IF(AA$1=Tabla1[[#This Row],[INICIO 
PARADA]],"X",IF(Tabla1[[#This Row],[FIN 
PARADA]]=AA$1,"X",""))</f>
        <v/>
      </c>
      <c r="AB71" s="302" t="str">
        <f>+IF(AB$1=Tabla1[[#This Row],[INICIO 
PARADA]],"X",IF(Tabla1[[#This Row],[FIN 
PARADA]]=AB$1,"X",""))</f>
        <v/>
      </c>
      <c r="AC71" s="302" t="str">
        <f>+IF(AC$1=Tabla1[[#This Row],[INICIO 
PARADA]],"X",IF(Tabla1[[#This Row],[FIN 
PARADA]]=AC$1,"X",""))</f>
        <v/>
      </c>
      <c r="AD71" s="302" t="str">
        <f>+IF(AD$1=Tabla1[[#This Row],[INICIO 
PARADA]],"X",IF(Tabla1[[#This Row],[FIN 
PARADA]]=AD$1,"X",""))</f>
        <v/>
      </c>
      <c r="AE71" s="303" t="str">
        <f>+IF(Tabla1[[#This Row],[SEGUIMIENTO]]="CUMPLIDO","Ejecutada",IF(Tabla1[[#This Row],[SEGUIMIENTO]]="PENDIENTE","No Ejecutada","ADICIONAL"))</f>
        <v>Ejecutada</v>
      </c>
      <c r="AF71" s="292" t="s">
        <v>1820</v>
      </c>
      <c r="AG71" s="292" t="s">
        <v>1821</v>
      </c>
      <c r="AH71" s="349"/>
      <c r="AI71" s="349"/>
      <c r="AJ71" s="304" t="str">
        <f>IF(Tabla1[[#This Row],[SUSTENTO]]="CORRECTIVO","N","S")</f>
        <v>S</v>
      </c>
      <c r="AK71" s="297" t="str">
        <f>+Tabla1[[#This Row],[PERSONAL]]</f>
        <v>LUB_P_C</v>
      </c>
      <c r="AL71" s="299">
        <f>+IF(Tabla1[[#This Row],[S/N]]="S",IF(Tabla1[[#This Row],[HH]]=0,Tabla1[[#This Row],[HH//]],Tabla1[[#This Row],[HH]]),0)</f>
        <v>1</v>
      </c>
      <c r="AM71" s="345">
        <v>1</v>
      </c>
      <c r="AN71" s="305">
        <f>IF(Tabla1[[#This Row],[S/N]]="s",+IFERROR(Tabla1[[#This Row],[HH REAL]]/Tabla1[[#This Row],[HH PLAN]],0),"")</f>
        <v>1</v>
      </c>
      <c r="AO71" s="148">
        <f>Tabla1[[#This Row],[FREC
CANT]]*Tabla1[[#This Row],[HH REAL]]</f>
        <v>1</v>
      </c>
    </row>
    <row r="72" spans="1:41" hidden="1">
      <c r="A72" s="341"/>
      <c r="B72" s="290" t="s">
        <v>13</v>
      </c>
      <c r="C72" s="342"/>
      <c r="D72" s="309" t="s">
        <v>1932</v>
      </c>
      <c r="E72" s="344"/>
      <c r="F72" s="298" t="s">
        <v>2021</v>
      </c>
      <c r="G72" s="298" t="s">
        <v>1983</v>
      </c>
      <c r="H72" s="343">
        <v>1</v>
      </c>
      <c r="I72" s="345">
        <v>1</v>
      </c>
      <c r="J72" s="310">
        <v>45375</v>
      </c>
      <c r="K72" s="310">
        <v>45375</v>
      </c>
      <c r="L72" s="310">
        <v>45375</v>
      </c>
      <c r="M72" s="297">
        <f ca="1">Tabla1[[#This Row],[REPUESTO]:[SUSTENTO]]</f>
        <v>0</v>
      </c>
      <c r="N72" s="298" t="str">
        <f>IF(Tabla1[[#This Row],[PM]]="PM01","PREVENTIVO",IF(Tabla1[[#This Row],[PM]]="PM02","BACKLOG","CORRECTIVO"))</f>
        <v>PREVENTIVO</v>
      </c>
      <c r="O72" s="309" t="s">
        <v>1928</v>
      </c>
      <c r="P72" s="308">
        <f>Tabla1[[#This Row],[FREC
CANT]]</f>
        <v>1</v>
      </c>
      <c r="Q72" s="299">
        <f>Tabla1[[#This Row],[HORAS ACUM
SOLICITADO]]</f>
        <v>1</v>
      </c>
      <c r="R72" s="299">
        <f>(Tabla1[[#This Row],[H]]*Tabla1[[#This Row],[HH]])</f>
        <v>1</v>
      </c>
      <c r="S72" s="346"/>
      <c r="T72" s="347"/>
      <c r="U72" s="291" t="s">
        <v>1925</v>
      </c>
      <c r="V72" s="348"/>
      <c r="W72" s="290" t="str">
        <f>IF(Tabla1[[#This Row],[SUSTENTO]]="CORRECTIVO","ADICIONAL",IF(AND(Tabla1[[#This Row],[SUSTENTO]]="PREVENTIVO",Tabla1[[#This Row],[INDICADOR]]="VERDE"),"CUMPLIDO",IF(AND(Tabla1[[#This Row],[SUSTENTO]]="BACKLOG",Tabla1[[#This Row],[INDICADOR]]="VERDE"),"CUMPLIDO","PENDIENTE")))</f>
        <v>CUMPLIDO</v>
      </c>
      <c r="X72" s="302" t="str">
        <f>+IF(X$1=Tabla1[[#This Row],[INICIO 
PARADA]],"X",IF(Tabla1[[#This Row],[FIN 
PARADA]]=X$1,"X",""))</f>
        <v/>
      </c>
      <c r="Y72" s="302" t="str">
        <f>+IF(Y$1=Tabla1[[#This Row],[INICIO 
PARADA]],"X",IF(Tabla1[[#This Row],[FIN 
PARADA]]=Y$1,"X",""))</f>
        <v>X</v>
      </c>
      <c r="Z72" s="302" t="str">
        <f>+IF(Z$1=Tabla1[[#This Row],[INICIO 
PARADA]],"X",IF(Tabla1[[#This Row],[FIN 
PARADA]]=Z$1,"X",""))</f>
        <v/>
      </c>
      <c r="AA72" s="302" t="str">
        <f>+IF(AA$1=Tabla1[[#This Row],[INICIO 
PARADA]],"X",IF(Tabla1[[#This Row],[FIN 
PARADA]]=AA$1,"X",""))</f>
        <v/>
      </c>
      <c r="AB72" s="302" t="str">
        <f>+IF(AB$1=Tabla1[[#This Row],[INICIO 
PARADA]],"X",IF(Tabla1[[#This Row],[FIN 
PARADA]]=AB$1,"X",""))</f>
        <v/>
      </c>
      <c r="AC72" s="302" t="str">
        <f>+IF(AC$1=Tabla1[[#This Row],[INICIO 
PARADA]],"X",IF(Tabla1[[#This Row],[FIN 
PARADA]]=AC$1,"X",""))</f>
        <v/>
      </c>
      <c r="AD72" s="302" t="str">
        <f>+IF(AD$1=Tabla1[[#This Row],[INICIO 
PARADA]],"X",IF(Tabla1[[#This Row],[FIN 
PARADA]]=AD$1,"X",""))</f>
        <v/>
      </c>
      <c r="AE72" s="303" t="str">
        <f>+IF(Tabla1[[#This Row],[SEGUIMIENTO]]="CUMPLIDO","Ejecutada",IF(Tabla1[[#This Row],[SEGUIMIENTO]]="PENDIENTE","No Ejecutada","ADICIONAL"))</f>
        <v>Ejecutada</v>
      </c>
      <c r="AF72" s="292" t="s">
        <v>1820</v>
      </c>
      <c r="AG72" s="292" t="s">
        <v>1821</v>
      </c>
      <c r="AH72" s="349"/>
      <c r="AI72" s="349"/>
      <c r="AJ72" s="304" t="str">
        <f>IF(Tabla1[[#This Row],[SUSTENTO]]="CORRECTIVO","N","S")</f>
        <v>S</v>
      </c>
      <c r="AK72" s="297" t="str">
        <f>+Tabla1[[#This Row],[PERSONAL]]</f>
        <v>LUB_P_C</v>
      </c>
      <c r="AL72" s="299">
        <f>+IF(Tabla1[[#This Row],[S/N]]="S",IF(Tabla1[[#This Row],[HH]]=0,Tabla1[[#This Row],[HH//]],Tabla1[[#This Row],[HH]]),0)</f>
        <v>1</v>
      </c>
      <c r="AM72" s="345">
        <v>1</v>
      </c>
      <c r="AN72" s="305">
        <f>IF(Tabla1[[#This Row],[S/N]]="s",+IFERROR(Tabla1[[#This Row],[HH REAL]]/Tabla1[[#This Row],[HH PLAN]],0),"")</f>
        <v>1</v>
      </c>
      <c r="AO72" s="148">
        <f>Tabla1[[#This Row],[FREC
CANT]]*Tabla1[[#This Row],[HH REAL]]</f>
        <v>1</v>
      </c>
    </row>
    <row r="73" spans="1:41" hidden="1">
      <c r="A73" s="341"/>
      <c r="B73" s="290" t="s">
        <v>13</v>
      </c>
      <c r="C73" s="342"/>
      <c r="D73" s="309" t="s">
        <v>1932</v>
      </c>
      <c r="E73" s="344"/>
      <c r="F73" s="298" t="s">
        <v>2022</v>
      </c>
      <c r="G73" s="298" t="s">
        <v>1983</v>
      </c>
      <c r="H73" s="343">
        <v>1</v>
      </c>
      <c r="I73" s="345">
        <v>1</v>
      </c>
      <c r="J73" s="310">
        <v>45375</v>
      </c>
      <c r="K73" s="310">
        <v>45375</v>
      </c>
      <c r="L73" s="310">
        <v>45375</v>
      </c>
      <c r="M73" s="297">
        <f ca="1">Tabla1[[#This Row],[REPUESTO]:[SUSTENTO]]</f>
        <v>0</v>
      </c>
      <c r="N73" s="298" t="str">
        <f>IF(Tabla1[[#This Row],[PM]]="PM01","PREVENTIVO",IF(Tabla1[[#This Row],[PM]]="PM02","BACKLOG","CORRECTIVO"))</f>
        <v>PREVENTIVO</v>
      </c>
      <c r="O73" s="309" t="s">
        <v>1928</v>
      </c>
      <c r="P73" s="308">
        <f>Tabla1[[#This Row],[FREC
CANT]]</f>
        <v>1</v>
      </c>
      <c r="Q73" s="299">
        <f>Tabla1[[#This Row],[HORAS ACUM
SOLICITADO]]</f>
        <v>1</v>
      </c>
      <c r="R73" s="299">
        <f>(Tabla1[[#This Row],[H]]*Tabla1[[#This Row],[HH]])</f>
        <v>1</v>
      </c>
      <c r="S73" s="346"/>
      <c r="T73" s="347"/>
      <c r="U73" s="291" t="s">
        <v>1925</v>
      </c>
      <c r="V73" s="348"/>
      <c r="W73" s="290" t="str">
        <f>IF(Tabla1[[#This Row],[SUSTENTO]]="CORRECTIVO","ADICIONAL",IF(AND(Tabla1[[#This Row],[SUSTENTO]]="PREVENTIVO",Tabla1[[#This Row],[INDICADOR]]="VERDE"),"CUMPLIDO",IF(AND(Tabla1[[#This Row],[SUSTENTO]]="BACKLOG",Tabla1[[#This Row],[INDICADOR]]="VERDE"),"CUMPLIDO","PENDIENTE")))</f>
        <v>CUMPLIDO</v>
      </c>
      <c r="X73" s="302" t="str">
        <f>+IF(X$1=Tabla1[[#This Row],[INICIO 
PARADA]],"X",IF(Tabla1[[#This Row],[FIN 
PARADA]]=X$1,"X",""))</f>
        <v/>
      </c>
      <c r="Y73" s="302" t="str">
        <f>+IF(Y$1=Tabla1[[#This Row],[INICIO 
PARADA]],"X",IF(Tabla1[[#This Row],[FIN 
PARADA]]=Y$1,"X",""))</f>
        <v>X</v>
      </c>
      <c r="Z73" s="302" t="str">
        <f>+IF(Z$1=Tabla1[[#This Row],[INICIO 
PARADA]],"X",IF(Tabla1[[#This Row],[FIN 
PARADA]]=Z$1,"X",""))</f>
        <v/>
      </c>
      <c r="AA73" s="302" t="str">
        <f>+IF(AA$1=Tabla1[[#This Row],[INICIO 
PARADA]],"X",IF(Tabla1[[#This Row],[FIN 
PARADA]]=AA$1,"X",""))</f>
        <v/>
      </c>
      <c r="AB73" s="302" t="str">
        <f>+IF(AB$1=Tabla1[[#This Row],[INICIO 
PARADA]],"X",IF(Tabla1[[#This Row],[FIN 
PARADA]]=AB$1,"X",""))</f>
        <v/>
      </c>
      <c r="AC73" s="302" t="str">
        <f>+IF(AC$1=Tabla1[[#This Row],[INICIO 
PARADA]],"X",IF(Tabla1[[#This Row],[FIN 
PARADA]]=AC$1,"X",""))</f>
        <v/>
      </c>
      <c r="AD73" s="302" t="str">
        <f>+IF(AD$1=Tabla1[[#This Row],[INICIO 
PARADA]],"X",IF(Tabla1[[#This Row],[FIN 
PARADA]]=AD$1,"X",""))</f>
        <v/>
      </c>
      <c r="AE73" s="303" t="str">
        <f>+IF(Tabla1[[#This Row],[SEGUIMIENTO]]="CUMPLIDO","Ejecutada",IF(Tabla1[[#This Row],[SEGUIMIENTO]]="PENDIENTE","No Ejecutada","ADICIONAL"))</f>
        <v>Ejecutada</v>
      </c>
      <c r="AF73" s="292" t="s">
        <v>1820</v>
      </c>
      <c r="AG73" s="292" t="s">
        <v>1821</v>
      </c>
      <c r="AH73" s="349"/>
      <c r="AI73" s="349"/>
      <c r="AJ73" s="304" t="str">
        <f>IF(Tabla1[[#This Row],[SUSTENTO]]="CORRECTIVO","N","S")</f>
        <v>S</v>
      </c>
      <c r="AK73" s="297" t="str">
        <f>+Tabla1[[#This Row],[PERSONAL]]</f>
        <v>LUB_P_C</v>
      </c>
      <c r="AL73" s="299">
        <f>+IF(Tabla1[[#This Row],[S/N]]="S",IF(Tabla1[[#This Row],[HH]]=0,Tabla1[[#This Row],[HH//]],Tabla1[[#This Row],[HH]]),0)</f>
        <v>1</v>
      </c>
      <c r="AM73" s="345">
        <v>1</v>
      </c>
      <c r="AN73" s="305">
        <f>IF(Tabla1[[#This Row],[S/N]]="s",+IFERROR(Tabla1[[#This Row],[HH REAL]]/Tabla1[[#This Row],[HH PLAN]],0),"")</f>
        <v>1</v>
      </c>
      <c r="AO73" s="148">
        <f>Tabla1[[#This Row],[FREC
CANT]]*Tabla1[[#This Row],[HH REAL]]</f>
        <v>1</v>
      </c>
    </row>
    <row r="74" spans="1:41" ht="13.8" hidden="1">
      <c r="A74" s="341"/>
      <c r="B74" s="290" t="s">
        <v>13</v>
      </c>
      <c r="C74" s="342"/>
      <c r="D74" s="309" t="s">
        <v>1932</v>
      </c>
      <c r="E74" s="344"/>
      <c r="F74" s="298" t="s">
        <v>2023</v>
      </c>
      <c r="G74" s="298" t="s">
        <v>1982</v>
      </c>
      <c r="H74" s="343">
        <v>1</v>
      </c>
      <c r="I74" s="345">
        <v>0.5</v>
      </c>
      <c r="J74" s="310">
        <v>45375</v>
      </c>
      <c r="K74" s="310">
        <v>45375</v>
      </c>
      <c r="L74" s="310">
        <v>45375</v>
      </c>
      <c r="M74" s="297">
        <f ca="1">Tabla1[[#This Row],[REPUESTO]:[SUSTENTO]]</f>
        <v>0</v>
      </c>
      <c r="N74" s="298" t="str">
        <f>IF(Tabla1[[#This Row],[PM]]="PM01","PREVENTIVO",IF(Tabla1[[#This Row],[PM]]="PM02","BACKLOG","CORRECTIVO"))</f>
        <v>PREVENTIVO</v>
      </c>
      <c r="O74" s="309" t="s">
        <v>1928</v>
      </c>
      <c r="P74" s="308">
        <f>Tabla1[[#This Row],[FREC
CANT]]</f>
        <v>1</v>
      </c>
      <c r="Q74" s="299">
        <f>Tabla1[[#This Row],[HORAS ACUM
SOLICITADO]]</f>
        <v>0.5</v>
      </c>
      <c r="R74" s="299">
        <f>(Tabla1[[#This Row],[H]]*Tabla1[[#This Row],[HH]])</f>
        <v>0.5</v>
      </c>
      <c r="S74" s="346"/>
      <c r="T74" s="347"/>
      <c r="U74" s="291" t="s">
        <v>1925</v>
      </c>
      <c r="V74" s="348"/>
      <c r="W74" s="290" t="str">
        <f>IF(Tabla1[[#This Row],[SUSTENTO]]="CORRECTIVO","ADICIONAL",IF(AND(Tabla1[[#This Row],[SUSTENTO]]="PREVENTIVO",Tabla1[[#This Row],[INDICADOR]]="VERDE"),"CUMPLIDO",IF(AND(Tabla1[[#This Row],[SUSTENTO]]="BACKLOG",Tabla1[[#This Row],[INDICADOR]]="VERDE"),"CUMPLIDO","PENDIENTE")))</f>
        <v>CUMPLIDO</v>
      </c>
      <c r="X74" s="302" t="str">
        <f>+IF(X$1=Tabla1[[#This Row],[INICIO 
PARADA]],"X",IF(Tabla1[[#This Row],[FIN 
PARADA]]=X$1,"X",""))</f>
        <v/>
      </c>
      <c r="Y74" s="302" t="str">
        <f>+IF(Y$1=Tabla1[[#This Row],[INICIO 
PARADA]],"X",IF(Tabla1[[#This Row],[FIN 
PARADA]]=Y$1,"X",""))</f>
        <v>X</v>
      </c>
      <c r="Z74" s="302" t="str">
        <f>+IF(Z$1=Tabla1[[#This Row],[INICIO 
PARADA]],"X",IF(Tabla1[[#This Row],[FIN 
PARADA]]=Z$1,"X",""))</f>
        <v/>
      </c>
      <c r="AA74" s="302" t="str">
        <f>+IF(AA$1=Tabla1[[#This Row],[INICIO 
PARADA]],"X",IF(Tabla1[[#This Row],[FIN 
PARADA]]=AA$1,"X",""))</f>
        <v/>
      </c>
      <c r="AB74" s="302" t="str">
        <f>+IF(AB$1=Tabla1[[#This Row],[INICIO 
PARADA]],"X",IF(Tabla1[[#This Row],[FIN 
PARADA]]=AB$1,"X",""))</f>
        <v/>
      </c>
      <c r="AC74" s="302" t="str">
        <f>+IF(AC$1=Tabla1[[#This Row],[INICIO 
PARADA]],"X",IF(Tabla1[[#This Row],[FIN 
PARADA]]=AC$1,"X",""))</f>
        <v/>
      </c>
      <c r="AD74" s="302" t="str">
        <f>+IF(AD$1=Tabla1[[#This Row],[INICIO 
PARADA]],"X",IF(Tabla1[[#This Row],[FIN 
PARADA]]=AD$1,"X",""))</f>
        <v/>
      </c>
      <c r="AE74" s="303" t="str">
        <f>+IF(Tabla1[[#This Row],[SEGUIMIENTO]]="CUMPLIDO","Ejecutada",IF(Tabla1[[#This Row],[SEGUIMIENTO]]="PENDIENTE","No Ejecutada","ADICIONAL"))</f>
        <v>Ejecutada</v>
      </c>
      <c r="AF74" s="292" t="s">
        <v>1820</v>
      </c>
      <c r="AG74" s="292" t="s">
        <v>1821</v>
      </c>
      <c r="AH74" s="2"/>
      <c r="AI74" s="349"/>
      <c r="AJ74" s="304" t="str">
        <f>IF(Tabla1[[#This Row],[SUSTENTO]]="CORRECTIVO","N","S")</f>
        <v>S</v>
      </c>
      <c r="AK74" s="297" t="str">
        <f>+Tabla1[[#This Row],[PERSONAL]]</f>
        <v>LUB_P_C</v>
      </c>
      <c r="AL74" s="299">
        <f>+IF(Tabla1[[#This Row],[S/N]]="S",IF(Tabla1[[#This Row],[HH]]=0,Tabla1[[#This Row],[HH//]],Tabla1[[#This Row],[HH]]),0)</f>
        <v>0.5</v>
      </c>
      <c r="AM74" s="345">
        <v>0.5</v>
      </c>
      <c r="AN74" s="305">
        <f>IF(Tabla1[[#This Row],[S/N]]="s",+IFERROR(Tabla1[[#This Row],[HH REAL]]/Tabla1[[#This Row],[HH PLAN]],0),"")</f>
        <v>1</v>
      </c>
      <c r="AO74" s="148">
        <f>Tabla1[[#This Row],[FREC
CANT]]*Tabla1[[#This Row],[HH REAL]]</f>
        <v>0.5</v>
      </c>
    </row>
    <row r="75" spans="1:41" hidden="1">
      <c r="A75" s="341"/>
      <c r="B75" s="290" t="s">
        <v>13</v>
      </c>
      <c r="C75" s="342"/>
      <c r="D75" s="309" t="s">
        <v>1932</v>
      </c>
      <c r="E75" s="344"/>
      <c r="F75" s="298" t="s">
        <v>2027</v>
      </c>
      <c r="G75" s="298" t="s">
        <v>2036</v>
      </c>
      <c r="H75" s="343">
        <v>2</v>
      </c>
      <c r="I75" s="345">
        <v>4</v>
      </c>
      <c r="J75" s="310">
        <v>45376</v>
      </c>
      <c r="K75" s="310">
        <v>45376</v>
      </c>
      <c r="L75" s="310">
        <v>45376</v>
      </c>
      <c r="M75" s="297">
        <f ca="1">Tabla1[[#This Row],[REPUESTO]:[SUSTENTO]]</f>
        <v>0</v>
      </c>
      <c r="N75" s="298" t="str">
        <f>IF(Tabla1[[#This Row],[PM]]="PM01","PREVENTIVO",IF(Tabla1[[#This Row],[PM]]="PM02","BACKLOG","CORRECTIVO"))</f>
        <v>PREVENTIVO</v>
      </c>
      <c r="O75" s="309" t="s">
        <v>448</v>
      </c>
      <c r="P75" s="308">
        <f>Tabla1[[#This Row],[FREC
CANT]]</f>
        <v>2</v>
      </c>
      <c r="Q75" s="299">
        <f>Tabla1[[#This Row],[HORAS ACUM
SOLICITADO]]</f>
        <v>4</v>
      </c>
      <c r="R75" s="299">
        <f>(Tabla1[[#This Row],[H]]*Tabla1[[#This Row],[HH]])</f>
        <v>8</v>
      </c>
      <c r="S75" s="346"/>
      <c r="T75" s="347"/>
      <c r="U75" s="291" t="s">
        <v>1925</v>
      </c>
      <c r="V75" s="348"/>
      <c r="W75" s="290" t="str">
        <f>IF(Tabla1[[#This Row],[SUSTENTO]]="CORRECTIVO","ADICIONAL",IF(AND(Tabla1[[#This Row],[SUSTENTO]]="PREVENTIVO",Tabla1[[#This Row],[INDICADOR]]="VERDE"),"CUMPLIDO",IF(AND(Tabla1[[#This Row],[SUSTENTO]]="BACKLOG",Tabla1[[#This Row],[INDICADOR]]="VERDE"),"CUMPLIDO","PENDIENTE")))</f>
        <v>CUMPLIDO</v>
      </c>
      <c r="X75" s="302" t="str">
        <f>+IF(X$1=Tabla1[[#This Row],[INICIO 
PARADA]],"X",IF(Tabla1[[#This Row],[FIN 
PARADA]]=X$1,"X",""))</f>
        <v/>
      </c>
      <c r="Y75" s="302" t="str">
        <f>+IF(Y$1=Tabla1[[#This Row],[INICIO 
PARADA]],"X",IF(Tabla1[[#This Row],[FIN 
PARADA]]=Y$1,"X",""))</f>
        <v/>
      </c>
      <c r="Z75" s="302" t="str">
        <f>+IF(Z$1=Tabla1[[#This Row],[INICIO 
PARADA]],"X",IF(Tabla1[[#This Row],[FIN 
PARADA]]=Z$1,"X",""))</f>
        <v>X</v>
      </c>
      <c r="AA75" s="302" t="str">
        <f>+IF(AA$1=Tabla1[[#This Row],[INICIO 
PARADA]],"X",IF(Tabla1[[#This Row],[FIN 
PARADA]]=AA$1,"X",""))</f>
        <v/>
      </c>
      <c r="AB75" s="302" t="str">
        <f>+IF(AB$1=Tabla1[[#This Row],[INICIO 
PARADA]],"X",IF(Tabla1[[#This Row],[FIN 
PARADA]]=AB$1,"X",""))</f>
        <v/>
      </c>
      <c r="AC75" s="302" t="str">
        <f>+IF(AC$1=Tabla1[[#This Row],[INICIO 
PARADA]],"X",IF(Tabla1[[#This Row],[FIN 
PARADA]]=AC$1,"X",""))</f>
        <v/>
      </c>
      <c r="AD75" s="302" t="str">
        <f>+IF(AD$1=Tabla1[[#This Row],[INICIO 
PARADA]],"X",IF(Tabla1[[#This Row],[FIN 
PARADA]]=AD$1,"X",""))</f>
        <v/>
      </c>
      <c r="AE75" s="303" t="str">
        <f>+IF(Tabla1[[#This Row],[SEGUIMIENTO]]="CUMPLIDO","Ejecutada",IF(Tabla1[[#This Row],[SEGUIMIENTO]]="PENDIENTE","No Ejecutada","ADICIONAL"))</f>
        <v>Ejecutada</v>
      </c>
      <c r="AF75" s="292" t="s">
        <v>1820</v>
      </c>
      <c r="AG75" s="292" t="s">
        <v>1821</v>
      </c>
      <c r="AH75" s="349"/>
      <c r="AI75" s="349"/>
      <c r="AJ75" s="304" t="str">
        <f>IF(Tabla1[[#This Row],[SUSTENTO]]="CORRECTIVO","N","S")</f>
        <v>S</v>
      </c>
      <c r="AK75" s="297" t="str">
        <f>+Tabla1[[#This Row],[PERSONAL]]</f>
        <v>MEC_P_C</v>
      </c>
      <c r="AL75" s="299">
        <f>+IF(Tabla1[[#This Row],[S/N]]="S",IF(Tabla1[[#This Row],[HH]]=0,Tabla1[[#This Row],[HH//]],Tabla1[[#This Row],[HH]]),0)</f>
        <v>4</v>
      </c>
      <c r="AM75" s="345">
        <v>4</v>
      </c>
      <c r="AN75" s="305">
        <f>IF(Tabla1[[#This Row],[S/N]]="s",+IFERROR(Tabla1[[#This Row],[HH REAL]]/Tabla1[[#This Row],[HH PLAN]],0),"")</f>
        <v>1</v>
      </c>
      <c r="AO75" s="148">
        <f>Tabla1[[#This Row],[FREC
CANT]]*Tabla1[[#This Row],[HH REAL]]</f>
        <v>8</v>
      </c>
    </row>
    <row r="76" spans="1:41" hidden="1">
      <c r="A76" s="341"/>
      <c r="B76" s="290" t="s">
        <v>13</v>
      </c>
      <c r="C76" s="342"/>
      <c r="D76" s="309" t="s">
        <v>1932</v>
      </c>
      <c r="E76" s="344"/>
      <c r="F76" s="298" t="s">
        <v>2028</v>
      </c>
      <c r="G76" s="298" t="s">
        <v>2037</v>
      </c>
      <c r="H76" s="343">
        <v>2</v>
      </c>
      <c r="I76" s="345">
        <v>5</v>
      </c>
      <c r="J76" s="310">
        <v>45376</v>
      </c>
      <c r="K76" s="310">
        <v>45376</v>
      </c>
      <c r="L76" s="310">
        <v>45376</v>
      </c>
      <c r="M76" s="297">
        <f ca="1">Tabla1[[#This Row],[REPUESTO]:[SUSTENTO]]</f>
        <v>0</v>
      </c>
      <c r="N76" s="298" t="str">
        <f>IF(Tabla1[[#This Row],[PM]]="PM01","PREVENTIVO",IF(Tabla1[[#This Row],[PM]]="PM02","BACKLOG","CORRECTIVO"))</f>
        <v>PREVENTIVO</v>
      </c>
      <c r="O76" s="309" t="s">
        <v>448</v>
      </c>
      <c r="P76" s="308">
        <f>Tabla1[[#This Row],[FREC
CANT]]</f>
        <v>2</v>
      </c>
      <c r="Q76" s="299">
        <f>Tabla1[[#This Row],[HORAS ACUM
SOLICITADO]]</f>
        <v>5</v>
      </c>
      <c r="R76" s="299">
        <f>(Tabla1[[#This Row],[H]]*Tabla1[[#This Row],[HH]])</f>
        <v>10</v>
      </c>
      <c r="S76" s="346"/>
      <c r="T76" s="347"/>
      <c r="U76" s="291" t="s">
        <v>1925</v>
      </c>
      <c r="V76" s="348"/>
      <c r="W76" s="290" t="str">
        <f>IF(Tabla1[[#This Row],[SUSTENTO]]="CORRECTIVO","ADICIONAL",IF(AND(Tabla1[[#This Row],[SUSTENTO]]="PREVENTIVO",Tabla1[[#This Row],[INDICADOR]]="VERDE"),"CUMPLIDO",IF(AND(Tabla1[[#This Row],[SUSTENTO]]="BACKLOG",Tabla1[[#This Row],[INDICADOR]]="VERDE"),"CUMPLIDO","PENDIENTE")))</f>
        <v>CUMPLIDO</v>
      </c>
      <c r="X76" s="302" t="str">
        <f>+IF(X$1=Tabla1[[#This Row],[INICIO 
PARADA]],"X",IF(Tabla1[[#This Row],[FIN 
PARADA]]=X$1,"X",""))</f>
        <v/>
      </c>
      <c r="Y76" s="302" t="str">
        <f>+IF(Y$1=Tabla1[[#This Row],[INICIO 
PARADA]],"X",IF(Tabla1[[#This Row],[FIN 
PARADA]]=Y$1,"X",""))</f>
        <v/>
      </c>
      <c r="Z76" s="302" t="str">
        <f>+IF(Z$1=Tabla1[[#This Row],[INICIO 
PARADA]],"X",IF(Tabla1[[#This Row],[FIN 
PARADA]]=Z$1,"X",""))</f>
        <v>X</v>
      </c>
      <c r="AA76" s="302" t="str">
        <f>+IF(AA$1=Tabla1[[#This Row],[INICIO 
PARADA]],"X",IF(Tabla1[[#This Row],[FIN 
PARADA]]=AA$1,"X",""))</f>
        <v/>
      </c>
      <c r="AB76" s="302" t="str">
        <f>+IF(AB$1=Tabla1[[#This Row],[INICIO 
PARADA]],"X",IF(Tabla1[[#This Row],[FIN 
PARADA]]=AB$1,"X",""))</f>
        <v/>
      </c>
      <c r="AC76" s="302" t="str">
        <f>+IF(AC$1=Tabla1[[#This Row],[INICIO 
PARADA]],"X",IF(Tabla1[[#This Row],[FIN 
PARADA]]=AC$1,"X",""))</f>
        <v/>
      </c>
      <c r="AD76" s="302" t="str">
        <f>+IF(AD$1=Tabla1[[#This Row],[INICIO 
PARADA]],"X",IF(Tabla1[[#This Row],[FIN 
PARADA]]=AD$1,"X",""))</f>
        <v/>
      </c>
      <c r="AE76" s="303" t="str">
        <f>+IF(Tabla1[[#This Row],[SEGUIMIENTO]]="CUMPLIDO","Ejecutada",IF(Tabla1[[#This Row],[SEGUIMIENTO]]="PENDIENTE","No Ejecutada","ADICIONAL"))</f>
        <v>Ejecutada</v>
      </c>
      <c r="AF76" s="292" t="s">
        <v>1820</v>
      </c>
      <c r="AG76" s="292" t="s">
        <v>1821</v>
      </c>
      <c r="AH76" s="349"/>
      <c r="AI76" s="349"/>
      <c r="AJ76" s="304" t="str">
        <f>IF(Tabla1[[#This Row],[SUSTENTO]]="CORRECTIVO","N","S")</f>
        <v>S</v>
      </c>
      <c r="AK76" s="297" t="str">
        <f>+Tabla1[[#This Row],[PERSONAL]]</f>
        <v>MEC_P_C</v>
      </c>
      <c r="AL76" s="299">
        <f>+IF(Tabla1[[#This Row],[S/N]]="S",IF(Tabla1[[#This Row],[HH]]=0,Tabla1[[#This Row],[HH//]],Tabla1[[#This Row],[HH]]),0)</f>
        <v>5</v>
      </c>
      <c r="AM76" s="345">
        <v>5</v>
      </c>
      <c r="AN76" s="305">
        <f>IF(Tabla1[[#This Row],[S/N]]="s",+IFERROR(Tabla1[[#This Row],[HH REAL]]/Tabla1[[#This Row],[HH PLAN]],0),"")</f>
        <v>1</v>
      </c>
      <c r="AO76" s="148">
        <f>Tabla1[[#This Row],[FREC
CANT]]*Tabla1[[#This Row],[HH REAL]]</f>
        <v>10</v>
      </c>
    </row>
    <row r="77" spans="1:41" hidden="1">
      <c r="A77" s="341"/>
      <c r="B77" s="290" t="s">
        <v>38</v>
      </c>
      <c r="C77" s="342"/>
      <c r="D77" s="309" t="s">
        <v>1932</v>
      </c>
      <c r="E77" s="344"/>
      <c r="F77" s="298" t="s">
        <v>1934</v>
      </c>
      <c r="G77" s="298" t="s">
        <v>2038</v>
      </c>
      <c r="H77" s="343">
        <v>2</v>
      </c>
      <c r="I77" s="345">
        <v>9</v>
      </c>
      <c r="J77" s="310">
        <v>45376</v>
      </c>
      <c r="K77" s="310">
        <v>45376</v>
      </c>
      <c r="L77" s="310">
        <v>45376</v>
      </c>
      <c r="M77" s="297">
        <f ca="1">Tabla1[[#This Row],[REPUESTO]:[SUSTENTO]]</f>
        <v>0</v>
      </c>
      <c r="N77" s="298" t="str">
        <f>IF(Tabla1[[#This Row],[PM]]="PM01","PREVENTIVO",IF(Tabla1[[#This Row],[PM]]="PM02","BACKLOG","CORRECTIVO"))</f>
        <v>BACKLOG</v>
      </c>
      <c r="O77" s="309" t="s">
        <v>448</v>
      </c>
      <c r="P77" s="308">
        <f>Tabla1[[#This Row],[FREC
CANT]]</f>
        <v>2</v>
      </c>
      <c r="Q77" s="299">
        <f>Tabla1[[#This Row],[HORAS ACUM
SOLICITADO]]</f>
        <v>9</v>
      </c>
      <c r="R77" s="299">
        <f>(Tabla1[[#This Row],[H]]*Tabla1[[#This Row],[HH]])</f>
        <v>18</v>
      </c>
      <c r="S77" s="346"/>
      <c r="T77" s="347"/>
      <c r="U77" s="291" t="s">
        <v>1925</v>
      </c>
      <c r="V77" s="348"/>
      <c r="W77" s="290" t="str">
        <f>IF(Tabla1[[#This Row],[SUSTENTO]]="CORRECTIVO","ADICIONAL",IF(AND(Tabla1[[#This Row],[SUSTENTO]]="PREVENTIVO",Tabla1[[#This Row],[INDICADOR]]="VERDE"),"CUMPLIDO",IF(AND(Tabla1[[#This Row],[SUSTENTO]]="BACKLOG",Tabla1[[#This Row],[INDICADOR]]="VERDE"),"CUMPLIDO","PENDIENTE")))</f>
        <v>CUMPLIDO</v>
      </c>
      <c r="X77" s="302" t="str">
        <f>+IF(X$1=Tabla1[[#This Row],[INICIO 
PARADA]],"X",IF(Tabla1[[#This Row],[FIN 
PARADA]]=X$1,"X",""))</f>
        <v/>
      </c>
      <c r="Y77" s="302" t="str">
        <f>+IF(Y$1=Tabla1[[#This Row],[INICIO 
PARADA]],"X",IF(Tabla1[[#This Row],[FIN 
PARADA]]=Y$1,"X",""))</f>
        <v/>
      </c>
      <c r="Z77" s="302" t="str">
        <f>+IF(Z$1=Tabla1[[#This Row],[INICIO 
PARADA]],"X",IF(Tabla1[[#This Row],[FIN 
PARADA]]=Z$1,"X",""))</f>
        <v>X</v>
      </c>
      <c r="AA77" s="302" t="str">
        <f>+IF(AA$1=Tabla1[[#This Row],[INICIO 
PARADA]],"X",IF(Tabla1[[#This Row],[FIN 
PARADA]]=AA$1,"X",""))</f>
        <v/>
      </c>
      <c r="AB77" s="302" t="str">
        <f>+IF(AB$1=Tabla1[[#This Row],[INICIO 
PARADA]],"X",IF(Tabla1[[#This Row],[FIN 
PARADA]]=AB$1,"X",""))</f>
        <v/>
      </c>
      <c r="AC77" s="302" t="str">
        <f>+IF(AC$1=Tabla1[[#This Row],[INICIO 
PARADA]],"X",IF(Tabla1[[#This Row],[FIN 
PARADA]]=AC$1,"X",""))</f>
        <v/>
      </c>
      <c r="AD77" s="302" t="str">
        <f>+IF(AD$1=Tabla1[[#This Row],[INICIO 
PARADA]],"X",IF(Tabla1[[#This Row],[FIN 
PARADA]]=AD$1,"X",""))</f>
        <v/>
      </c>
      <c r="AE77" s="303" t="str">
        <f>+IF(Tabla1[[#This Row],[SEGUIMIENTO]]="CUMPLIDO","Ejecutada",IF(Tabla1[[#This Row],[SEGUIMIENTO]]="PENDIENTE","No Ejecutada","ADICIONAL"))</f>
        <v>Ejecutada</v>
      </c>
      <c r="AF77" s="292" t="s">
        <v>1820</v>
      </c>
      <c r="AG77" s="292" t="s">
        <v>1821</v>
      </c>
      <c r="AH77" s="349"/>
      <c r="AI77" s="349"/>
      <c r="AJ77" s="304" t="str">
        <f>IF(Tabla1[[#This Row],[SUSTENTO]]="CORRECTIVO","N","S")</f>
        <v>S</v>
      </c>
      <c r="AK77" s="297" t="str">
        <f>+Tabla1[[#This Row],[PERSONAL]]</f>
        <v>MEC_P_C</v>
      </c>
      <c r="AL77" s="299">
        <f>+IF(Tabla1[[#This Row],[S/N]]="S",IF(Tabla1[[#This Row],[HH]]=0,Tabla1[[#This Row],[HH//]],Tabla1[[#This Row],[HH]]),0)</f>
        <v>9</v>
      </c>
      <c r="AM77" s="345">
        <v>9</v>
      </c>
      <c r="AN77" s="305">
        <f>IF(Tabla1[[#This Row],[S/N]]="s",+IFERROR(Tabla1[[#This Row],[HH REAL]]/Tabla1[[#This Row],[HH PLAN]],0),"")</f>
        <v>1</v>
      </c>
      <c r="AO77" s="148">
        <f>Tabla1[[#This Row],[FREC
CANT]]*Tabla1[[#This Row],[HH REAL]]</f>
        <v>18</v>
      </c>
    </row>
    <row r="78" spans="1:41" hidden="1">
      <c r="A78" s="341"/>
      <c r="B78" s="290" t="s">
        <v>13</v>
      </c>
      <c r="C78" s="342"/>
      <c r="D78" s="309" t="s">
        <v>1932</v>
      </c>
      <c r="E78" s="344"/>
      <c r="F78" s="298" t="s">
        <v>2029</v>
      </c>
      <c r="G78" s="298" t="s">
        <v>2039</v>
      </c>
      <c r="H78" s="343">
        <v>2</v>
      </c>
      <c r="I78" s="345">
        <v>4</v>
      </c>
      <c r="J78" s="310">
        <v>45376</v>
      </c>
      <c r="K78" s="310">
        <v>45376</v>
      </c>
      <c r="L78" s="310">
        <v>45376</v>
      </c>
      <c r="M78" s="297">
        <f ca="1">Tabla1[[#This Row],[REPUESTO]:[SUSTENTO]]</f>
        <v>0</v>
      </c>
      <c r="N78" s="298" t="str">
        <f>IF(Tabla1[[#This Row],[PM]]="PM01","PREVENTIVO",IF(Tabla1[[#This Row],[PM]]="PM02","BACKLOG","CORRECTIVO"))</f>
        <v>PREVENTIVO</v>
      </c>
      <c r="O78" s="309" t="s">
        <v>448</v>
      </c>
      <c r="P78" s="308">
        <f>Tabla1[[#This Row],[FREC
CANT]]</f>
        <v>2</v>
      </c>
      <c r="Q78" s="299">
        <f>Tabla1[[#This Row],[HORAS ACUM
SOLICITADO]]</f>
        <v>4</v>
      </c>
      <c r="R78" s="299">
        <f>(Tabla1[[#This Row],[H]]*Tabla1[[#This Row],[HH]])</f>
        <v>8</v>
      </c>
      <c r="S78" s="346"/>
      <c r="T78" s="347"/>
      <c r="U78" s="291" t="s">
        <v>1925</v>
      </c>
      <c r="V78" s="348"/>
      <c r="W78" s="290" t="str">
        <f>IF(Tabla1[[#This Row],[SUSTENTO]]="CORRECTIVO","ADICIONAL",IF(AND(Tabla1[[#This Row],[SUSTENTO]]="PREVENTIVO",Tabla1[[#This Row],[INDICADOR]]="VERDE"),"CUMPLIDO",IF(AND(Tabla1[[#This Row],[SUSTENTO]]="BACKLOG",Tabla1[[#This Row],[INDICADOR]]="VERDE"),"CUMPLIDO","PENDIENTE")))</f>
        <v>CUMPLIDO</v>
      </c>
      <c r="X78" s="302" t="str">
        <f>+IF(X$1=Tabla1[[#This Row],[INICIO 
PARADA]],"X",IF(Tabla1[[#This Row],[FIN 
PARADA]]=X$1,"X",""))</f>
        <v/>
      </c>
      <c r="Y78" s="302" t="str">
        <f>+IF(Y$1=Tabla1[[#This Row],[INICIO 
PARADA]],"X",IF(Tabla1[[#This Row],[FIN 
PARADA]]=Y$1,"X",""))</f>
        <v/>
      </c>
      <c r="Z78" s="302" t="str">
        <f>+IF(Z$1=Tabla1[[#This Row],[INICIO 
PARADA]],"X",IF(Tabla1[[#This Row],[FIN 
PARADA]]=Z$1,"X",""))</f>
        <v>X</v>
      </c>
      <c r="AA78" s="302" t="str">
        <f>+IF(AA$1=Tabla1[[#This Row],[INICIO 
PARADA]],"X",IF(Tabla1[[#This Row],[FIN 
PARADA]]=AA$1,"X",""))</f>
        <v/>
      </c>
      <c r="AB78" s="302" t="str">
        <f>+IF(AB$1=Tabla1[[#This Row],[INICIO 
PARADA]],"X",IF(Tabla1[[#This Row],[FIN 
PARADA]]=AB$1,"X",""))</f>
        <v/>
      </c>
      <c r="AC78" s="302" t="str">
        <f>+IF(AC$1=Tabla1[[#This Row],[INICIO 
PARADA]],"X",IF(Tabla1[[#This Row],[FIN 
PARADA]]=AC$1,"X",""))</f>
        <v/>
      </c>
      <c r="AD78" s="302" t="str">
        <f>+IF(AD$1=Tabla1[[#This Row],[INICIO 
PARADA]],"X",IF(Tabla1[[#This Row],[FIN 
PARADA]]=AD$1,"X",""))</f>
        <v/>
      </c>
      <c r="AE78" s="303" t="str">
        <f>+IF(Tabla1[[#This Row],[SEGUIMIENTO]]="CUMPLIDO","Ejecutada",IF(Tabla1[[#This Row],[SEGUIMIENTO]]="PENDIENTE","No Ejecutada","ADICIONAL"))</f>
        <v>Ejecutada</v>
      </c>
      <c r="AF78" s="292" t="s">
        <v>1820</v>
      </c>
      <c r="AG78" s="292" t="s">
        <v>1821</v>
      </c>
      <c r="AH78" s="349"/>
      <c r="AI78" s="349"/>
      <c r="AJ78" s="304" t="str">
        <f>IF(Tabla1[[#This Row],[SUSTENTO]]="CORRECTIVO","N","S")</f>
        <v>S</v>
      </c>
      <c r="AK78" s="297" t="str">
        <f>+Tabla1[[#This Row],[PERSONAL]]</f>
        <v>MEC_P_C</v>
      </c>
      <c r="AL78" s="299">
        <f>+IF(Tabla1[[#This Row],[S/N]]="S",IF(Tabla1[[#This Row],[HH]]=0,Tabla1[[#This Row],[HH//]],Tabla1[[#This Row],[HH]]),0)</f>
        <v>4</v>
      </c>
      <c r="AM78" s="345">
        <v>4</v>
      </c>
      <c r="AN78" s="305">
        <f>IF(Tabla1[[#This Row],[S/N]]="s",+IFERROR(Tabla1[[#This Row],[HH REAL]]/Tabla1[[#This Row],[HH PLAN]],0),"")</f>
        <v>1</v>
      </c>
      <c r="AO78" s="148">
        <f>Tabla1[[#This Row],[FREC
CANT]]*Tabla1[[#This Row],[HH REAL]]</f>
        <v>8</v>
      </c>
    </row>
    <row r="79" spans="1:41" hidden="1">
      <c r="A79" s="341"/>
      <c r="B79" s="290" t="s">
        <v>13</v>
      </c>
      <c r="C79" s="342"/>
      <c r="D79" s="309" t="s">
        <v>1932</v>
      </c>
      <c r="E79" s="344"/>
      <c r="F79" s="298" t="s">
        <v>2030</v>
      </c>
      <c r="G79" s="298" t="s">
        <v>2040</v>
      </c>
      <c r="H79" s="343">
        <v>2</v>
      </c>
      <c r="I79" s="345">
        <v>5</v>
      </c>
      <c r="J79" s="310">
        <v>45376</v>
      </c>
      <c r="K79" s="310">
        <v>45376</v>
      </c>
      <c r="L79" s="310">
        <v>45376</v>
      </c>
      <c r="M79" s="297">
        <f ca="1">Tabla1[[#This Row],[REPUESTO]:[SUSTENTO]]</f>
        <v>0</v>
      </c>
      <c r="N79" s="298" t="str">
        <f>IF(Tabla1[[#This Row],[PM]]="PM01","PREVENTIVO",IF(Tabla1[[#This Row],[PM]]="PM02","BACKLOG","CORRECTIVO"))</f>
        <v>PREVENTIVO</v>
      </c>
      <c r="O79" s="309" t="s">
        <v>448</v>
      </c>
      <c r="P79" s="308">
        <f>Tabla1[[#This Row],[FREC
CANT]]</f>
        <v>2</v>
      </c>
      <c r="Q79" s="299">
        <f>Tabla1[[#This Row],[HORAS ACUM
SOLICITADO]]</f>
        <v>5</v>
      </c>
      <c r="R79" s="299">
        <f>(Tabla1[[#This Row],[H]]*Tabla1[[#This Row],[HH]])</f>
        <v>10</v>
      </c>
      <c r="S79" s="346"/>
      <c r="T79" s="347"/>
      <c r="U79" s="291" t="s">
        <v>1925</v>
      </c>
      <c r="V79" s="348"/>
      <c r="W79" s="290" t="str">
        <f>IF(Tabla1[[#This Row],[SUSTENTO]]="CORRECTIVO","ADICIONAL",IF(AND(Tabla1[[#This Row],[SUSTENTO]]="PREVENTIVO",Tabla1[[#This Row],[INDICADOR]]="VERDE"),"CUMPLIDO",IF(AND(Tabla1[[#This Row],[SUSTENTO]]="BACKLOG",Tabla1[[#This Row],[INDICADOR]]="VERDE"),"CUMPLIDO","PENDIENTE")))</f>
        <v>CUMPLIDO</v>
      </c>
      <c r="X79" s="302" t="str">
        <f>+IF(X$1=Tabla1[[#This Row],[INICIO 
PARADA]],"X",IF(Tabla1[[#This Row],[FIN 
PARADA]]=X$1,"X",""))</f>
        <v/>
      </c>
      <c r="Y79" s="302" t="str">
        <f>+IF(Y$1=Tabla1[[#This Row],[INICIO 
PARADA]],"X",IF(Tabla1[[#This Row],[FIN 
PARADA]]=Y$1,"X",""))</f>
        <v/>
      </c>
      <c r="Z79" s="302" t="str">
        <f>+IF(Z$1=Tabla1[[#This Row],[INICIO 
PARADA]],"X",IF(Tabla1[[#This Row],[FIN 
PARADA]]=Z$1,"X",""))</f>
        <v>X</v>
      </c>
      <c r="AA79" s="302" t="str">
        <f>+IF(AA$1=Tabla1[[#This Row],[INICIO 
PARADA]],"X",IF(Tabla1[[#This Row],[FIN 
PARADA]]=AA$1,"X",""))</f>
        <v/>
      </c>
      <c r="AB79" s="302" t="str">
        <f>+IF(AB$1=Tabla1[[#This Row],[INICIO 
PARADA]],"X",IF(Tabla1[[#This Row],[FIN 
PARADA]]=AB$1,"X",""))</f>
        <v/>
      </c>
      <c r="AC79" s="302" t="str">
        <f>+IF(AC$1=Tabla1[[#This Row],[INICIO 
PARADA]],"X",IF(Tabla1[[#This Row],[FIN 
PARADA]]=AC$1,"X",""))</f>
        <v/>
      </c>
      <c r="AD79" s="302" t="str">
        <f>+IF(AD$1=Tabla1[[#This Row],[INICIO 
PARADA]],"X",IF(Tabla1[[#This Row],[FIN 
PARADA]]=AD$1,"X",""))</f>
        <v/>
      </c>
      <c r="AE79" s="303" t="str">
        <f>+IF(Tabla1[[#This Row],[SEGUIMIENTO]]="CUMPLIDO","Ejecutada",IF(Tabla1[[#This Row],[SEGUIMIENTO]]="PENDIENTE","No Ejecutada","ADICIONAL"))</f>
        <v>Ejecutada</v>
      </c>
      <c r="AF79" s="292" t="s">
        <v>1820</v>
      </c>
      <c r="AG79" s="292" t="s">
        <v>1821</v>
      </c>
      <c r="AH79" s="349"/>
      <c r="AI79" s="349"/>
      <c r="AJ79" s="304" t="str">
        <f>IF(Tabla1[[#This Row],[SUSTENTO]]="CORRECTIVO","N","S")</f>
        <v>S</v>
      </c>
      <c r="AK79" s="297" t="str">
        <f>+Tabla1[[#This Row],[PERSONAL]]</f>
        <v>MEC_P_C</v>
      </c>
      <c r="AL79" s="299">
        <f>+IF(Tabla1[[#This Row],[S/N]]="S",IF(Tabla1[[#This Row],[HH]]=0,Tabla1[[#This Row],[HH//]],Tabla1[[#This Row],[HH]]),0)</f>
        <v>5</v>
      </c>
      <c r="AM79" s="345">
        <v>5</v>
      </c>
      <c r="AN79" s="305">
        <f>IF(Tabla1[[#This Row],[S/N]]="s",+IFERROR(Tabla1[[#This Row],[HH REAL]]/Tabla1[[#This Row],[HH PLAN]],0),"")</f>
        <v>1</v>
      </c>
      <c r="AO79" s="148">
        <f>Tabla1[[#This Row],[FREC
CANT]]*Tabla1[[#This Row],[HH REAL]]</f>
        <v>10</v>
      </c>
    </row>
    <row r="80" spans="1:41" hidden="1">
      <c r="A80" s="341"/>
      <c r="B80" s="290" t="s">
        <v>38</v>
      </c>
      <c r="C80" s="342"/>
      <c r="D80" s="309" t="s">
        <v>1932</v>
      </c>
      <c r="E80" s="344"/>
      <c r="F80" s="298" t="s">
        <v>2031</v>
      </c>
      <c r="G80" s="298" t="s">
        <v>2041</v>
      </c>
      <c r="H80" s="343">
        <v>2</v>
      </c>
      <c r="I80" s="345">
        <v>8</v>
      </c>
      <c r="J80" s="310">
        <v>45376</v>
      </c>
      <c r="K80" s="310">
        <v>45376</v>
      </c>
      <c r="L80" s="310">
        <v>45376</v>
      </c>
      <c r="M80" s="297">
        <f ca="1">Tabla1[[#This Row],[REPUESTO]:[SUSTENTO]]</f>
        <v>0</v>
      </c>
      <c r="N80" s="298" t="str">
        <f>IF(Tabla1[[#This Row],[PM]]="PM01","PREVENTIVO",IF(Tabla1[[#This Row],[PM]]="PM02","BACKLOG","CORRECTIVO"))</f>
        <v>BACKLOG</v>
      </c>
      <c r="O80" s="309" t="s">
        <v>448</v>
      </c>
      <c r="P80" s="308">
        <f>Tabla1[[#This Row],[FREC
CANT]]</f>
        <v>2</v>
      </c>
      <c r="Q80" s="299">
        <f>Tabla1[[#This Row],[HORAS ACUM
SOLICITADO]]</f>
        <v>8</v>
      </c>
      <c r="R80" s="299">
        <f>(Tabla1[[#This Row],[H]]*Tabla1[[#This Row],[HH]])</f>
        <v>16</v>
      </c>
      <c r="S80" s="346"/>
      <c r="T80" s="347"/>
      <c r="U80" s="291" t="s">
        <v>1925</v>
      </c>
      <c r="V80" s="348"/>
      <c r="W80" s="290" t="str">
        <f>IF(Tabla1[[#This Row],[SUSTENTO]]="CORRECTIVO","ADICIONAL",IF(AND(Tabla1[[#This Row],[SUSTENTO]]="PREVENTIVO",Tabla1[[#This Row],[INDICADOR]]="VERDE"),"CUMPLIDO",IF(AND(Tabla1[[#This Row],[SUSTENTO]]="BACKLOG",Tabla1[[#This Row],[INDICADOR]]="VERDE"),"CUMPLIDO","PENDIENTE")))</f>
        <v>CUMPLIDO</v>
      </c>
      <c r="X80" s="302" t="str">
        <f>+IF(X$1=Tabla1[[#This Row],[INICIO 
PARADA]],"X",IF(Tabla1[[#This Row],[FIN 
PARADA]]=X$1,"X",""))</f>
        <v/>
      </c>
      <c r="Y80" s="302" t="str">
        <f>+IF(Y$1=Tabla1[[#This Row],[INICIO 
PARADA]],"X",IF(Tabla1[[#This Row],[FIN 
PARADA]]=Y$1,"X",""))</f>
        <v/>
      </c>
      <c r="Z80" s="302" t="str">
        <f>+IF(Z$1=Tabla1[[#This Row],[INICIO 
PARADA]],"X",IF(Tabla1[[#This Row],[FIN 
PARADA]]=Z$1,"X",""))</f>
        <v>X</v>
      </c>
      <c r="AA80" s="302" t="str">
        <f>+IF(AA$1=Tabla1[[#This Row],[INICIO 
PARADA]],"X",IF(Tabla1[[#This Row],[FIN 
PARADA]]=AA$1,"X",""))</f>
        <v/>
      </c>
      <c r="AB80" s="302" t="str">
        <f>+IF(AB$1=Tabla1[[#This Row],[INICIO 
PARADA]],"X",IF(Tabla1[[#This Row],[FIN 
PARADA]]=AB$1,"X",""))</f>
        <v/>
      </c>
      <c r="AC80" s="302" t="str">
        <f>+IF(AC$1=Tabla1[[#This Row],[INICIO 
PARADA]],"X",IF(Tabla1[[#This Row],[FIN 
PARADA]]=AC$1,"X",""))</f>
        <v/>
      </c>
      <c r="AD80" s="302" t="str">
        <f>+IF(AD$1=Tabla1[[#This Row],[INICIO 
PARADA]],"X",IF(Tabla1[[#This Row],[FIN 
PARADA]]=AD$1,"X",""))</f>
        <v/>
      </c>
      <c r="AE80" s="303" t="str">
        <f>+IF(Tabla1[[#This Row],[SEGUIMIENTO]]="CUMPLIDO","Ejecutada",IF(Tabla1[[#This Row],[SEGUIMIENTO]]="PENDIENTE","No Ejecutada","ADICIONAL"))</f>
        <v>Ejecutada</v>
      </c>
      <c r="AF80" s="292" t="s">
        <v>1820</v>
      </c>
      <c r="AG80" s="292" t="s">
        <v>1821</v>
      </c>
      <c r="AH80" s="349"/>
      <c r="AI80" s="349"/>
      <c r="AJ80" s="304" t="str">
        <f>IF(Tabla1[[#This Row],[SUSTENTO]]="CORRECTIVO","N","S")</f>
        <v>S</v>
      </c>
      <c r="AK80" s="297" t="str">
        <f>+Tabla1[[#This Row],[PERSONAL]]</f>
        <v>MEC_P_C</v>
      </c>
      <c r="AL80" s="299">
        <f>+IF(Tabla1[[#This Row],[S/N]]="S",IF(Tabla1[[#This Row],[HH]]=0,Tabla1[[#This Row],[HH//]],Tabla1[[#This Row],[HH]]),0)</f>
        <v>8</v>
      </c>
      <c r="AM80" s="345">
        <v>8</v>
      </c>
      <c r="AN80" s="305">
        <f>IF(Tabla1[[#This Row],[S/N]]="s",+IFERROR(Tabla1[[#This Row],[HH REAL]]/Tabla1[[#This Row],[HH PLAN]],0),"")</f>
        <v>1</v>
      </c>
      <c r="AO80" s="148">
        <f>Tabla1[[#This Row],[FREC
CANT]]*Tabla1[[#This Row],[HH REAL]]</f>
        <v>16</v>
      </c>
    </row>
    <row r="81" spans="1:41" hidden="1">
      <c r="A81" s="341"/>
      <c r="B81" s="290" t="s">
        <v>38</v>
      </c>
      <c r="C81" s="342"/>
      <c r="D81" s="309" t="s">
        <v>1932</v>
      </c>
      <c r="E81" s="344"/>
      <c r="F81" s="298" t="s">
        <v>2032</v>
      </c>
      <c r="G81" s="298" t="s">
        <v>2042</v>
      </c>
      <c r="H81" s="343">
        <v>2</v>
      </c>
      <c r="I81" s="345">
        <v>1</v>
      </c>
      <c r="J81" s="310">
        <v>45376</v>
      </c>
      <c r="K81" s="310">
        <v>45376</v>
      </c>
      <c r="L81" s="310">
        <v>45376</v>
      </c>
      <c r="M81" s="297">
        <f ca="1">Tabla1[[#This Row],[REPUESTO]:[SUSTENTO]]</f>
        <v>0</v>
      </c>
      <c r="N81" s="298" t="str">
        <f>IF(Tabla1[[#This Row],[PM]]="PM01","PREVENTIVO",IF(Tabla1[[#This Row],[PM]]="PM02","BACKLOG","CORRECTIVO"))</f>
        <v>BACKLOG</v>
      </c>
      <c r="O81" s="309" t="s">
        <v>448</v>
      </c>
      <c r="P81" s="308">
        <f>Tabla1[[#This Row],[FREC
CANT]]</f>
        <v>2</v>
      </c>
      <c r="Q81" s="299">
        <f>Tabla1[[#This Row],[HORAS ACUM
SOLICITADO]]</f>
        <v>1</v>
      </c>
      <c r="R81" s="299">
        <f>(Tabla1[[#This Row],[H]]*Tabla1[[#This Row],[HH]])</f>
        <v>2</v>
      </c>
      <c r="S81" s="346"/>
      <c r="T81" s="347"/>
      <c r="U81" s="291" t="s">
        <v>1925</v>
      </c>
      <c r="V81" s="348"/>
      <c r="W81" s="290" t="str">
        <f>IF(Tabla1[[#This Row],[SUSTENTO]]="CORRECTIVO","ADICIONAL",IF(AND(Tabla1[[#This Row],[SUSTENTO]]="PREVENTIVO",Tabla1[[#This Row],[INDICADOR]]="VERDE"),"CUMPLIDO",IF(AND(Tabla1[[#This Row],[SUSTENTO]]="BACKLOG",Tabla1[[#This Row],[INDICADOR]]="VERDE"),"CUMPLIDO","PENDIENTE")))</f>
        <v>CUMPLIDO</v>
      </c>
      <c r="X81" s="302" t="str">
        <f>+IF(X$1=Tabla1[[#This Row],[INICIO 
PARADA]],"X",IF(Tabla1[[#This Row],[FIN 
PARADA]]=X$1,"X",""))</f>
        <v/>
      </c>
      <c r="Y81" s="302" t="str">
        <f>+IF(Y$1=Tabla1[[#This Row],[INICIO 
PARADA]],"X",IF(Tabla1[[#This Row],[FIN 
PARADA]]=Y$1,"X",""))</f>
        <v/>
      </c>
      <c r="Z81" s="302" t="str">
        <f>+IF(Z$1=Tabla1[[#This Row],[INICIO 
PARADA]],"X",IF(Tabla1[[#This Row],[FIN 
PARADA]]=Z$1,"X",""))</f>
        <v>X</v>
      </c>
      <c r="AA81" s="302" t="str">
        <f>+IF(AA$1=Tabla1[[#This Row],[INICIO 
PARADA]],"X",IF(Tabla1[[#This Row],[FIN 
PARADA]]=AA$1,"X",""))</f>
        <v/>
      </c>
      <c r="AB81" s="302" t="str">
        <f>+IF(AB$1=Tabla1[[#This Row],[INICIO 
PARADA]],"X",IF(Tabla1[[#This Row],[FIN 
PARADA]]=AB$1,"X",""))</f>
        <v/>
      </c>
      <c r="AC81" s="302" t="str">
        <f>+IF(AC$1=Tabla1[[#This Row],[INICIO 
PARADA]],"X",IF(Tabla1[[#This Row],[FIN 
PARADA]]=AC$1,"X",""))</f>
        <v/>
      </c>
      <c r="AD81" s="302" t="str">
        <f>+IF(AD$1=Tabla1[[#This Row],[INICIO 
PARADA]],"X",IF(Tabla1[[#This Row],[FIN 
PARADA]]=AD$1,"X",""))</f>
        <v/>
      </c>
      <c r="AE81" s="303" t="str">
        <f>+IF(Tabla1[[#This Row],[SEGUIMIENTO]]="CUMPLIDO","Ejecutada",IF(Tabla1[[#This Row],[SEGUIMIENTO]]="PENDIENTE","No Ejecutada","ADICIONAL"))</f>
        <v>Ejecutada</v>
      </c>
      <c r="AF81" s="292" t="s">
        <v>1820</v>
      </c>
      <c r="AG81" s="292" t="s">
        <v>1821</v>
      </c>
      <c r="AH81" s="349"/>
      <c r="AI81" s="349"/>
      <c r="AJ81" s="304" t="str">
        <f>IF(Tabla1[[#This Row],[SUSTENTO]]="CORRECTIVO","N","S")</f>
        <v>S</v>
      </c>
      <c r="AK81" s="297" t="str">
        <f>+Tabla1[[#This Row],[PERSONAL]]</f>
        <v>MEC_P_C</v>
      </c>
      <c r="AL81" s="299">
        <f>+IF(Tabla1[[#This Row],[S/N]]="S",IF(Tabla1[[#This Row],[HH]]=0,Tabla1[[#This Row],[HH//]],Tabla1[[#This Row],[HH]]),0)</f>
        <v>1</v>
      </c>
      <c r="AM81" s="345">
        <v>1</v>
      </c>
      <c r="AN81" s="305">
        <f>IF(Tabla1[[#This Row],[S/N]]="s",+IFERROR(Tabla1[[#This Row],[HH REAL]]/Tabla1[[#This Row],[HH PLAN]],0),"")</f>
        <v>1</v>
      </c>
      <c r="AO81" s="148">
        <f>Tabla1[[#This Row],[FREC
CANT]]*Tabla1[[#This Row],[HH REAL]]</f>
        <v>2</v>
      </c>
    </row>
    <row r="82" spans="1:41" hidden="1">
      <c r="A82" s="341"/>
      <c r="B82" s="290" t="s">
        <v>13</v>
      </c>
      <c r="C82" s="342"/>
      <c r="D82" s="309" t="s">
        <v>1932</v>
      </c>
      <c r="E82" s="344"/>
      <c r="F82" s="298" t="s">
        <v>1939</v>
      </c>
      <c r="G82" s="298" t="s">
        <v>2043</v>
      </c>
      <c r="H82" s="343">
        <v>2</v>
      </c>
      <c r="I82" s="345">
        <v>9</v>
      </c>
      <c r="J82" s="310">
        <v>45376</v>
      </c>
      <c r="K82" s="310">
        <v>45376</v>
      </c>
      <c r="L82" s="310">
        <v>45376</v>
      </c>
      <c r="M82" s="297">
        <f ca="1">Tabla1[[#This Row],[REPUESTO]:[SUSTENTO]]</f>
        <v>0</v>
      </c>
      <c r="N82" s="298" t="str">
        <f>IF(Tabla1[[#This Row],[PM]]="PM01","PREVENTIVO",IF(Tabla1[[#This Row],[PM]]="PM02","BACKLOG","CORRECTIVO"))</f>
        <v>PREVENTIVO</v>
      </c>
      <c r="O82" s="309" t="s">
        <v>448</v>
      </c>
      <c r="P82" s="308">
        <f>Tabla1[[#This Row],[FREC
CANT]]</f>
        <v>2</v>
      </c>
      <c r="Q82" s="299">
        <f>Tabla1[[#This Row],[HORAS ACUM
SOLICITADO]]</f>
        <v>9</v>
      </c>
      <c r="R82" s="299">
        <f>(Tabla1[[#This Row],[H]]*Tabla1[[#This Row],[HH]])</f>
        <v>18</v>
      </c>
      <c r="S82" s="346"/>
      <c r="T82" s="347"/>
      <c r="U82" s="291" t="s">
        <v>1925</v>
      </c>
      <c r="V82" s="348"/>
      <c r="W82" s="290" t="str">
        <f>IF(Tabla1[[#This Row],[SUSTENTO]]="CORRECTIVO","ADICIONAL",IF(AND(Tabla1[[#This Row],[SUSTENTO]]="PREVENTIVO",Tabla1[[#This Row],[INDICADOR]]="VERDE"),"CUMPLIDO",IF(AND(Tabla1[[#This Row],[SUSTENTO]]="BACKLOG",Tabla1[[#This Row],[INDICADOR]]="VERDE"),"CUMPLIDO","PENDIENTE")))</f>
        <v>CUMPLIDO</v>
      </c>
      <c r="X82" s="302" t="str">
        <f>+IF(X$1=Tabla1[[#This Row],[INICIO 
PARADA]],"X",IF(Tabla1[[#This Row],[FIN 
PARADA]]=X$1,"X",""))</f>
        <v/>
      </c>
      <c r="Y82" s="302" t="str">
        <f>+IF(Y$1=Tabla1[[#This Row],[INICIO 
PARADA]],"X",IF(Tabla1[[#This Row],[FIN 
PARADA]]=Y$1,"X",""))</f>
        <v/>
      </c>
      <c r="Z82" s="302" t="str">
        <f>+IF(Z$1=Tabla1[[#This Row],[INICIO 
PARADA]],"X",IF(Tabla1[[#This Row],[FIN 
PARADA]]=Z$1,"X",""))</f>
        <v>X</v>
      </c>
      <c r="AA82" s="302" t="str">
        <f>+IF(AA$1=Tabla1[[#This Row],[INICIO 
PARADA]],"X",IF(Tabla1[[#This Row],[FIN 
PARADA]]=AA$1,"X",""))</f>
        <v/>
      </c>
      <c r="AB82" s="302" t="str">
        <f>+IF(AB$1=Tabla1[[#This Row],[INICIO 
PARADA]],"X",IF(Tabla1[[#This Row],[FIN 
PARADA]]=AB$1,"X",""))</f>
        <v/>
      </c>
      <c r="AC82" s="302" t="str">
        <f>+IF(AC$1=Tabla1[[#This Row],[INICIO 
PARADA]],"X",IF(Tabla1[[#This Row],[FIN 
PARADA]]=AC$1,"X",""))</f>
        <v/>
      </c>
      <c r="AD82" s="302" t="str">
        <f>+IF(AD$1=Tabla1[[#This Row],[INICIO 
PARADA]],"X",IF(Tabla1[[#This Row],[FIN 
PARADA]]=AD$1,"X",""))</f>
        <v/>
      </c>
      <c r="AE82" s="303" t="str">
        <f>+IF(Tabla1[[#This Row],[SEGUIMIENTO]]="CUMPLIDO","Ejecutada",IF(Tabla1[[#This Row],[SEGUIMIENTO]]="PENDIENTE","No Ejecutada","ADICIONAL"))</f>
        <v>Ejecutada</v>
      </c>
      <c r="AF82" s="292" t="s">
        <v>1820</v>
      </c>
      <c r="AG82" s="292" t="s">
        <v>1821</v>
      </c>
      <c r="AH82" s="349"/>
      <c r="AI82" s="349"/>
      <c r="AJ82" s="304" t="str">
        <f>IF(Tabla1[[#This Row],[SUSTENTO]]="CORRECTIVO","N","S")</f>
        <v>S</v>
      </c>
      <c r="AK82" s="297" t="str">
        <f>+Tabla1[[#This Row],[PERSONAL]]</f>
        <v>MEC_P_C</v>
      </c>
      <c r="AL82" s="299">
        <f>+IF(Tabla1[[#This Row],[S/N]]="S",IF(Tabla1[[#This Row],[HH]]=0,Tabla1[[#This Row],[HH//]],Tabla1[[#This Row],[HH]]),0)</f>
        <v>9</v>
      </c>
      <c r="AM82" s="345">
        <v>9</v>
      </c>
      <c r="AN82" s="305">
        <f>IF(Tabla1[[#This Row],[S/N]]="s",+IFERROR(Tabla1[[#This Row],[HH REAL]]/Tabla1[[#This Row],[HH PLAN]],0),"")</f>
        <v>1</v>
      </c>
      <c r="AO82" s="148">
        <f>Tabla1[[#This Row],[FREC
CANT]]*Tabla1[[#This Row],[HH REAL]]</f>
        <v>18</v>
      </c>
    </row>
    <row r="83" spans="1:41" hidden="1">
      <c r="A83" s="341"/>
      <c r="B83" s="290" t="s">
        <v>13</v>
      </c>
      <c r="C83" s="342"/>
      <c r="D83" s="309" t="s">
        <v>1932</v>
      </c>
      <c r="E83" s="344"/>
      <c r="F83" s="298" t="s">
        <v>2033</v>
      </c>
      <c r="G83" s="298" t="s">
        <v>2044</v>
      </c>
      <c r="H83" s="343">
        <v>2</v>
      </c>
      <c r="I83" s="345">
        <v>4</v>
      </c>
      <c r="J83" s="310">
        <v>45376</v>
      </c>
      <c r="K83" s="310">
        <v>45376</v>
      </c>
      <c r="L83" s="310">
        <v>45376</v>
      </c>
      <c r="M83" s="297">
        <f ca="1">Tabla1[[#This Row],[REPUESTO]:[SUSTENTO]]</f>
        <v>0</v>
      </c>
      <c r="N83" s="298" t="str">
        <f>IF(Tabla1[[#This Row],[PM]]="PM01","PREVENTIVO",IF(Tabla1[[#This Row],[PM]]="PM02","BACKLOG","CORRECTIVO"))</f>
        <v>PREVENTIVO</v>
      </c>
      <c r="O83" s="309" t="s">
        <v>448</v>
      </c>
      <c r="P83" s="308">
        <f>Tabla1[[#This Row],[FREC
CANT]]</f>
        <v>2</v>
      </c>
      <c r="Q83" s="299">
        <f>Tabla1[[#This Row],[HORAS ACUM
SOLICITADO]]</f>
        <v>4</v>
      </c>
      <c r="R83" s="299">
        <f>(Tabla1[[#This Row],[H]]*Tabla1[[#This Row],[HH]])</f>
        <v>8</v>
      </c>
      <c r="S83" s="346"/>
      <c r="T83" s="347"/>
      <c r="U83" s="291" t="s">
        <v>1925</v>
      </c>
      <c r="V83" s="348"/>
      <c r="W83" s="290" t="str">
        <f>IF(Tabla1[[#This Row],[SUSTENTO]]="CORRECTIVO","ADICIONAL",IF(AND(Tabla1[[#This Row],[SUSTENTO]]="PREVENTIVO",Tabla1[[#This Row],[INDICADOR]]="VERDE"),"CUMPLIDO",IF(AND(Tabla1[[#This Row],[SUSTENTO]]="BACKLOG",Tabla1[[#This Row],[INDICADOR]]="VERDE"),"CUMPLIDO","PENDIENTE")))</f>
        <v>CUMPLIDO</v>
      </c>
      <c r="X83" s="302" t="str">
        <f>+IF(X$1=Tabla1[[#This Row],[INICIO 
PARADA]],"X",IF(Tabla1[[#This Row],[FIN 
PARADA]]=X$1,"X",""))</f>
        <v/>
      </c>
      <c r="Y83" s="302" t="str">
        <f>+IF(Y$1=Tabla1[[#This Row],[INICIO 
PARADA]],"X",IF(Tabla1[[#This Row],[FIN 
PARADA]]=Y$1,"X",""))</f>
        <v/>
      </c>
      <c r="Z83" s="302" t="str">
        <f>+IF(Z$1=Tabla1[[#This Row],[INICIO 
PARADA]],"X",IF(Tabla1[[#This Row],[FIN 
PARADA]]=Z$1,"X",""))</f>
        <v>X</v>
      </c>
      <c r="AA83" s="302" t="str">
        <f>+IF(AA$1=Tabla1[[#This Row],[INICIO 
PARADA]],"X",IF(Tabla1[[#This Row],[FIN 
PARADA]]=AA$1,"X",""))</f>
        <v/>
      </c>
      <c r="AB83" s="302" t="str">
        <f>+IF(AB$1=Tabla1[[#This Row],[INICIO 
PARADA]],"X",IF(Tabla1[[#This Row],[FIN 
PARADA]]=AB$1,"X",""))</f>
        <v/>
      </c>
      <c r="AC83" s="302" t="str">
        <f>+IF(AC$1=Tabla1[[#This Row],[INICIO 
PARADA]],"X",IF(Tabla1[[#This Row],[FIN 
PARADA]]=AC$1,"X",""))</f>
        <v/>
      </c>
      <c r="AD83" s="302" t="str">
        <f>+IF(AD$1=Tabla1[[#This Row],[INICIO 
PARADA]],"X",IF(Tabla1[[#This Row],[FIN 
PARADA]]=AD$1,"X",""))</f>
        <v/>
      </c>
      <c r="AE83" s="303" t="str">
        <f>+IF(Tabla1[[#This Row],[SEGUIMIENTO]]="CUMPLIDO","Ejecutada",IF(Tabla1[[#This Row],[SEGUIMIENTO]]="PENDIENTE","No Ejecutada","ADICIONAL"))</f>
        <v>Ejecutada</v>
      </c>
      <c r="AF83" s="292" t="s">
        <v>1820</v>
      </c>
      <c r="AG83" s="292" t="s">
        <v>1821</v>
      </c>
      <c r="AH83" s="349"/>
      <c r="AI83" s="349"/>
      <c r="AJ83" s="304" t="str">
        <f>IF(Tabla1[[#This Row],[SUSTENTO]]="CORRECTIVO","N","S")</f>
        <v>S</v>
      </c>
      <c r="AK83" s="297" t="str">
        <f>+Tabla1[[#This Row],[PERSONAL]]</f>
        <v>MEC_P_C</v>
      </c>
      <c r="AL83" s="299">
        <f>+IF(Tabla1[[#This Row],[S/N]]="S",IF(Tabla1[[#This Row],[HH]]=0,Tabla1[[#This Row],[HH//]],Tabla1[[#This Row],[HH]]),0)</f>
        <v>4</v>
      </c>
      <c r="AM83" s="345">
        <v>4</v>
      </c>
      <c r="AN83" s="305">
        <f>IF(Tabla1[[#This Row],[S/N]]="s",+IFERROR(Tabla1[[#This Row],[HH REAL]]/Tabla1[[#This Row],[HH PLAN]],0),"")</f>
        <v>1</v>
      </c>
      <c r="AO83" s="148">
        <f>Tabla1[[#This Row],[FREC
CANT]]*Tabla1[[#This Row],[HH REAL]]</f>
        <v>8</v>
      </c>
    </row>
    <row r="84" spans="1:41" hidden="1">
      <c r="A84" s="341"/>
      <c r="B84" s="290" t="s">
        <v>38</v>
      </c>
      <c r="C84" s="342"/>
      <c r="D84" s="309" t="s">
        <v>1932</v>
      </c>
      <c r="E84" s="344"/>
      <c r="F84" s="298" t="s">
        <v>1940</v>
      </c>
      <c r="G84" s="298" t="s">
        <v>2045</v>
      </c>
      <c r="H84" s="343">
        <v>2</v>
      </c>
      <c r="I84" s="345">
        <v>5</v>
      </c>
      <c r="J84" s="310">
        <v>45376</v>
      </c>
      <c r="K84" s="310">
        <v>45376</v>
      </c>
      <c r="L84" s="310">
        <v>45376</v>
      </c>
      <c r="M84" s="297">
        <f ca="1">Tabla1[[#This Row],[REPUESTO]:[SUSTENTO]]</f>
        <v>0</v>
      </c>
      <c r="N84" s="298" t="str">
        <f>IF(Tabla1[[#This Row],[PM]]="PM01","PREVENTIVO",IF(Tabla1[[#This Row],[PM]]="PM02","BACKLOG","CORRECTIVO"))</f>
        <v>BACKLOG</v>
      </c>
      <c r="O84" s="309" t="s">
        <v>448</v>
      </c>
      <c r="P84" s="308">
        <f>Tabla1[[#This Row],[FREC
CANT]]</f>
        <v>2</v>
      </c>
      <c r="Q84" s="299">
        <f>Tabla1[[#This Row],[HORAS ACUM
SOLICITADO]]</f>
        <v>5</v>
      </c>
      <c r="R84" s="299">
        <f>(Tabla1[[#This Row],[H]]*Tabla1[[#This Row],[HH]])</f>
        <v>10</v>
      </c>
      <c r="S84" s="346"/>
      <c r="T84" s="347"/>
      <c r="U84" s="291" t="s">
        <v>1925</v>
      </c>
      <c r="V84" s="348"/>
      <c r="W84" s="290" t="str">
        <f>IF(Tabla1[[#This Row],[SUSTENTO]]="CORRECTIVO","ADICIONAL",IF(AND(Tabla1[[#This Row],[SUSTENTO]]="PREVENTIVO",Tabla1[[#This Row],[INDICADOR]]="VERDE"),"CUMPLIDO",IF(AND(Tabla1[[#This Row],[SUSTENTO]]="BACKLOG",Tabla1[[#This Row],[INDICADOR]]="VERDE"),"CUMPLIDO","PENDIENTE")))</f>
        <v>CUMPLIDO</v>
      </c>
      <c r="X84" s="302" t="str">
        <f>+IF(X$1=Tabla1[[#This Row],[INICIO 
PARADA]],"X",IF(Tabla1[[#This Row],[FIN 
PARADA]]=X$1,"X",""))</f>
        <v/>
      </c>
      <c r="Y84" s="302" t="str">
        <f>+IF(Y$1=Tabla1[[#This Row],[INICIO 
PARADA]],"X",IF(Tabla1[[#This Row],[FIN 
PARADA]]=Y$1,"X",""))</f>
        <v/>
      </c>
      <c r="Z84" s="302" t="str">
        <f>+IF(Z$1=Tabla1[[#This Row],[INICIO 
PARADA]],"X",IF(Tabla1[[#This Row],[FIN 
PARADA]]=Z$1,"X",""))</f>
        <v>X</v>
      </c>
      <c r="AA84" s="302" t="str">
        <f>+IF(AA$1=Tabla1[[#This Row],[INICIO 
PARADA]],"X",IF(Tabla1[[#This Row],[FIN 
PARADA]]=AA$1,"X",""))</f>
        <v/>
      </c>
      <c r="AB84" s="302" t="str">
        <f>+IF(AB$1=Tabla1[[#This Row],[INICIO 
PARADA]],"X",IF(Tabla1[[#This Row],[FIN 
PARADA]]=AB$1,"X",""))</f>
        <v/>
      </c>
      <c r="AC84" s="302" t="str">
        <f>+IF(AC$1=Tabla1[[#This Row],[INICIO 
PARADA]],"X",IF(Tabla1[[#This Row],[FIN 
PARADA]]=AC$1,"X",""))</f>
        <v/>
      </c>
      <c r="AD84" s="302" t="str">
        <f>+IF(AD$1=Tabla1[[#This Row],[INICIO 
PARADA]],"X",IF(Tabla1[[#This Row],[FIN 
PARADA]]=AD$1,"X",""))</f>
        <v/>
      </c>
      <c r="AE84" s="303" t="str">
        <f>+IF(Tabla1[[#This Row],[SEGUIMIENTO]]="CUMPLIDO","Ejecutada",IF(Tabla1[[#This Row],[SEGUIMIENTO]]="PENDIENTE","No Ejecutada","ADICIONAL"))</f>
        <v>Ejecutada</v>
      </c>
      <c r="AF84" s="292" t="s">
        <v>1820</v>
      </c>
      <c r="AG84" s="292" t="s">
        <v>1821</v>
      </c>
      <c r="AH84" s="349"/>
      <c r="AI84" s="349"/>
      <c r="AJ84" s="304" t="str">
        <f>IF(Tabla1[[#This Row],[SUSTENTO]]="CORRECTIVO","N","S")</f>
        <v>S</v>
      </c>
      <c r="AK84" s="297" t="str">
        <f>+Tabla1[[#This Row],[PERSONAL]]</f>
        <v>MEC_P_C</v>
      </c>
      <c r="AL84" s="299">
        <f>+IF(Tabla1[[#This Row],[S/N]]="S",IF(Tabla1[[#This Row],[HH]]=0,Tabla1[[#This Row],[HH//]],Tabla1[[#This Row],[HH]]),0)</f>
        <v>5</v>
      </c>
      <c r="AM84" s="345">
        <v>5</v>
      </c>
      <c r="AN84" s="305">
        <f>IF(Tabla1[[#This Row],[S/N]]="s",+IFERROR(Tabla1[[#This Row],[HH REAL]]/Tabla1[[#This Row],[HH PLAN]],0),"")</f>
        <v>1</v>
      </c>
      <c r="AO84" s="148">
        <f>Tabla1[[#This Row],[FREC
CANT]]*Tabla1[[#This Row],[HH REAL]]</f>
        <v>10</v>
      </c>
    </row>
    <row r="85" spans="1:41" hidden="1">
      <c r="A85" s="341"/>
      <c r="B85" s="290" t="s">
        <v>13</v>
      </c>
      <c r="C85" s="342"/>
      <c r="D85" s="309" t="s">
        <v>1932</v>
      </c>
      <c r="E85" s="344"/>
      <c r="F85" s="298" t="s">
        <v>2034</v>
      </c>
      <c r="G85" s="298" t="s">
        <v>2046</v>
      </c>
      <c r="H85" s="343">
        <v>2</v>
      </c>
      <c r="I85" s="345">
        <v>8</v>
      </c>
      <c r="J85" s="310">
        <v>45376</v>
      </c>
      <c r="K85" s="310">
        <v>45376</v>
      </c>
      <c r="L85" s="310">
        <v>45376</v>
      </c>
      <c r="M85" s="297">
        <f ca="1">Tabla1[[#This Row],[REPUESTO]:[SUSTENTO]]</f>
        <v>0</v>
      </c>
      <c r="N85" s="298" t="str">
        <f>IF(Tabla1[[#This Row],[PM]]="PM01","PREVENTIVO",IF(Tabla1[[#This Row],[PM]]="PM02","BACKLOG","CORRECTIVO"))</f>
        <v>PREVENTIVO</v>
      </c>
      <c r="O85" s="309" t="s">
        <v>448</v>
      </c>
      <c r="P85" s="308">
        <f>Tabla1[[#This Row],[FREC
CANT]]</f>
        <v>2</v>
      </c>
      <c r="Q85" s="299">
        <f>Tabla1[[#This Row],[HORAS ACUM
SOLICITADO]]</f>
        <v>8</v>
      </c>
      <c r="R85" s="299">
        <f>(Tabla1[[#This Row],[H]]*Tabla1[[#This Row],[HH]])</f>
        <v>16</v>
      </c>
      <c r="S85" s="346"/>
      <c r="T85" s="347"/>
      <c r="U85" s="291" t="s">
        <v>1925</v>
      </c>
      <c r="V85" s="348"/>
      <c r="W85" s="290" t="str">
        <f>IF(Tabla1[[#This Row],[SUSTENTO]]="CORRECTIVO","ADICIONAL",IF(AND(Tabla1[[#This Row],[SUSTENTO]]="PREVENTIVO",Tabla1[[#This Row],[INDICADOR]]="VERDE"),"CUMPLIDO",IF(AND(Tabla1[[#This Row],[SUSTENTO]]="BACKLOG",Tabla1[[#This Row],[INDICADOR]]="VERDE"),"CUMPLIDO","PENDIENTE")))</f>
        <v>CUMPLIDO</v>
      </c>
      <c r="X85" s="302" t="str">
        <f>+IF(X$1=Tabla1[[#This Row],[INICIO 
PARADA]],"X",IF(Tabla1[[#This Row],[FIN 
PARADA]]=X$1,"X",""))</f>
        <v/>
      </c>
      <c r="Y85" s="302" t="str">
        <f>+IF(Y$1=Tabla1[[#This Row],[INICIO 
PARADA]],"X",IF(Tabla1[[#This Row],[FIN 
PARADA]]=Y$1,"X",""))</f>
        <v/>
      </c>
      <c r="Z85" s="302" t="str">
        <f>+IF(Z$1=Tabla1[[#This Row],[INICIO 
PARADA]],"X",IF(Tabla1[[#This Row],[FIN 
PARADA]]=Z$1,"X",""))</f>
        <v>X</v>
      </c>
      <c r="AA85" s="302" t="str">
        <f>+IF(AA$1=Tabla1[[#This Row],[INICIO 
PARADA]],"X",IF(Tabla1[[#This Row],[FIN 
PARADA]]=AA$1,"X",""))</f>
        <v/>
      </c>
      <c r="AB85" s="302" t="str">
        <f>+IF(AB$1=Tabla1[[#This Row],[INICIO 
PARADA]],"X",IF(Tabla1[[#This Row],[FIN 
PARADA]]=AB$1,"X",""))</f>
        <v/>
      </c>
      <c r="AC85" s="302" t="str">
        <f>+IF(AC$1=Tabla1[[#This Row],[INICIO 
PARADA]],"X",IF(Tabla1[[#This Row],[FIN 
PARADA]]=AC$1,"X",""))</f>
        <v/>
      </c>
      <c r="AD85" s="302" t="str">
        <f>+IF(AD$1=Tabla1[[#This Row],[INICIO 
PARADA]],"X",IF(Tabla1[[#This Row],[FIN 
PARADA]]=AD$1,"X",""))</f>
        <v/>
      </c>
      <c r="AE85" s="303" t="str">
        <f>+IF(Tabla1[[#This Row],[SEGUIMIENTO]]="CUMPLIDO","Ejecutada",IF(Tabla1[[#This Row],[SEGUIMIENTO]]="PENDIENTE","No Ejecutada","ADICIONAL"))</f>
        <v>Ejecutada</v>
      </c>
      <c r="AF85" s="292" t="s">
        <v>1820</v>
      </c>
      <c r="AG85" s="292" t="s">
        <v>1821</v>
      </c>
      <c r="AH85" s="349"/>
      <c r="AI85" s="349"/>
      <c r="AJ85" s="304" t="str">
        <f>IF(Tabla1[[#This Row],[SUSTENTO]]="CORRECTIVO","N","S")</f>
        <v>S</v>
      </c>
      <c r="AK85" s="297" t="str">
        <f>+Tabla1[[#This Row],[PERSONAL]]</f>
        <v>MEC_P_C</v>
      </c>
      <c r="AL85" s="299">
        <f>+IF(Tabla1[[#This Row],[S/N]]="S",IF(Tabla1[[#This Row],[HH]]=0,Tabla1[[#This Row],[HH//]],Tabla1[[#This Row],[HH]]),0)</f>
        <v>8</v>
      </c>
      <c r="AM85" s="345">
        <v>8</v>
      </c>
      <c r="AN85" s="305">
        <f>IF(Tabla1[[#This Row],[S/N]]="s",+IFERROR(Tabla1[[#This Row],[HH REAL]]/Tabla1[[#This Row],[HH PLAN]],0),"")</f>
        <v>1</v>
      </c>
      <c r="AO85" s="148">
        <f>Tabla1[[#This Row],[FREC
CANT]]*Tabla1[[#This Row],[HH REAL]]</f>
        <v>16</v>
      </c>
    </row>
    <row r="86" spans="1:41" hidden="1">
      <c r="A86" s="341"/>
      <c r="B86" s="290" t="s">
        <v>13</v>
      </c>
      <c r="C86" s="342"/>
      <c r="D86" s="309" t="s">
        <v>1932</v>
      </c>
      <c r="E86" s="344"/>
      <c r="F86" s="298" t="s">
        <v>2035</v>
      </c>
      <c r="G86" s="298" t="s">
        <v>2047</v>
      </c>
      <c r="H86" s="343">
        <v>2</v>
      </c>
      <c r="I86" s="345">
        <v>1</v>
      </c>
      <c r="J86" s="310">
        <v>45376</v>
      </c>
      <c r="K86" s="310">
        <v>45376</v>
      </c>
      <c r="L86" s="310">
        <v>45376</v>
      </c>
      <c r="M86" s="297">
        <f ca="1">Tabla1[[#This Row],[REPUESTO]:[SUSTENTO]]</f>
        <v>0</v>
      </c>
      <c r="N86" s="298" t="str">
        <f>IF(Tabla1[[#This Row],[PM]]="PM01","PREVENTIVO",IF(Tabla1[[#This Row],[PM]]="PM02","BACKLOG","CORRECTIVO"))</f>
        <v>PREVENTIVO</v>
      </c>
      <c r="O86" s="309" t="s">
        <v>448</v>
      </c>
      <c r="P86" s="308">
        <f>Tabla1[[#This Row],[FREC
CANT]]</f>
        <v>2</v>
      </c>
      <c r="Q86" s="299">
        <f>Tabla1[[#This Row],[HORAS ACUM
SOLICITADO]]</f>
        <v>1</v>
      </c>
      <c r="R86" s="299">
        <f>(Tabla1[[#This Row],[H]]*Tabla1[[#This Row],[HH]])</f>
        <v>2</v>
      </c>
      <c r="S86" s="346"/>
      <c r="T86" s="347"/>
      <c r="U86" s="291" t="s">
        <v>1925</v>
      </c>
      <c r="V86" s="348"/>
      <c r="W86" s="290" t="str">
        <f>IF(Tabla1[[#This Row],[SUSTENTO]]="CORRECTIVO","ADICIONAL",IF(AND(Tabla1[[#This Row],[SUSTENTO]]="PREVENTIVO",Tabla1[[#This Row],[INDICADOR]]="VERDE"),"CUMPLIDO",IF(AND(Tabla1[[#This Row],[SUSTENTO]]="BACKLOG",Tabla1[[#This Row],[INDICADOR]]="VERDE"),"CUMPLIDO","PENDIENTE")))</f>
        <v>CUMPLIDO</v>
      </c>
      <c r="X86" s="302" t="str">
        <f>+IF(X$1=Tabla1[[#This Row],[INICIO 
PARADA]],"X",IF(Tabla1[[#This Row],[FIN 
PARADA]]=X$1,"X",""))</f>
        <v/>
      </c>
      <c r="Y86" s="302" t="str">
        <f>+IF(Y$1=Tabla1[[#This Row],[INICIO 
PARADA]],"X",IF(Tabla1[[#This Row],[FIN 
PARADA]]=Y$1,"X",""))</f>
        <v/>
      </c>
      <c r="Z86" s="302" t="str">
        <f>+IF(Z$1=Tabla1[[#This Row],[INICIO 
PARADA]],"X",IF(Tabla1[[#This Row],[FIN 
PARADA]]=Z$1,"X",""))</f>
        <v>X</v>
      </c>
      <c r="AA86" s="302" t="str">
        <f>+IF(AA$1=Tabla1[[#This Row],[INICIO 
PARADA]],"X",IF(Tabla1[[#This Row],[FIN 
PARADA]]=AA$1,"X",""))</f>
        <v/>
      </c>
      <c r="AB86" s="302" t="str">
        <f>+IF(AB$1=Tabla1[[#This Row],[INICIO 
PARADA]],"X",IF(Tabla1[[#This Row],[FIN 
PARADA]]=AB$1,"X",""))</f>
        <v/>
      </c>
      <c r="AC86" s="302" t="str">
        <f>+IF(AC$1=Tabla1[[#This Row],[INICIO 
PARADA]],"X",IF(Tabla1[[#This Row],[FIN 
PARADA]]=AC$1,"X",""))</f>
        <v/>
      </c>
      <c r="AD86" s="302" t="str">
        <f>+IF(AD$1=Tabla1[[#This Row],[INICIO 
PARADA]],"X",IF(Tabla1[[#This Row],[FIN 
PARADA]]=AD$1,"X",""))</f>
        <v/>
      </c>
      <c r="AE86" s="303" t="str">
        <f>+IF(Tabla1[[#This Row],[SEGUIMIENTO]]="CUMPLIDO","Ejecutada",IF(Tabla1[[#This Row],[SEGUIMIENTO]]="PENDIENTE","No Ejecutada","ADICIONAL"))</f>
        <v>Ejecutada</v>
      </c>
      <c r="AF86" s="292" t="s">
        <v>1820</v>
      </c>
      <c r="AG86" s="292" t="s">
        <v>1821</v>
      </c>
      <c r="AH86" s="349"/>
      <c r="AI86" s="349"/>
      <c r="AJ86" s="304" t="str">
        <f>IF(Tabla1[[#This Row],[SUSTENTO]]="CORRECTIVO","N","S")</f>
        <v>S</v>
      </c>
      <c r="AK86" s="297" t="str">
        <f>+Tabla1[[#This Row],[PERSONAL]]</f>
        <v>MEC_P_C</v>
      </c>
      <c r="AL86" s="299">
        <f>+IF(Tabla1[[#This Row],[S/N]]="S",IF(Tabla1[[#This Row],[HH]]=0,Tabla1[[#This Row],[HH//]],Tabla1[[#This Row],[HH]]),0)</f>
        <v>1</v>
      </c>
      <c r="AM86" s="345">
        <v>1</v>
      </c>
      <c r="AN86" s="305">
        <f>IF(Tabla1[[#This Row],[S/N]]="s",+IFERROR(Tabla1[[#This Row],[HH REAL]]/Tabla1[[#This Row],[HH PLAN]],0),"")</f>
        <v>1</v>
      </c>
      <c r="AO86" s="148">
        <f>Tabla1[[#This Row],[FREC
CANT]]*Tabla1[[#This Row],[HH REAL]]</f>
        <v>2</v>
      </c>
    </row>
    <row r="87" spans="1:41" hidden="1">
      <c r="A87" s="341"/>
      <c r="B87" s="290" t="s">
        <v>13</v>
      </c>
      <c r="C87" s="342"/>
      <c r="D87" s="309" t="s">
        <v>1932</v>
      </c>
      <c r="E87" s="344"/>
      <c r="F87" s="298" t="s">
        <v>1953</v>
      </c>
      <c r="G87" s="298" t="s">
        <v>2049</v>
      </c>
      <c r="H87" s="343">
        <v>1</v>
      </c>
      <c r="I87" s="345">
        <v>9</v>
      </c>
      <c r="J87" s="310">
        <v>45376</v>
      </c>
      <c r="K87" s="310">
        <v>45376</v>
      </c>
      <c r="L87" s="310">
        <v>45376</v>
      </c>
      <c r="M87" s="297">
        <f ca="1">Tabla1[[#This Row],[REPUESTO]:[SUSTENTO]]</f>
        <v>0</v>
      </c>
      <c r="N87" s="298" t="str">
        <f>IF(Tabla1[[#This Row],[PM]]="PM01","PREVENTIVO",IF(Tabla1[[#This Row],[PM]]="PM02","BACKLOG","CORRECTIVO"))</f>
        <v>PREVENTIVO</v>
      </c>
      <c r="O87" s="309" t="s">
        <v>458</v>
      </c>
      <c r="P87" s="308">
        <f>Tabla1[[#This Row],[FREC
CANT]]</f>
        <v>1</v>
      </c>
      <c r="Q87" s="299">
        <f>Tabla1[[#This Row],[HORAS ACUM
SOLICITADO]]</f>
        <v>9</v>
      </c>
      <c r="R87" s="299">
        <f>(Tabla1[[#This Row],[H]]*Tabla1[[#This Row],[HH]])</f>
        <v>9</v>
      </c>
      <c r="S87" s="346"/>
      <c r="T87" s="347"/>
      <c r="U87" s="291" t="s">
        <v>1925</v>
      </c>
      <c r="V87" s="348"/>
      <c r="W87" s="290" t="str">
        <f>IF(Tabla1[[#This Row],[SUSTENTO]]="CORRECTIVO","ADICIONAL",IF(AND(Tabla1[[#This Row],[SUSTENTO]]="PREVENTIVO",Tabla1[[#This Row],[INDICADOR]]="VERDE"),"CUMPLIDO",IF(AND(Tabla1[[#This Row],[SUSTENTO]]="BACKLOG",Tabla1[[#This Row],[INDICADOR]]="VERDE"),"CUMPLIDO","PENDIENTE")))</f>
        <v>CUMPLIDO</v>
      </c>
      <c r="X87" s="302" t="str">
        <f>+IF(X$1=Tabla1[[#This Row],[INICIO 
PARADA]],"X",IF(Tabla1[[#This Row],[FIN 
PARADA]]=X$1,"X",""))</f>
        <v/>
      </c>
      <c r="Y87" s="302" t="str">
        <f>+IF(Y$1=Tabla1[[#This Row],[INICIO 
PARADA]],"X",IF(Tabla1[[#This Row],[FIN 
PARADA]]=Y$1,"X",""))</f>
        <v/>
      </c>
      <c r="Z87" s="302" t="str">
        <f>+IF(Z$1=Tabla1[[#This Row],[INICIO 
PARADA]],"X",IF(Tabla1[[#This Row],[FIN 
PARADA]]=Z$1,"X",""))</f>
        <v>X</v>
      </c>
      <c r="AA87" s="302" t="str">
        <f>+IF(AA$1=Tabla1[[#This Row],[INICIO 
PARADA]],"X",IF(Tabla1[[#This Row],[FIN 
PARADA]]=AA$1,"X",""))</f>
        <v/>
      </c>
      <c r="AB87" s="302" t="str">
        <f>+IF(AB$1=Tabla1[[#This Row],[INICIO 
PARADA]],"X",IF(Tabla1[[#This Row],[FIN 
PARADA]]=AB$1,"X",""))</f>
        <v/>
      </c>
      <c r="AC87" s="302" t="str">
        <f>+IF(AC$1=Tabla1[[#This Row],[INICIO 
PARADA]],"X",IF(Tabla1[[#This Row],[FIN 
PARADA]]=AC$1,"X",""))</f>
        <v/>
      </c>
      <c r="AD87" s="302" t="str">
        <f>+IF(AD$1=Tabla1[[#This Row],[INICIO 
PARADA]],"X",IF(Tabla1[[#This Row],[FIN 
PARADA]]=AD$1,"X",""))</f>
        <v/>
      </c>
      <c r="AE87" s="303" t="str">
        <f>+IF(Tabla1[[#This Row],[SEGUIMIENTO]]="CUMPLIDO","Ejecutada",IF(Tabla1[[#This Row],[SEGUIMIENTO]]="PENDIENTE","No Ejecutada","ADICIONAL"))</f>
        <v>Ejecutada</v>
      </c>
      <c r="AF87" s="292" t="s">
        <v>1820</v>
      </c>
      <c r="AG87" s="292" t="s">
        <v>1821</v>
      </c>
      <c r="AH87" s="293"/>
      <c r="AI87" s="349"/>
      <c r="AJ87" s="304" t="str">
        <f>IF(Tabla1[[#This Row],[SUSTENTO]]="CORRECTIVO","N","S")</f>
        <v>S</v>
      </c>
      <c r="AK87" s="297" t="str">
        <f>+Tabla1[[#This Row],[PERSONAL]]</f>
        <v>ELE_P_C</v>
      </c>
      <c r="AL87" s="299">
        <f>+IF(Tabla1[[#This Row],[S/N]]="S",IF(Tabla1[[#This Row],[HH]]=0,Tabla1[[#This Row],[HH//]],Tabla1[[#This Row],[HH]]),0)</f>
        <v>9</v>
      </c>
      <c r="AM87" s="345">
        <v>9</v>
      </c>
      <c r="AN87" s="305">
        <f>IF(Tabla1[[#This Row],[S/N]]="s",+IFERROR(Tabla1[[#This Row],[HH REAL]]/Tabla1[[#This Row],[HH PLAN]],0),"")</f>
        <v>1</v>
      </c>
      <c r="AO87" s="148">
        <f>Tabla1[[#This Row],[FREC
CANT]]*Tabla1[[#This Row],[HH REAL]]</f>
        <v>9</v>
      </c>
    </row>
    <row r="88" spans="1:41" hidden="1">
      <c r="A88" s="341"/>
      <c r="B88" s="290" t="s">
        <v>38</v>
      </c>
      <c r="C88" s="342"/>
      <c r="D88" s="309" t="s">
        <v>1932</v>
      </c>
      <c r="E88" s="344"/>
      <c r="F88" s="298" t="s">
        <v>2048</v>
      </c>
      <c r="G88" s="298" t="s">
        <v>2050</v>
      </c>
      <c r="H88" s="343">
        <v>2</v>
      </c>
      <c r="I88" s="345">
        <v>2</v>
      </c>
      <c r="J88" s="310">
        <v>45376</v>
      </c>
      <c r="K88" s="310">
        <v>45376</v>
      </c>
      <c r="L88" s="310">
        <v>45376</v>
      </c>
      <c r="M88" s="297">
        <f ca="1">Tabla1[[#This Row],[REPUESTO]:[SUSTENTO]]</f>
        <v>0</v>
      </c>
      <c r="N88" s="298" t="str">
        <f>IF(Tabla1[[#This Row],[PM]]="PM01","PREVENTIVO",IF(Tabla1[[#This Row],[PM]]="PM02","BACKLOG","CORRECTIVO"))</f>
        <v>BACKLOG</v>
      </c>
      <c r="O88" s="309" t="s">
        <v>458</v>
      </c>
      <c r="P88" s="308">
        <f>Tabla1[[#This Row],[FREC
CANT]]</f>
        <v>2</v>
      </c>
      <c r="Q88" s="299">
        <f>Tabla1[[#This Row],[HORAS ACUM
SOLICITADO]]</f>
        <v>2</v>
      </c>
      <c r="R88" s="299">
        <f>(Tabla1[[#This Row],[H]]*Tabla1[[#This Row],[HH]])</f>
        <v>4</v>
      </c>
      <c r="S88" s="346"/>
      <c r="T88" s="347"/>
      <c r="U88" s="291" t="s">
        <v>1925</v>
      </c>
      <c r="V88" s="348"/>
      <c r="W88" s="290" t="str">
        <f>IF(Tabla1[[#This Row],[SUSTENTO]]="CORRECTIVO","ADICIONAL",IF(AND(Tabla1[[#This Row],[SUSTENTO]]="PREVENTIVO",Tabla1[[#This Row],[INDICADOR]]="VERDE"),"CUMPLIDO",IF(AND(Tabla1[[#This Row],[SUSTENTO]]="BACKLOG",Tabla1[[#This Row],[INDICADOR]]="VERDE"),"CUMPLIDO","PENDIENTE")))</f>
        <v>CUMPLIDO</v>
      </c>
      <c r="X88" s="302" t="str">
        <f>+IF(X$1=Tabla1[[#This Row],[INICIO 
PARADA]],"X",IF(Tabla1[[#This Row],[FIN 
PARADA]]=X$1,"X",""))</f>
        <v/>
      </c>
      <c r="Y88" s="302" t="str">
        <f>+IF(Y$1=Tabla1[[#This Row],[INICIO 
PARADA]],"X",IF(Tabla1[[#This Row],[FIN 
PARADA]]=Y$1,"X",""))</f>
        <v/>
      </c>
      <c r="Z88" s="302" t="str">
        <f>+IF(Z$1=Tabla1[[#This Row],[INICIO 
PARADA]],"X",IF(Tabla1[[#This Row],[FIN 
PARADA]]=Z$1,"X",""))</f>
        <v>X</v>
      </c>
      <c r="AA88" s="302" t="str">
        <f>+IF(AA$1=Tabla1[[#This Row],[INICIO 
PARADA]],"X",IF(Tabla1[[#This Row],[FIN 
PARADA]]=AA$1,"X",""))</f>
        <v/>
      </c>
      <c r="AB88" s="302" t="str">
        <f>+IF(AB$1=Tabla1[[#This Row],[INICIO 
PARADA]],"X",IF(Tabla1[[#This Row],[FIN 
PARADA]]=AB$1,"X",""))</f>
        <v/>
      </c>
      <c r="AC88" s="302" t="str">
        <f>+IF(AC$1=Tabla1[[#This Row],[INICIO 
PARADA]],"X",IF(Tabla1[[#This Row],[FIN 
PARADA]]=AC$1,"X",""))</f>
        <v/>
      </c>
      <c r="AD88" s="302" t="str">
        <f>+IF(AD$1=Tabla1[[#This Row],[INICIO 
PARADA]],"X",IF(Tabla1[[#This Row],[FIN 
PARADA]]=AD$1,"X",""))</f>
        <v/>
      </c>
      <c r="AE88" s="303" t="str">
        <f>+IF(Tabla1[[#This Row],[SEGUIMIENTO]]="CUMPLIDO","Ejecutada",IF(Tabla1[[#This Row],[SEGUIMIENTO]]="PENDIENTE","No Ejecutada","ADICIONAL"))</f>
        <v>Ejecutada</v>
      </c>
      <c r="AF88" s="292" t="s">
        <v>1820</v>
      </c>
      <c r="AG88" s="292" t="s">
        <v>1821</v>
      </c>
      <c r="AH88" s="349"/>
      <c r="AI88" s="349"/>
      <c r="AJ88" s="304" t="str">
        <f>IF(Tabla1[[#This Row],[SUSTENTO]]="CORRECTIVO","N","S")</f>
        <v>S</v>
      </c>
      <c r="AK88" s="297" t="str">
        <f>+Tabla1[[#This Row],[PERSONAL]]</f>
        <v>ELE_P_C</v>
      </c>
      <c r="AL88" s="299">
        <f>+IF(Tabla1[[#This Row],[S/N]]="S",IF(Tabla1[[#This Row],[HH]]=0,Tabla1[[#This Row],[HH//]],Tabla1[[#This Row],[HH]]),0)</f>
        <v>2</v>
      </c>
      <c r="AM88" s="345">
        <v>2</v>
      </c>
      <c r="AN88" s="305">
        <f>IF(Tabla1[[#This Row],[S/N]]="s",+IFERROR(Tabla1[[#This Row],[HH REAL]]/Tabla1[[#This Row],[HH PLAN]],0),"")</f>
        <v>1</v>
      </c>
      <c r="AO88" s="148">
        <f>Tabla1[[#This Row],[FREC
CANT]]*Tabla1[[#This Row],[HH REAL]]</f>
        <v>4</v>
      </c>
    </row>
    <row r="89" spans="1:41" hidden="1">
      <c r="A89" s="341"/>
      <c r="B89" s="290" t="s">
        <v>38</v>
      </c>
      <c r="C89" s="342"/>
      <c r="D89" s="309" t="s">
        <v>1932</v>
      </c>
      <c r="E89" s="344"/>
      <c r="F89" s="298" t="s">
        <v>2001</v>
      </c>
      <c r="G89" s="298" t="s">
        <v>2051</v>
      </c>
      <c r="H89" s="343">
        <v>2</v>
      </c>
      <c r="I89" s="345">
        <v>2</v>
      </c>
      <c r="J89" s="310">
        <v>45376</v>
      </c>
      <c r="K89" s="310">
        <v>45376</v>
      </c>
      <c r="L89" s="310">
        <v>45376</v>
      </c>
      <c r="M89" s="297">
        <f ca="1">Tabla1[[#This Row],[REPUESTO]:[SUSTENTO]]</f>
        <v>0</v>
      </c>
      <c r="N89" s="298" t="str">
        <f>IF(Tabla1[[#This Row],[PM]]="PM01","PREVENTIVO",IF(Tabla1[[#This Row],[PM]]="PM02","BACKLOG","CORRECTIVO"))</f>
        <v>BACKLOG</v>
      </c>
      <c r="O89" s="309" t="s">
        <v>458</v>
      </c>
      <c r="P89" s="308">
        <f>Tabla1[[#This Row],[FREC
CANT]]</f>
        <v>2</v>
      </c>
      <c r="Q89" s="299">
        <f>Tabla1[[#This Row],[HORAS ACUM
SOLICITADO]]</f>
        <v>2</v>
      </c>
      <c r="R89" s="299">
        <f>(Tabla1[[#This Row],[H]]*Tabla1[[#This Row],[HH]])</f>
        <v>4</v>
      </c>
      <c r="S89" s="346"/>
      <c r="T89" s="347"/>
      <c r="U89" s="291" t="s">
        <v>1925</v>
      </c>
      <c r="V89" s="348"/>
      <c r="W89" s="290" t="str">
        <f>IF(Tabla1[[#This Row],[SUSTENTO]]="CORRECTIVO","ADICIONAL",IF(AND(Tabla1[[#This Row],[SUSTENTO]]="PREVENTIVO",Tabla1[[#This Row],[INDICADOR]]="VERDE"),"CUMPLIDO",IF(AND(Tabla1[[#This Row],[SUSTENTO]]="BACKLOG",Tabla1[[#This Row],[INDICADOR]]="VERDE"),"CUMPLIDO","PENDIENTE")))</f>
        <v>CUMPLIDO</v>
      </c>
      <c r="X89" s="302" t="str">
        <f>+IF(X$1=Tabla1[[#This Row],[INICIO 
PARADA]],"X",IF(Tabla1[[#This Row],[FIN 
PARADA]]=X$1,"X",""))</f>
        <v/>
      </c>
      <c r="Y89" s="302" t="str">
        <f>+IF(Y$1=Tabla1[[#This Row],[INICIO 
PARADA]],"X",IF(Tabla1[[#This Row],[FIN 
PARADA]]=Y$1,"X",""))</f>
        <v/>
      </c>
      <c r="Z89" s="302" t="str">
        <f>+IF(Z$1=Tabla1[[#This Row],[INICIO 
PARADA]],"X",IF(Tabla1[[#This Row],[FIN 
PARADA]]=Z$1,"X",""))</f>
        <v>X</v>
      </c>
      <c r="AA89" s="302" t="str">
        <f>+IF(AA$1=Tabla1[[#This Row],[INICIO 
PARADA]],"X",IF(Tabla1[[#This Row],[FIN 
PARADA]]=AA$1,"X",""))</f>
        <v/>
      </c>
      <c r="AB89" s="302" t="str">
        <f>+IF(AB$1=Tabla1[[#This Row],[INICIO 
PARADA]],"X",IF(Tabla1[[#This Row],[FIN 
PARADA]]=AB$1,"X",""))</f>
        <v/>
      </c>
      <c r="AC89" s="302" t="str">
        <f>+IF(AC$1=Tabla1[[#This Row],[INICIO 
PARADA]],"X",IF(Tabla1[[#This Row],[FIN 
PARADA]]=AC$1,"X",""))</f>
        <v/>
      </c>
      <c r="AD89" s="302" t="str">
        <f>+IF(AD$1=Tabla1[[#This Row],[INICIO 
PARADA]],"X",IF(Tabla1[[#This Row],[FIN 
PARADA]]=AD$1,"X",""))</f>
        <v/>
      </c>
      <c r="AE89" s="303" t="str">
        <f>+IF(Tabla1[[#This Row],[SEGUIMIENTO]]="CUMPLIDO","Ejecutada",IF(Tabla1[[#This Row],[SEGUIMIENTO]]="PENDIENTE","No Ejecutada","ADICIONAL"))</f>
        <v>Ejecutada</v>
      </c>
      <c r="AF89" s="292" t="s">
        <v>1820</v>
      </c>
      <c r="AG89" s="292" t="s">
        <v>1821</v>
      </c>
      <c r="AH89" s="349"/>
      <c r="AI89" s="349"/>
      <c r="AJ89" s="304" t="str">
        <f>IF(Tabla1[[#This Row],[SUSTENTO]]="CORRECTIVO","N","S")</f>
        <v>S</v>
      </c>
      <c r="AK89" s="297" t="str">
        <f>+Tabla1[[#This Row],[PERSONAL]]</f>
        <v>ELE_P_C</v>
      </c>
      <c r="AL89" s="299">
        <f>+IF(Tabla1[[#This Row],[S/N]]="S",IF(Tabla1[[#This Row],[HH]]=0,Tabla1[[#This Row],[HH//]],Tabla1[[#This Row],[HH]]),0)</f>
        <v>2</v>
      </c>
      <c r="AM89" s="345">
        <v>2</v>
      </c>
      <c r="AN89" s="305">
        <f>IF(Tabla1[[#This Row],[S/N]]="s",+IFERROR(Tabla1[[#This Row],[HH REAL]]/Tabla1[[#This Row],[HH PLAN]],0),"")</f>
        <v>1</v>
      </c>
      <c r="AO89" s="148">
        <f>Tabla1[[#This Row],[FREC
CANT]]*Tabla1[[#This Row],[HH REAL]]</f>
        <v>4</v>
      </c>
    </row>
    <row r="90" spans="1:41" hidden="1">
      <c r="A90" s="341"/>
      <c r="B90" s="290" t="s">
        <v>13</v>
      </c>
      <c r="C90" s="342"/>
      <c r="D90" s="309" t="s">
        <v>1932</v>
      </c>
      <c r="E90" s="344"/>
      <c r="F90" s="298" t="s">
        <v>1954</v>
      </c>
      <c r="G90" s="298" t="s">
        <v>2052</v>
      </c>
      <c r="H90" s="343">
        <v>2</v>
      </c>
      <c r="I90" s="345">
        <v>5</v>
      </c>
      <c r="J90" s="310">
        <v>45376</v>
      </c>
      <c r="K90" s="310">
        <v>45376</v>
      </c>
      <c r="L90" s="310">
        <v>45376</v>
      </c>
      <c r="M90" s="297">
        <f ca="1">Tabla1[[#This Row],[REPUESTO]:[SUSTENTO]]</f>
        <v>0</v>
      </c>
      <c r="N90" s="298" t="str">
        <f>IF(Tabla1[[#This Row],[PM]]="PM01","PREVENTIVO",IF(Tabla1[[#This Row],[PM]]="PM02","BACKLOG","CORRECTIVO"))</f>
        <v>PREVENTIVO</v>
      </c>
      <c r="O90" s="309" t="s">
        <v>458</v>
      </c>
      <c r="P90" s="308">
        <f>Tabla1[[#This Row],[FREC
CANT]]</f>
        <v>2</v>
      </c>
      <c r="Q90" s="299">
        <f>Tabla1[[#This Row],[HORAS ACUM
SOLICITADO]]</f>
        <v>5</v>
      </c>
      <c r="R90" s="299">
        <f>(Tabla1[[#This Row],[H]]*Tabla1[[#This Row],[HH]])</f>
        <v>10</v>
      </c>
      <c r="S90" s="346"/>
      <c r="T90" s="347"/>
      <c r="U90" s="291" t="s">
        <v>1925</v>
      </c>
      <c r="V90" s="348"/>
      <c r="W90" s="290" t="str">
        <f>IF(Tabla1[[#This Row],[SUSTENTO]]="CORRECTIVO","ADICIONAL",IF(AND(Tabla1[[#This Row],[SUSTENTO]]="PREVENTIVO",Tabla1[[#This Row],[INDICADOR]]="VERDE"),"CUMPLIDO",IF(AND(Tabla1[[#This Row],[SUSTENTO]]="BACKLOG",Tabla1[[#This Row],[INDICADOR]]="VERDE"),"CUMPLIDO","PENDIENTE")))</f>
        <v>CUMPLIDO</v>
      </c>
      <c r="X90" s="302" t="str">
        <f>+IF(X$1=Tabla1[[#This Row],[INICIO 
PARADA]],"X",IF(Tabla1[[#This Row],[FIN 
PARADA]]=X$1,"X",""))</f>
        <v/>
      </c>
      <c r="Y90" s="302" t="str">
        <f>+IF(Y$1=Tabla1[[#This Row],[INICIO 
PARADA]],"X",IF(Tabla1[[#This Row],[FIN 
PARADA]]=Y$1,"X",""))</f>
        <v/>
      </c>
      <c r="Z90" s="302" t="str">
        <f>+IF(Z$1=Tabla1[[#This Row],[INICIO 
PARADA]],"X",IF(Tabla1[[#This Row],[FIN 
PARADA]]=Z$1,"X",""))</f>
        <v>X</v>
      </c>
      <c r="AA90" s="302" t="str">
        <f>+IF(AA$1=Tabla1[[#This Row],[INICIO 
PARADA]],"X",IF(Tabla1[[#This Row],[FIN 
PARADA]]=AA$1,"X",""))</f>
        <v/>
      </c>
      <c r="AB90" s="302" t="str">
        <f>+IF(AB$1=Tabla1[[#This Row],[INICIO 
PARADA]],"X",IF(Tabla1[[#This Row],[FIN 
PARADA]]=AB$1,"X",""))</f>
        <v/>
      </c>
      <c r="AC90" s="302" t="str">
        <f>+IF(AC$1=Tabla1[[#This Row],[INICIO 
PARADA]],"X",IF(Tabla1[[#This Row],[FIN 
PARADA]]=AC$1,"X",""))</f>
        <v/>
      </c>
      <c r="AD90" s="302" t="str">
        <f>+IF(AD$1=Tabla1[[#This Row],[INICIO 
PARADA]],"X",IF(Tabla1[[#This Row],[FIN 
PARADA]]=AD$1,"X",""))</f>
        <v/>
      </c>
      <c r="AE90" s="303" t="str">
        <f>+IF(Tabla1[[#This Row],[SEGUIMIENTO]]="CUMPLIDO","Ejecutada",IF(Tabla1[[#This Row],[SEGUIMIENTO]]="PENDIENTE","No Ejecutada","ADICIONAL"))</f>
        <v>Ejecutada</v>
      </c>
      <c r="AF90" s="292" t="s">
        <v>1820</v>
      </c>
      <c r="AG90" s="292" t="s">
        <v>1821</v>
      </c>
      <c r="AH90" s="349"/>
      <c r="AI90" s="349"/>
      <c r="AJ90" s="304" t="str">
        <f>IF(Tabla1[[#This Row],[SUSTENTO]]="CORRECTIVO","N","S")</f>
        <v>S</v>
      </c>
      <c r="AK90" s="297" t="str">
        <f>+Tabla1[[#This Row],[PERSONAL]]</f>
        <v>ELE_P_C</v>
      </c>
      <c r="AL90" s="299">
        <f>+IF(Tabla1[[#This Row],[S/N]]="S",IF(Tabla1[[#This Row],[HH]]=0,Tabla1[[#This Row],[HH//]],Tabla1[[#This Row],[HH]]),0)</f>
        <v>5</v>
      </c>
      <c r="AM90" s="345">
        <v>5</v>
      </c>
      <c r="AN90" s="305">
        <f>IF(Tabla1[[#This Row],[S/N]]="s",+IFERROR(Tabla1[[#This Row],[HH REAL]]/Tabla1[[#This Row],[HH PLAN]],0),"")</f>
        <v>1</v>
      </c>
      <c r="AO90" s="148">
        <f>Tabla1[[#This Row],[FREC
CANT]]*Tabla1[[#This Row],[HH REAL]]</f>
        <v>10</v>
      </c>
    </row>
    <row r="91" spans="1:41" hidden="1">
      <c r="A91" s="341"/>
      <c r="B91" s="290" t="s">
        <v>13</v>
      </c>
      <c r="C91" s="342"/>
      <c r="D91" s="309" t="s">
        <v>1932</v>
      </c>
      <c r="E91" s="344"/>
      <c r="F91" s="298" t="s">
        <v>2053</v>
      </c>
      <c r="G91" s="298" t="s">
        <v>2057</v>
      </c>
      <c r="H91" s="343">
        <v>1</v>
      </c>
      <c r="I91" s="345">
        <v>2</v>
      </c>
      <c r="J91" s="310">
        <v>45376</v>
      </c>
      <c r="K91" s="310">
        <v>45376</v>
      </c>
      <c r="L91" s="310">
        <v>45376</v>
      </c>
      <c r="M91" s="297">
        <f ca="1">Tabla1[[#This Row],[REPUESTO]:[SUSTENTO]]</f>
        <v>0</v>
      </c>
      <c r="N91" s="298" t="str">
        <f>IF(Tabla1[[#This Row],[PM]]="PM01","PREVENTIVO",IF(Tabla1[[#This Row],[PM]]="PM02","BACKLOG","CORRECTIVO"))</f>
        <v>PREVENTIVO</v>
      </c>
      <c r="O91" s="309" t="s">
        <v>459</v>
      </c>
      <c r="P91" s="308">
        <f>Tabla1[[#This Row],[FREC
CANT]]</f>
        <v>1</v>
      </c>
      <c r="Q91" s="299">
        <f>Tabla1[[#This Row],[HORAS ACUM
SOLICITADO]]</f>
        <v>2</v>
      </c>
      <c r="R91" s="299">
        <f>(Tabla1[[#This Row],[H]]*Tabla1[[#This Row],[HH]])</f>
        <v>2</v>
      </c>
      <c r="S91" s="346"/>
      <c r="T91" s="347"/>
      <c r="U91" s="291" t="s">
        <v>1925</v>
      </c>
      <c r="V91" s="348"/>
      <c r="W91" s="290" t="str">
        <f>IF(Tabla1[[#This Row],[SUSTENTO]]="CORRECTIVO","ADICIONAL",IF(AND(Tabla1[[#This Row],[SUSTENTO]]="PREVENTIVO",Tabla1[[#This Row],[INDICADOR]]="VERDE"),"CUMPLIDO",IF(AND(Tabla1[[#This Row],[SUSTENTO]]="BACKLOG",Tabla1[[#This Row],[INDICADOR]]="VERDE"),"CUMPLIDO","PENDIENTE")))</f>
        <v>CUMPLIDO</v>
      </c>
      <c r="X91" s="302" t="str">
        <f>+IF(X$1=Tabla1[[#This Row],[INICIO 
PARADA]],"X",IF(Tabla1[[#This Row],[FIN 
PARADA]]=X$1,"X",""))</f>
        <v/>
      </c>
      <c r="Y91" s="302" t="str">
        <f>+IF(Y$1=Tabla1[[#This Row],[INICIO 
PARADA]],"X",IF(Tabla1[[#This Row],[FIN 
PARADA]]=Y$1,"X",""))</f>
        <v/>
      </c>
      <c r="Z91" s="302" t="str">
        <f>+IF(Z$1=Tabla1[[#This Row],[INICIO 
PARADA]],"X",IF(Tabla1[[#This Row],[FIN 
PARADA]]=Z$1,"X",""))</f>
        <v>X</v>
      </c>
      <c r="AA91" s="302" t="str">
        <f>+IF(AA$1=Tabla1[[#This Row],[INICIO 
PARADA]],"X",IF(Tabla1[[#This Row],[FIN 
PARADA]]=AA$1,"X",""))</f>
        <v/>
      </c>
      <c r="AB91" s="302" t="str">
        <f>+IF(AB$1=Tabla1[[#This Row],[INICIO 
PARADA]],"X",IF(Tabla1[[#This Row],[FIN 
PARADA]]=AB$1,"X",""))</f>
        <v/>
      </c>
      <c r="AC91" s="302" t="str">
        <f>+IF(AC$1=Tabla1[[#This Row],[INICIO 
PARADA]],"X",IF(Tabla1[[#This Row],[FIN 
PARADA]]=AC$1,"X",""))</f>
        <v/>
      </c>
      <c r="AD91" s="302" t="str">
        <f>+IF(AD$1=Tabla1[[#This Row],[INICIO 
PARADA]],"X",IF(Tabla1[[#This Row],[FIN 
PARADA]]=AD$1,"X",""))</f>
        <v/>
      </c>
      <c r="AE91" s="303" t="str">
        <f>+IF(Tabla1[[#This Row],[SEGUIMIENTO]]="CUMPLIDO","Ejecutada",IF(Tabla1[[#This Row],[SEGUIMIENTO]]="PENDIENTE","No Ejecutada","ADICIONAL"))</f>
        <v>Ejecutada</v>
      </c>
      <c r="AF91" s="292" t="s">
        <v>1820</v>
      </c>
      <c r="AG91" s="292" t="s">
        <v>1821</v>
      </c>
      <c r="AH91" s="349"/>
      <c r="AI91" s="349"/>
      <c r="AJ91" s="304" t="str">
        <f>IF(Tabla1[[#This Row],[SUSTENTO]]="CORRECTIVO","N","S")</f>
        <v>S</v>
      </c>
      <c r="AK91" s="297" t="str">
        <f>+Tabla1[[#This Row],[PERSONAL]]</f>
        <v>ELECN_P_C</v>
      </c>
      <c r="AL91" s="299">
        <f>+IF(Tabla1[[#This Row],[S/N]]="S",IF(Tabla1[[#This Row],[HH]]=0,Tabla1[[#This Row],[HH//]],Tabla1[[#This Row],[HH]]),0)</f>
        <v>2</v>
      </c>
      <c r="AM91" s="345">
        <v>2</v>
      </c>
      <c r="AN91" s="305">
        <f>IF(Tabla1[[#This Row],[S/N]]="s",+IFERROR(Tabla1[[#This Row],[HH REAL]]/Tabla1[[#This Row],[HH PLAN]],0),"")</f>
        <v>1</v>
      </c>
      <c r="AO91" s="148">
        <f>Tabla1[[#This Row],[FREC
CANT]]*Tabla1[[#This Row],[HH REAL]]</f>
        <v>2</v>
      </c>
    </row>
    <row r="92" spans="1:41" hidden="1">
      <c r="A92" s="341"/>
      <c r="B92" s="290" t="s">
        <v>13</v>
      </c>
      <c r="C92" s="342"/>
      <c r="D92" s="309" t="s">
        <v>1932</v>
      </c>
      <c r="E92" s="344"/>
      <c r="F92" s="298" t="s">
        <v>2054</v>
      </c>
      <c r="G92" s="298" t="s">
        <v>2058</v>
      </c>
      <c r="H92" s="343">
        <v>1</v>
      </c>
      <c r="I92" s="345">
        <v>2</v>
      </c>
      <c r="J92" s="310">
        <v>45376</v>
      </c>
      <c r="K92" s="310">
        <v>45376</v>
      </c>
      <c r="L92" s="310">
        <v>45376</v>
      </c>
      <c r="M92" s="297">
        <f ca="1">Tabla1[[#This Row],[REPUESTO]:[SUSTENTO]]</f>
        <v>0</v>
      </c>
      <c r="N92" s="298" t="str">
        <f>IF(Tabla1[[#This Row],[PM]]="PM01","PREVENTIVO",IF(Tabla1[[#This Row],[PM]]="PM02","BACKLOG","CORRECTIVO"))</f>
        <v>PREVENTIVO</v>
      </c>
      <c r="O92" s="309" t="s">
        <v>459</v>
      </c>
      <c r="P92" s="308">
        <f>Tabla1[[#This Row],[FREC
CANT]]</f>
        <v>1</v>
      </c>
      <c r="Q92" s="299">
        <f>Tabla1[[#This Row],[HORAS ACUM
SOLICITADO]]</f>
        <v>2</v>
      </c>
      <c r="R92" s="299">
        <f>(Tabla1[[#This Row],[H]]*Tabla1[[#This Row],[HH]])</f>
        <v>2</v>
      </c>
      <c r="S92" s="346"/>
      <c r="T92" s="347"/>
      <c r="U92" s="291" t="s">
        <v>1925</v>
      </c>
      <c r="V92" s="348"/>
      <c r="W92" s="290" t="str">
        <f>IF(Tabla1[[#This Row],[SUSTENTO]]="CORRECTIVO","ADICIONAL",IF(AND(Tabla1[[#This Row],[SUSTENTO]]="PREVENTIVO",Tabla1[[#This Row],[INDICADOR]]="VERDE"),"CUMPLIDO",IF(AND(Tabla1[[#This Row],[SUSTENTO]]="BACKLOG",Tabla1[[#This Row],[INDICADOR]]="VERDE"),"CUMPLIDO","PENDIENTE")))</f>
        <v>CUMPLIDO</v>
      </c>
      <c r="X92" s="302" t="str">
        <f>+IF(X$1=Tabla1[[#This Row],[INICIO 
PARADA]],"X",IF(Tabla1[[#This Row],[FIN 
PARADA]]=X$1,"X",""))</f>
        <v/>
      </c>
      <c r="Y92" s="302" t="str">
        <f>+IF(Y$1=Tabla1[[#This Row],[INICIO 
PARADA]],"X",IF(Tabla1[[#This Row],[FIN 
PARADA]]=Y$1,"X",""))</f>
        <v/>
      </c>
      <c r="Z92" s="302" t="str">
        <f>+IF(Z$1=Tabla1[[#This Row],[INICIO 
PARADA]],"X",IF(Tabla1[[#This Row],[FIN 
PARADA]]=Z$1,"X",""))</f>
        <v>X</v>
      </c>
      <c r="AA92" s="302" t="str">
        <f>+IF(AA$1=Tabla1[[#This Row],[INICIO 
PARADA]],"X",IF(Tabla1[[#This Row],[FIN 
PARADA]]=AA$1,"X",""))</f>
        <v/>
      </c>
      <c r="AB92" s="302" t="str">
        <f>+IF(AB$1=Tabla1[[#This Row],[INICIO 
PARADA]],"X",IF(Tabla1[[#This Row],[FIN 
PARADA]]=AB$1,"X",""))</f>
        <v/>
      </c>
      <c r="AC92" s="302" t="str">
        <f>+IF(AC$1=Tabla1[[#This Row],[INICIO 
PARADA]],"X",IF(Tabla1[[#This Row],[FIN 
PARADA]]=AC$1,"X",""))</f>
        <v/>
      </c>
      <c r="AD92" s="302" t="str">
        <f>+IF(AD$1=Tabla1[[#This Row],[INICIO 
PARADA]],"X",IF(Tabla1[[#This Row],[FIN 
PARADA]]=AD$1,"X",""))</f>
        <v/>
      </c>
      <c r="AE92" s="303" t="str">
        <f>+IF(Tabla1[[#This Row],[SEGUIMIENTO]]="CUMPLIDO","Ejecutada",IF(Tabla1[[#This Row],[SEGUIMIENTO]]="PENDIENTE","No Ejecutada","ADICIONAL"))</f>
        <v>Ejecutada</v>
      </c>
      <c r="AF92" s="292" t="s">
        <v>1820</v>
      </c>
      <c r="AG92" s="292" t="s">
        <v>1821</v>
      </c>
      <c r="AH92" s="293"/>
      <c r="AI92" s="349"/>
      <c r="AJ92" s="304" t="str">
        <f>IF(Tabla1[[#This Row],[SUSTENTO]]="CORRECTIVO","N","S")</f>
        <v>S</v>
      </c>
      <c r="AK92" s="297" t="str">
        <f>+Tabla1[[#This Row],[PERSONAL]]</f>
        <v>ELECN_P_C</v>
      </c>
      <c r="AL92" s="299">
        <f>+IF(Tabla1[[#This Row],[S/N]]="S",IF(Tabla1[[#This Row],[HH]]=0,Tabla1[[#This Row],[HH//]],Tabla1[[#This Row],[HH]]),0)</f>
        <v>2</v>
      </c>
      <c r="AM92" s="345">
        <v>2</v>
      </c>
      <c r="AN92" s="305">
        <f>IF(Tabla1[[#This Row],[S/N]]="s",+IFERROR(Tabla1[[#This Row],[HH REAL]]/Tabla1[[#This Row],[HH PLAN]],0),"")</f>
        <v>1</v>
      </c>
      <c r="AO92" s="148">
        <f>Tabla1[[#This Row],[FREC
CANT]]*Tabla1[[#This Row],[HH REAL]]</f>
        <v>2</v>
      </c>
    </row>
    <row r="93" spans="1:41" hidden="1">
      <c r="A93" s="341"/>
      <c r="B93" s="290" t="s">
        <v>38</v>
      </c>
      <c r="C93" s="342"/>
      <c r="D93" s="309" t="s">
        <v>1932</v>
      </c>
      <c r="E93" s="344"/>
      <c r="F93" s="298" t="s">
        <v>2055</v>
      </c>
      <c r="G93" s="298" t="s">
        <v>2059</v>
      </c>
      <c r="H93" s="343">
        <v>1</v>
      </c>
      <c r="I93" s="345">
        <v>2</v>
      </c>
      <c r="J93" s="310">
        <v>45376</v>
      </c>
      <c r="K93" s="310">
        <v>45376</v>
      </c>
      <c r="L93" s="310">
        <v>45376</v>
      </c>
      <c r="M93" s="297">
        <f ca="1">Tabla1[[#This Row],[REPUESTO]:[SUSTENTO]]</f>
        <v>0</v>
      </c>
      <c r="N93" s="298" t="str">
        <f>IF(Tabla1[[#This Row],[PM]]="PM01","PREVENTIVO",IF(Tabla1[[#This Row],[PM]]="PM02","BACKLOG","CORRECTIVO"))</f>
        <v>BACKLOG</v>
      </c>
      <c r="O93" s="309" t="s">
        <v>459</v>
      </c>
      <c r="P93" s="308">
        <f>Tabla1[[#This Row],[FREC
CANT]]</f>
        <v>1</v>
      </c>
      <c r="Q93" s="299">
        <f>Tabla1[[#This Row],[HORAS ACUM
SOLICITADO]]</f>
        <v>2</v>
      </c>
      <c r="R93" s="299">
        <f>(Tabla1[[#This Row],[H]]*Tabla1[[#This Row],[HH]])</f>
        <v>2</v>
      </c>
      <c r="S93" s="346"/>
      <c r="T93" s="347"/>
      <c r="U93" s="291" t="s">
        <v>1925</v>
      </c>
      <c r="V93" s="348"/>
      <c r="W93" s="290" t="str">
        <f>IF(Tabla1[[#This Row],[SUSTENTO]]="CORRECTIVO","ADICIONAL",IF(AND(Tabla1[[#This Row],[SUSTENTO]]="PREVENTIVO",Tabla1[[#This Row],[INDICADOR]]="VERDE"),"CUMPLIDO",IF(AND(Tabla1[[#This Row],[SUSTENTO]]="BACKLOG",Tabla1[[#This Row],[INDICADOR]]="VERDE"),"CUMPLIDO","PENDIENTE")))</f>
        <v>CUMPLIDO</v>
      </c>
      <c r="X93" s="302" t="str">
        <f>+IF(X$1=Tabla1[[#This Row],[INICIO 
PARADA]],"X",IF(Tabla1[[#This Row],[FIN 
PARADA]]=X$1,"X",""))</f>
        <v/>
      </c>
      <c r="Y93" s="302" t="str">
        <f>+IF(Y$1=Tabla1[[#This Row],[INICIO 
PARADA]],"X",IF(Tabla1[[#This Row],[FIN 
PARADA]]=Y$1,"X",""))</f>
        <v/>
      </c>
      <c r="Z93" s="302" t="str">
        <f>+IF(Z$1=Tabla1[[#This Row],[INICIO 
PARADA]],"X",IF(Tabla1[[#This Row],[FIN 
PARADA]]=Z$1,"X",""))</f>
        <v>X</v>
      </c>
      <c r="AA93" s="302" t="str">
        <f>+IF(AA$1=Tabla1[[#This Row],[INICIO 
PARADA]],"X",IF(Tabla1[[#This Row],[FIN 
PARADA]]=AA$1,"X",""))</f>
        <v/>
      </c>
      <c r="AB93" s="302" t="str">
        <f>+IF(AB$1=Tabla1[[#This Row],[INICIO 
PARADA]],"X",IF(Tabla1[[#This Row],[FIN 
PARADA]]=AB$1,"X",""))</f>
        <v/>
      </c>
      <c r="AC93" s="302" t="str">
        <f>+IF(AC$1=Tabla1[[#This Row],[INICIO 
PARADA]],"X",IF(Tabla1[[#This Row],[FIN 
PARADA]]=AC$1,"X",""))</f>
        <v/>
      </c>
      <c r="AD93" s="302" t="str">
        <f>+IF(AD$1=Tabla1[[#This Row],[INICIO 
PARADA]],"X",IF(Tabla1[[#This Row],[FIN 
PARADA]]=AD$1,"X",""))</f>
        <v/>
      </c>
      <c r="AE93" s="303" t="str">
        <f>+IF(Tabla1[[#This Row],[SEGUIMIENTO]]="CUMPLIDO","Ejecutada",IF(Tabla1[[#This Row],[SEGUIMIENTO]]="PENDIENTE","No Ejecutada","ADICIONAL"))</f>
        <v>Ejecutada</v>
      </c>
      <c r="AF93" s="292" t="s">
        <v>1820</v>
      </c>
      <c r="AG93" s="292" t="s">
        <v>1821</v>
      </c>
      <c r="AH93" s="349"/>
      <c r="AI93" s="349"/>
      <c r="AJ93" s="304" t="str">
        <f>IF(Tabla1[[#This Row],[SUSTENTO]]="CORRECTIVO","N","S")</f>
        <v>S</v>
      </c>
      <c r="AK93" s="297" t="str">
        <f>+Tabla1[[#This Row],[PERSONAL]]</f>
        <v>ELECN_P_C</v>
      </c>
      <c r="AL93" s="299">
        <f>+IF(Tabla1[[#This Row],[S/N]]="S",IF(Tabla1[[#This Row],[HH]]=0,Tabla1[[#This Row],[HH//]],Tabla1[[#This Row],[HH]]),0)</f>
        <v>2</v>
      </c>
      <c r="AM93" s="345">
        <v>2</v>
      </c>
      <c r="AN93" s="305">
        <f>IF(Tabla1[[#This Row],[S/N]]="s",+IFERROR(Tabla1[[#This Row],[HH REAL]]/Tabla1[[#This Row],[HH PLAN]],0),"")</f>
        <v>1</v>
      </c>
      <c r="AO93" s="148">
        <f>Tabla1[[#This Row],[FREC
CANT]]*Tabla1[[#This Row],[HH REAL]]</f>
        <v>2</v>
      </c>
    </row>
    <row r="94" spans="1:41" hidden="1">
      <c r="A94" s="341"/>
      <c r="B94" s="290" t="s">
        <v>13</v>
      </c>
      <c r="C94" s="342"/>
      <c r="D94" s="309" t="s">
        <v>1932</v>
      </c>
      <c r="E94" s="344"/>
      <c r="F94" s="298" t="s">
        <v>2056</v>
      </c>
      <c r="G94" s="298" t="s">
        <v>2060</v>
      </c>
      <c r="H94" s="343">
        <v>1</v>
      </c>
      <c r="I94" s="345">
        <v>3</v>
      </c>
      <c r="J94" s="310">
        <v>45376</v>
      </c>
      <c r="K94" s="310">
        <v>45376</v>
      </c>
      <c r="L94" s="310">
        <v>45376</v>
      </c>
      <c r="M94" s="297">
        <f ca="1">Tabla1[[#This Row],[REPUESTO]:[SUSTENTO]]</f>
        <v>0</v>
      </c>
      <c r="N94" s="298" t="str">
        <f>IF(Tabla1[[#This Row],[PM]]="PM01","PREVENTIVO",IF(Tabla1[[#This Row],[PM]]="PM02","BACKLOG","CORRECTIVO"))</f>
        <v>PREVENTIVO</v>
      </c>
      <c r="O94" s="309" t="s">
        <v>459</v>
      </c>
      <c r="P94" s="308">
        <f>Tabla1[[#This Row],[FREC
CANT]]</f>
        <v>1</v>
      </c>
      <c r="Q94" s="299">
        <f>Tabla1[[#This Row],[HORAS ACUM
SOLICITADO]]</f>
        <v>3</v>
      </c>
      <c r="R94" s="299">
        <f>(Tabla1[[#This Row],[H]]*Tabla1[[#This Row],[HH]])</f>
        <v>3</v>
      </c>
      <c r="S94" s="346"/>
      <c r="T94" s="347"/>
      <c r="U94" s="291" t="s">
        <v>1925</v>
      </c>
      <c r="V94" s="348"/>
      <c r="W94" s="290" t="str">
        <f>IF(Tabla1[[#This Row],[SUSTENTO]]="CORRECTIVO","ADICIONAL",IF(AND(Tabla1[[#This Row],[SUSTENTO]]="PREVENTIVO",Tabla1[[#This Row],[INDICADOR]]="VERDE"),"CUMPLIDO",IF(AND(Tabla1[[#This Row],[SUSTENTO]]="BACKLOG",Tabla1[[#This Row],[INDICADOR]]="VERDE"),"CUMPLIDO","PENDIENTE")))</f>
        <v>CUMPLIDO</v>
      </c>
      <c r="X94" s="302" t="str">
        <f>+IF(X$1=Tabla1[[#This Row],[INICIO 
PARADA]],"X",IF(Tabla1[[#This Row],[FIN 
PARADA]]=X$1,"X",""))</f>
        <v/>
      </c>
      <c r="Y94" s="302" t="str">
        <f>+IF(Y$1=Tabla1[[#This Row],[INICIO 
PARADA]],"X",IF(Tabla1[[#This Row],[FIN 
PARADA]]=Y$1,"X",""))</f>
        <v/>
      </c>
      <c r="Z94" s="302" t="str">
        <f>+IF(Z$1=Tabla1[[#This Row],[INICIO 
PARADA]],"X",IF(Tabla1[[#This Row],[FIN 
PARADA]]=Z$1,"X",""))</f>
        <v>X</v>
      </c>
      <c r="AA94" s="302" t="str">
        <f>+IF(AA$1=Tabla1[[#This Row],[INICIO 
PARADA]],"X",IF(Tabla1[[#This Row],[FIN 
PARADA]]=AA$1,"X",""))</f>
        <v/>
      </c>
      <c r="AB94" s="302" t="str">
        <f>+IF(AB$1=Tabla1[[#This Row],[INICIO 
PARADA]],"X",IF(Tabla1[[#This Row],[FIN 
PARADA]]=AB$1,"X",""))</f>
        <v/>
      </c>
      <c r="AC94" s="302" t="str">
        <f>+IF(AC$1=Tabla1[[#This Row],[INICIO 
PARADA]],"X",IF(Tabla1[[#This Row],[FIN 
PARADA]]=AC$1,"X",""))</f>
        <v/>
      </c>
      <c r="AD94" s="302" t="str">
        <f>+IF(AD$1=Tabla1[[#This Row],[INICIO 
PARADA]],"X",IF(Tabla1[[#This Row],[FIN 
PARADA]]=AD$1,"X",""))</f>
        <v/>
      </c>
      <c r="AE94" s="303" t="str">
        <f>+IF(Tabla1[[#This Row],[SEGUIMIENTO]]="CUMPLIDO","Ejecutada",IF(Tabla1[[#This Row],[SEGUIMIENTO]]="PENDIENTE","No Ejecutada","ADICIONAL"))</f>
        <v>Ejecutada</v>
      </c>
      <c r="AF94" s="292" t="s">
        <v>1820</v>
      </c>
      <c r="AG94" s="292" t="s">
        <v>1821</v>
      </c>
      <c r="AH94" s="349"/>
      <c r="AI94" s="349"/>
      <c r="AJ94" s="304" t="str">
        <f>IF(Tabla1[[#This Row],[SUSTENTO]]="CORRECTIVO","N","S")</f>
        <v>S</v>
      </c>
      <c r="AK94" s="297" t="str">
        <f>+Tabla1[[#This Row],[PERSONAL]]</f>
        <v>ELECN_P_C</v>
      </c>
      <c r="AL94" s="299">
        <f>+IF(Tabla1[[#This Row],[S/N]]="S",IF(Tabla1[[#This Row],[HH]]=0,Tabla1[[#This Row],[HH//]],Tabla1[[#This Row],[HH]]),0)</f>
        <v>3</v>
      </c>
      <c r="AM94" s="345">
        <v>3</v>
      </c>
      <c r="AN94" s="305">
        <f>IF(Tabla1[[#This Row],[S/N]]="s",+IFERROR(Tabla1[[#This Row],[HH REAL]]/Tabla1[[#This Row],[HH PLAN]],0),"")</f>
        <v>1</v>
      </c>
      <c r="AO94" s="148">
        <f>Tabla1[[#This Row],[FREC
CANT]]*Tabla1[[#This Row],[HH REAL]]</f>
        <v>3</v>
      </c>
    </row>
    <row r="95" spans="1:41" hidden="1">
      <c r="A95" s="341"/>
      <c r="B95" s="290" t="s">
        <v>38</v>
      </c>
      <c r="C95" s="342"/>
      <c r="D95" s="309" t="s">
        <v>1932</v>
      </c>
      <c r="E95" s="344"/>
      <c r="F95" s="298" t="s">
        <v>308</v>
      </c>
      <c r="G95" s="298" t="s">
        <v>1969</v>
      </c>
      <c r="H95" s="343">
        <v>1</v>
      </c>
      <c r="I95" s="345">
        <v>9</v>
      </c>
      <c r="J95" s="310">
        <v>45376</v>
      </c>
      <c r="K95" s="310">
        <v>45376</v>
      </c>
      <c r="L95" s="310">
        <v>45376</v>
      </c>
      <c r="M95" s="297">
        <f ca="1">Tabla1[[#This Row],[REPUESTO]:[SUSTENTO]]</f>
        <v>0</v>
      </c>
      <c r="N95" s="298" t="str">
        <f>IF(Tabla1[[#This Row],[PM]]="PM01","PREVENTIVO",IF(Tabla1[[#This Row],[PM]]="PM02","BACKLOG","CORRECTIVO"))</f>
        <v>BACKLOG</v>
      </c>
      <c r="O95" s="309" t="s">
        <v>941</v>
      </c>
      <c r="P95" s="308">
        <f>Tabla1[[#This Row],[FREC
CANT]]</f>
        <v>1</v>
      </c>
      <c r="Q95" s="299">
        <f>Tabla1[[#This Row],[HORAS ACUM
SOLICITADO]]</f>
        <v>9</v>
      </c>
      <c r="R95" s="299">
        <f>(Tabla1[[#This Row],[H]]*Tabla1[[#This Row],[HH]])</f>
        <v>9</v>
      </c>
      <c r="S95" s="346"/>
      <c r="T95" s="347"/>
      <c r="U95" s="291" t="s">
        <v>1925</v>
      </c>
      <c r="V95" s="348"/>
      <c r="W95" s="290" t="str">
        <f>IF(Tabla1[[#This Row],[SUSTENTO]]="CORRECTIVO","ADICIONAL",IF(AND(Tabla1[[#This Row],[SUSTENTO]]="PREVENTIVO",Tabla1[[#This Row],[INDICADOR]]="VERDE"),"CUMPLIDO",IF(AND(Tabla1[[#This Row],[SUSTENTO]]="BACKLOG",Tabla1[[#This Row],[INDICADOR]]="VERDE"),"CUMPLIDO","PENDIENTE")))</f>
        <v>CUMPLIDO</v>
      </c>
      <c r="X95" s="302" t="str">
        <f>+IF(X$1=Tabla1[[#This Row],[INICIO 
PARADA]],"X",IF(Tabla1[[#This Row],[FIN 
PARADA]]=X$1,"X",""))</f>
        <v/>
      </c>
      <c r="Y95" s="302" t="str">
        <f>+IF(Y$1=Tabla1[[#This Row],[INICIO 
PARADA]],"X",IF(Tabla1[[#This Row],[FIN 
PARADA]]=Y$1,"X",""))</f>
        <v/>
      </c>
      <c r="Z95" s="302" t="str">
        <f>+IF(Z$1=Tabla1[[#This Row],[INICIO 
PARADA]],"X",IF(Tabla1[[#This Row],[FIN 
PARADA]]=Z$1,"X",""))</f>
        <v>X</v>
      </c>
      <c r="AA95" s="302" t="str">
        <f>+IF(AA$1=Tabla1[[#This Row],[INICIO 
PARADA]],"X",IF(Tabla1[[#This Row],[FIN 
PARADA]]=AA$1,"X",""))</f>
        <v/>
      </c>
      <c r="AB95" s="302" t="str">
        <f>+IF(AB$1=Tabla1[[#This Row],[INICIO 
PARADA]],"X",IF(Tabla1[[#This Row],[FIN 
PARADA]]=AB$1,"X",""))</f>
        <v/>
      </c>
      <c r="AC95" s="302" t="str">
        <f>+IF(AC$1=Tabla1[[#This Row],[INICIO 
PARADA]],"X",IF(Tabla1[[#This Row],[FIN 
PARADA]]=AC$1,"X",""))</f>
        <v/>
      </c>
      <c r="AD95" s="302" t="str">
        <f>+IF(AD$1=Tabla1[[#This Row],[INICIO 
PARADA]],"X",IF(Tabla1[[#This Row],[FIN 
PARADA]]=AD$1,"X",""))</f>
        <v/>
      </c>
      <c r="AE95" s="303" t="str">
        <f>+IF(Tabla1[[#This Row],[SEGUIMIENTO]]="CUMPLIDO","Ejecutada",IF(Tabla1[[#This Row],[SEGUIMIENTO]]="PENDIENTE","No Ejecutada","ADICIONAL"))</f>
        <v>Ejecutada</v>
      </c>
      <c r="AF95" s="292" t="s">
        <v>1820</v>
      </c>
      <c r="AG95" s="292" t="s">
        <v>1821</v>
      </c>
      <c r="AH95" s="349"/>
      <c r="AI95" s="349"/>
      <c r="AJ95" s="304" t="str">
        <f>IF(Tabla1[[#This Row],[SUSTENTO]]="CORRECTIVO","N","S")</f>
        <v>S</v>
      </c>
      <c r="AK95" s="297" t="str">
        <f>+Tabla1[[#This Row],[PERSONAL]]</f>
        <v>INST_P_C</v>
      </c>
      <c r="AL95" s="299">
        <f>+IF(Tabla1[[#This Row],[S/N]]="S",IF(Tabla1[[#This Row],[HH]]=0,Tabla1[[#This Row],[HH//]],Tabla1[[#This Row],[HH]]),0)</f>
        <v>9</v>
      </c>
      <c r="AM95" s="345">
        <v>9</v>
      </c>
      <c r="AN95" s="305">
        <f>IF(Tabla1[[#This Row],[S/N]]="s",+IFERROR(Tabla1[[#This Row],[HH REAL]]/Tabla1[[#This Row],[HH PLAN]],0),"")</f>
        <v>1</v>
      </c>
      <c r="AO95" s="148">
        <f>Tabla1[[#This Row],[FREC
CANT]]*Tabla1[[#This Row],[HH REAL]]</f>
        <v>9</v>
      </c>
    </row>
    <row r="96" spans="1:41" hidden="1">
      <c r="A96" s="341"/>
      <c r="B96" s="290" t="s">
        <v>13</v>
      </c>
      <c r="C96" s="342"/>
      <c r="D96" s="309" t="s">
        <v>1932</v>
      </c>
      <c r="E96" s="344"/>
      <c r="F96" s="298" t="s">
        <v>363</v>
      </c>
      <c r="G96" s="298" t="s">
        <v>2065</v>
      </c>
      <c r="H96" s="343">
        <v>3</v>
      </c>
      <c r="I96" s="345">
        <v>9</v>
      </c>
      <c r="J96" s="310">
        <v>45376</v>
      </c>
      <c r="K96" s="310">
        <v>45376</v>
      </c>
      <c r="L96" s="310">
        <v>45376</v>
      </c>
      <c r="M96" s="297">
        <f ca="1">Tabla1[[#This Row],[REPUESTO]:[SUSTENTO]]</f>
        <v>0</v>
      </c>
      <c r="N96" s="298" t="str">
        <f>IF(Tabla1[[#This Row],[PM]]="PM01","PREVENTIVO",IF(Tabla1[[#This Row],[PM]]="PM02","BACKLOG","CORRECTIVO"))</f>
        <v>PREVENTIVO</v>
      </c>
      <c r="O96" s="309" t="s">
        <v>941</v>
      </c>
      <c r="P96" s="308">
        <f>Tabla1[[#This Row],[FREC
CANT]]</f>
        <v>3</v>
      </c>
      <c r="Q96" s="299">
        <f>Tabla1[[#This Row],[HORAS ACUM
SOLICITADO]]</f>
        <v>9</v>
      </c>
      <c r="R96" s="299">
        <f>(Tabla1[[#This Row],[H]]*Tabla1[[#This Row],[HH]])</f>
        <v>27</v>
      </c>
      <c r="S96" s="346"/>
      <c r="T96" s="347"/>
      <c r="U96" s="291" t="s">
        <v>1925</v>
      </c>
      <c r="V96" s="348"/>
      <c r="W96" s="290" t="str">
        <f>IF(Tabla1[[#This Row],[SUSTENTO]]="CORRECTIVO","ADICIONAL",IF(AND(Tabla1[[#This Row],[SUSTENTO]]="PREVENTIVO",Tabla1[[#This Row],[INDICADOR]]="VERDE"),"CUMPLIDO",IF(AND(Tabla1[[#This Row],[SUSTENTO]]="BACKLOG",Tabla1[[#This Row],[INDICADOR]]="VERDE"),"CUMPLIDO","PENDIENTE")))</f>
        <v>CUMPLIDO</v>
      </c>
      <c r="X96" s="302" t="str">
        <f>+IF(X$1=Tabla1[[#This Row],[INICIO 
PARADA]],"X",IF(Tabla1[[#This Row],[FIN 
PARADA]]=X$1,"X",""))</f>
        <v/>
      </c>
      <c r="Y96" s="302" t="str">
        <f>+IF(Y$1=Tabla1[[#This Row],[INICIO 
PARADA]],"X",IF(Tabla1[[#This Row],[FIN 
PARADA]]=Y$1,"X",""))</f>
        <v/>
      </c>
      <c r="Z96" s="302" t="str">
        <f>+IF(Z$1=Tabla1[[#This Row],[INICIO 
PARADA]],"X",IF(Tabla1[[#This Row],[FIN 
PARADA]]=Z$1,"X",""))</f>
        <v>X</v>
      </c>
      <c r="AA96" s="302" t="str">
        <f>+IF(AA$1=Tabla1[[#This Row],[INICIO 
PARADA]],"X",IF(Tabla1[[#This Row],[FIN 
PARADA]]=AA$1,"X",""))</f>
        <v/>
      </c>
      <c r="AB96" s="302" t="str">
        <f>+IF(AB$1=Tabla1[[#This Row],[INICIO 
PARADA]],"X",IF(Tabla1[[#This Row],[FIN 
PARADA]]=AB$1,"X",""))</f>
        <v/>
      </c>
      <c r="AC96" s="302" t="str">
        <f>+IF(AC$1=Tabla1[[#This Row],[INICIO 
PARADA]],"X",IF(Tabla1[[#This Row],[FIN 
PARADA]]=AC$1,"X",""))</f>
        <v/>
      </c>
      <c r="AD96" s="302" t="str">
        <f>+IF(AD$1=Tabla1[[#This Row],[INICIO 
PARADA]],"X",IF(Tabla1[[#This Row],[FIN 
PARADA]]=AD$1,"X",""))</f>
        <v/>
      </c>
      <c r="AE96" s="303" t="str">
        <f>+IF(Tabla1[[#This Row],[SEGUIMIENTO]]="CUMPLIDO","Ejecutada",IF(Tabla1[[#This Row],[SEGUIMIENTO]]="PENDIENTE","No Ejecutada","ADICIONAL"))</f>
        <v>Ejecutada</v>
      </c>
      <c r="AF96" s="292" t="s">
        <v>1820</v>
      </c>
      <c r="AG96" s="292" t="s">
        <v>1821</v>
      </c>
      <c r="AH96" s="349"/>
      <c r="AI96" s="349"/>
      <c r="AJ96" s="304" t="str">
        <f>IF(Tabla1[[#This Row],[SUSTENTO]]="CORRECTIVO","N","S")</f>
        <v>S</v>
      </c>
      <c r="AK96" s="297" t="str">
        <f>+Tabla1[[#This Row],[PERSONAL]]</f>
        <v>INST_P_C</v>
      </c>
      <c r="AL96" s="299">
        <f>+IF(Tabla1[[#This Row],[S/N]]="S",IF(Tabla1[[#This Row],[HH]]=0,Tabla1[[#This Row],[HH//]],Tabla1[[#This Row],[HH]]),0)</f>
        <v>9</v>
      </c>
      <c r="AM96" s="345">
        <v>9</v>
      </c>
      <c r="AN96" s="305">
        <f>IF(Tabla1[[#This Row],[S/N]]="s",+IFERROR(Tabla1[[#This Row],[HH REAL]]/Tabla1[[#This Row],[HH PLAN]],0),"")</f>
        <v>1</v>
      </c>
      <c r="AO96" s="148">
        <f>Tabla1[[#This Row],[FREC
CANT]]*Tabla1[[#This Row],[HH REAL]]</f>
        <v>27</v>
      </c>
    </row>
    <row r="97" spans="1:41" hidden="1">
      <c r="A97" s="341"/>
      <c r="B97" s="290" t="s">
        <v>38</v>
      </c>
      <c r="C97" s="342"/>
      <c r="D97" s="309" t="s">
        <v>1932</v>
      </c>
      <c r="E97" s="344"/>
      <c r="F97" s="298" t="s">
        <v>2061</v>
      </c>
      <c r="G97" s="298" t="s">
        <v>2066</v>
      </c>
      <c r="H97" s="343">
        <v>2</v>
      </c>
      <c r="I97" s="345">
        <v>3</v>
      </c>
      <c r="J97" s="310">
        <v>45376</v>
      </c>
      <c r="K97" s="310">
        <v>45376</v>
      </c>
      <c r="L97" s="310">
        <v>45376</v>
      </c>
      <c r="M97" s="297">
        <f ca="1">Tabla1[[#This Row],[REPUESTO]:[SUSTENTO]]</f>
        <v>0</v>
      </c>
      <c r="N97" s="298" t="str">
        <f>IF(Tabla1[[#This Row],[PM]]="PM01","PREVENTIVO",IF(Tabla1[[#This Row],[PM]]="PM02","BACKLOG","CORRECTIVO"))</f>
        <v>BACKLOG</v>
      </c>
      <c r="O97" s="309" t="s">
        <v>941</v>
      </c>
      <c r="P97" s="308">
        <f>Tabla1[[#This Row],[FREC
CANT]]</f>
        <v>2</v>
      </c>
      <c r="Q97" s="299">
        <f>Tabla1[[#This Row],[HORAS ACUM
SOLICITADO]]</f>
        <v>3</v>
      </c>
      <c r="R97" s="299">
        <f>(Tabla1[[#This Row],[H]]*Tabla1[[#This Row],[HH]])</f>
        <v>6</v>
      </c>
      <c r="S97" s="346"/>
      <c r="T97" s="347"/>
      <c r="U97" s="291" t="s">
        <v>1925</v>
      </c>
      <c r="V97" s="348"/>
      <c r="W97" s="290" t="str">
        <f>IF(Tabla1[[#This Row],[SUSTENTO]]="CORRECTIVO","ADICIONAL",IF(AND(Tabla1[[#This Row],[SUSTENTO]]="PREVENTIVO",Tabla1[[#This Row],[INDICADOR]]="VERDE"),"CUMPLIDO",IF(AND(Tabla1[[#This Row],[SUSTENTO]]="BACKLOG",Tabla1[[#This Row],[INDICADOR]]="VERDE"),"CUMPLIDO","PENDIENTE")))</f>
        <v>CUMPLIDO</v>
      </c>
      <c r="X97" s="302" t="str">
        <f>+IF(X$1=Tabla1[[#This Row],[INICIO 
PARADA]],"X",IF(Tabla1[[#This Row],[FIN 
PARADA]]=X$1,"X",""))</f>
        <v/>
      </c>
      <c r="Y97" s="302" t="str">
        <f>+IF(Y$1=Tabla1[[#This Row],[INICIO 
PARADA]],"X",IF(Tabla1[[#This Row],[FIN 
PARADA]]=Y$1,"X",""))</f>
        <v/>
      </c>
      <c r="Z97" s="302" t="str">
        <f>+IF(Z$1=Tabla1[[#This Row],[INICIO 
PARADA]],"X",IF(Tabla1[[#This Row],[FIN 
PARADA]]=Z$1,"X",""))</f>
        <v>X</v>
      </c>
      <c r="AA97" s="302" t="str">
        <f>+IF(AA$1=Tabla1[[#This Row],[INICIO 
PARADA]],"X",IF(Tabla1[[#This Row],[FIN 
PARADA]]=AA$1,"X",""))</f>
        <v/>
      </c>
      <c r="AB97" s="302" t="str">
        <f>+IF(AB$1=Tabla1[[#This Row],[INICIO 
PARADA]],"X",IF(Tabla1[[#This Row],[FIN 
PARADA]]=AB$1,"X",""))</f>
        <v/>
      </c>
      <c r="AC97" s="302" t="str">
        <f>+IF(AC$1=Tabla1[[#This Row],[INICIO 
PARADA]],"X",IF(Tabla1[[#This Row],[FIN 
PARADA]]=AC$1,"X",""))</f>
        <v/>
      </c>
      <c r="AD97" s="302" t="str">
        <f>+IF(AD$1=Tabla1[[#This Row],[INICIO 
PARADA]],"X",IF(Tabla1[[#This Row],[FIN 
PARADA]]=AD$1,"X",""))</f>
        <v/>
      </c>
      <c r="AE97" s="303" t="str">
        <f>+IF(Tabla1[[#This Row],[SEGUIMIENTO]]="CUMPLIDO","Ejecutada",IF(Tabla1[[#This Row],[SEGUIMIENTO]]="PENDIENTE","No Ejecutada","ADICIONAL"))</f>
        <v>Ejecutada</v>
      </c>
      <c r="AF97" s="292" t="s">
        <v>1820</v>
      </c>
      <c r="AG97" s="292" t="s">
        <v>1821</v>
      </c>
      <c r="AH97" s="349"/>
      <c r="AI97" s="349"/>
      <c r="AJ97" s="304" t="str">
        <f>IF(Tabla1[[#This Row],[SUSTENTO]]="CORRECTIVO","N","S")</f>
        <v>S</v>
      </c>
      <c r="AK97" s="297" t="str">
        <f>+Tabla1[[#This Row],[PERSONAL]]</f>
        <v>INST_P_C</v>
      </c>
      <c r="AL97" s="299">
        <f>+IF(Tabla1[[#This Row],[S/N]]="S",IF(Tabla1[[#This Row],[HH]]=0,Tabla1[[#This Row],[HH//]],Tabla1[[#This Row],[HH]]),0)</f>
        <v>3</v>
      </c>
      <c r="AM97" s="345">
        <v>3</v>
      </c>
      <c r="AN97" s="305">
        <f>IF(Tabla1[[#This Row],[S/N]]="s",+IFERROR(Tabla1[[#This Row],[HH REAL]]/Tabla1[[#This Row],[HH PLAN]],0),"")</f>
        <v>1</v>
      </c>
      <c r="AO97" s="148">
        <f>Tabla1[[#This Row],[FREC
CANT]]*Tabla1[[#This Row],[HH REAL]]</f>
        <v>6</v>
      </c>
    </row>
    <row r="98" spans="1:41" hidden="1">
      <c r="A98" s="341"/>
      <c r="B98" s="290" t="s">
        <v>38</v>
      </c>
      <c r="C98" s="342"/>
      <c r="D98" s="309" t="s">
        <v>1932</v>
      </c>
      <c r="E98" s="344"/>
      <c r="F98" s="298" t="s">
        <v>2062</v>
      </c>
      <c r="G98" s="298" t="s">
        <v>2067</v>
      </c>
      <c r="H98" s="343">
        <v>2</v>
      </c>
      <c r="I98" s="345">
        <v>3</v>
      </c>
      <c r="J98" s="310">
        <v>45376</v>
      </c>
      <c r="K98" s="310">
        <v>45376</v>
      </c>
      <c r="L98" s="310">
        <v>45376</v>
      </c>
      <c r="M98" s="297">
        <f ca="1">Tabla1[[#This Row],[REPUESTO]:[SUSTENTO]]</f>
        <v>0</v>
      </c>
      <c r="N98" s="298" t="str">
        <f>IF(Tabla1[[#This Row],[PM]]="PM01","PREVENTIVO",IF(Tabla1[[#This Row],[PM]]="PM02","BACKLOG","CORRECTIVO"))</f>
        <v>BACKLOG</v>
      </c>
      <c r="O98" s="309" t="s">
        <v>941</v>
      </c>
      <c r="P98" s="308">
        <f>Tabla1[[#This Row],[FREC
CANT]]</f>
        <v>2</v>
      </c>
      <c r="Q98" s="299">
        <f>Tabla1[[#This Row],[HORAS ACUM
SOLICITADO]]</f>
        <v>3</v>
      </c>
      <c r="R98" s="299">
        <f>(Tabla1[[#This Row],[H]]*Tabla1[[#This Row],[HH]])</f>
        <v>6</v>
      </c>
      <c r="S98" s="346"/>
      <c r="T98" s="347"/>
      <c r="U98" s="291" t="s">
        <v>1925</v>
      </c>
      <c r="V98" s="348"/>
      <c r="W98" s="290" t="str">
        <f>IF(Tabla1[[#This Row],[SUSTENTO]]="CORRECTIVO","ADICIONAL",IF(AND(Tabla1[[#This Row],[SUSTENTO]]="PREVENTIVO",Tabla1[[#This Row],[INDICADOR]]="VERDE"),"CUMPLIDO",IF(AND(Tabla1[[#This Row],[SUSTENTO]]="BACKLOG",Tabla1[[#This Row],[INDICADOR]]="VERDE"),"CUMPLIDO","PENDIENTE")))</f>
        <v>CUMPLIDO</v>
      </c>
      <c r="X98" s="302" t="str">
        <f>+IF(X$1=Tabla1[[#This Row],[INICIO 
PARADA]],"X",IF(Tabla1[[#This Row],[FIN 
PARADA]]=X$1,"X",""))</f>
        <v/>
      </c>
      <c r="Y98" s="302" t="str">
        <f>+IF(Y$1=Tabla1[[#This Row],[INICIO 
PARADA]],"X",IF(Tabla1[[#This Row],[FIN 
PARADA]]=Y$1,"X",""))</f>
        <v/>
      </c>
      <c r="Z98" s="302" t="str">
        <f>+IF(Z$1=Tabla1[[#This Row],[INICIO 
PARADA]],"X",IF(Tabla1[[#This Row],[FIN 
PARADA]]=Z$1,"X",""))</f>
        <v>X</v>
      </c>
      <c r="AA98" s="302" t="str">
        <f>+IF(AA$1=Tabla1[[#This Row],[INICIO 
PARADA]],"X",IF(Tabla1[[#This Row],[FIN 
PARADA]]=AA$1,"X",""))</f>
        <v/>
      </c>
      <c r="AB98" s="302" t="str">
        <f>+IF(AB$1=Tabla1[[#This Row],[INICIO 
PARADA]],"X",IF(Tabla1[[#This Row],[FIN 
PARADA]]=AB$1,"X",""))</f>
        <v/>
      </c>
      <c r="AC98" s="302" t="str">
        <f>+IF(AC$1=Tabla1[[#This Row],[INICIO 
PARADA]],"X",IF(Tabla1[[#This Row],[FIN 
PARADA]]=AC$1,"X",""))</f>
        <v/>
      </c>
      <c r="AD98" s="302" t="str">
        <f>+IF(AD$1=Tabla1[[#This Row],[INICIO 
PARADA]],"X",IF(Tabla1[[#This Row],[FIN 
PARADA]]=AD$1,"X",""))</f>
        <v/>
      </c>
      <c r="AE98" s="303" t="str">
        <f>+IF(Tabla1[[#This Row],[SEGUIMIENTO]]="CUMPLIDO","Ejecutada",IF(Tabla1[[#This Row],[SEGUIMIENTO]]="PENDIENTE","No Ejecutada","ADICIONAL"))</f>
        <v>Ejecutada</v>
      </c>
      <c r="AF98" s="292" t="s">
        <v>1820</v>
      </c>
      <c r="AG98" s="292" t="s">
        <v>1821</v>
      </c>
      <c r="AH98" s="349"/>
      <c r="AI98" s="349"/>
      <c r="AJ98" s="304" t="str">
        <f>IF(Tabla1[[#This Row],[SUSTENTO]]="CORRECTIVO","N","S")</f>
        <v>S</v>
      </c>
      <c r="AK98" s="297" t="str">
        <f>+Tabla1[[#This Row],[PERSONAL]]</f>
        <v>INST_P_C</v>
      </c>
      <c r="AL98" s="299">
        <f>+IF(Tabla1[[#This Row],[S/N]]="S",IF(Tabla1[[#This Row],[HH]]=0,Tabla1[[#This Row],[HH//]],Tabla1[[#This Row],[HH]]),0)</f>
        <v>3</v>
      </c>
      <c r="AM98" s="345">
        <v>3</v>
      </c>
      <c r="AN98" s="305">
        <f>IF(Tabla1[[#This Row],[S/N]]="s",+IFERROR(Tabla1[[#This Row],[HH REAL]]/Tabla1[[#This Row],[HH PLAN]],0),"")</f>
        <v>1</v>
      </c>
      <c r="AO98" s="148">
        <f>Tabla1[[#This Row],[FREC
CANT]]*Tabla1[[#This Row],[HH REAL]]</f>
        <v>6</v>
      </c>
    </row>
    <row r="99" spans="1:41" hidden="1">
      <c r="A99" s="341"/>
      <c r="B99" s="290" t="s">
        <v>38</v>
      </c>
      <c r="C99" s="342"/>
      <c r="D99" s="309" t="s">
        <v>1932</v>
      </c>
      <c r="E99" s="344"/>
      <c r="F99" s="298" t="s">
        <v>2063</v>
      </c>
      <c r="G99" s="298" t="s">
        <v>2068</v>
      </c>
      <c r="H99" s="343">
        <v>2</v>
      </c>
      <c r="I99" s="345">
        <v>3</v>
      </c>
      <c r="J99" s="310">
        <v>45376</v>
      </c>
      <c r="K99" s="310">
        <v>45376</v>
      </c>
      <c r="L99" s="310">
        <v>45376</v>
      </c>
      <c r="M99" s="297">
        <f ca="1">Tabla1[[#This Row],[REPUESTO]:[SUSTENTO]]</f>
        <v>0</v>
      </c>
      <c r="N99" s="298" t="str">
        <f>IF(Tabla1[[#This Row],[PM]]="PM01","PREVENTIVO",IF(Tabla1[[#This Row],[PM]]="PM02","BACKLOG","CORRECTIVO"))</f>
        <v>BACKLOG</v>
      </c>
      <c r="O99" s="309" t="s">
        <v>941</v>
      </c>
      <c r="P99" s="308">
        <f>Tabla1[[#This Row],[FREC
CANT]]</f>
        <v>2</v>
      </c>
      <c r="Q99" s="299">
        <f>Tabla1[[#This Row],[HORAS ACUM
SOLICITADO]]</f>
        <v>3</v>
      </c>
      <c r="R99" s="299">
        <f>(Tabla1[[#This Row],[H]]*Tabla1[[#This Row],[HH]])</f>
        <v>6</v>
      </c>
      <c r="S99" s="346"/>
      <c r="T99" s="347"/>
      <c r="U99" s="291" t="s">
        <v>1925</v>
      </c>
      <c r="V99" s="348"/>
      <c r="W99" s="290" t="str">
        <f>IF(Tabla1[[#This Row],[SUSTENTO]]="CORRECTIVO","ADICIONAL",IF(AND(Tabla1[[#This Row],[SUSTENTO]]="PREVENTIVO",Tabla1[[#This Row],[INDICADOR]]="VERDE"),"CUMPLIDO",IF(AND(Tabla1[[#This Row],[SUSTENTO]]="BACKLOG",Tabla1[[#This Row],[INDICADOR]]="VERDE"),"CUMPLIDO","PENDIENTE")))</f>
        <v>CUMPLIDO</v>
      </c>
      <c r="X99" s="302" t="str">
        <f>+IF(X$1=Tabla1[[#This Row],[INICIO 
PARADA]],"X",IF(Tabla1[[#This Row],[FIN 
PARADA]]=X$1,"X",""))</f>
        <v/>
      </c>
      <c r="Y99" s="302" t="str">
        <f>+IF(Y$1=Tabla1[[#This Row],[INICIO 
PARADA]],"X",IF(Tabla1[[#This Row],[FIN 
PARADA]]=Y$1,"X",""))</f>
        <v/>
      </c>
      <c r="Z99" s="302" t="str">
        <f>+IF(Z$1=Tabla1[[#This Row],[INICIO 
PARADA]],"X",IF(Tabla1[[#This Row],[FIN 
PARADA]]=Z$1,"X",""))</f>
        <v>X</v>
      </c>
      <c r="AA99" s="302" t="str">
        <f>+IF(AA$1=Tabla1[[#This Row],[INICIO 
PARADA]],"X",IF(Tabla1[[#This Row],[FIN 
PARADA]]=AA$1,"X",""))</f>
        <v/>
      </c>
      <c r="AB99" s="302" t="str">
        <f>+IF(AB$1=Tabla1[[#This Row],[INICIO 
PARADA]],"X",IF(Tabla1[[#This Row],[FIN 
PARADA]]=AB$1,"X",""))</f>
        <v/>
      </c>
      <c r="AC99" s="302" t="str">
        <f>+IF(AC$1=Tabla1[[#This Row],[INICIO 
PARADA]],"X",IF(Tabla1[[#This Row],[FIN 
PARADA]]=AC$1,"X",""))</f>
        <v/>
      </c>
      <c r="AD99" s="302" t="str">
        <f>+IF(AD$1=Tabla1[[#This Row],[INICIO 
PARADA]],"X",IF(Tabla1[[#This Row],[FIN 
PARADA]]=AD$1,"X",""))</f>
        <v/>
      </c>
      <c r="AE99" s="303" t="str">
        <f>+IF(Tabla1[[#This Row],[SEGUIMIENTO]]="CUMPLIDO","Ejecutada",IF(Tabla1[[#This Row],[SEGUIMIENTO]]="PENDIENTE","No Ejecutada","ADICIONAL"))</f>
        <v>Ejecutada</v>
      </c>
      <c r="AF99" s="292" t="s">
        <v>1820</v>
      </c>
      <c r="AG99" s="292" t="s">
        <v>1821</v>
      </c>
      <c r="AH99" s="349"/>
      <c r="AI99" s="349"/>
      <c r="AJ99" s="304" t="str">
        <f>IF(Tabla1[[#This Row],[SUSTENTO]]="CORRECTIVO","N","S")</f>
        <v>S</v>
      </c>
      <c r="AK99" s="297" t="str">
        <f>+Tabla1[[#This Row],[PERSONAL]]</f>
        <v>INST_P_C</v>
      </c>
      <c r="AL99" s="299">
        <f>+IF(Tabla1[[#This Row],[S/N]]="S",IF(Tabla1[[#This Row],[HH]]=0,Tabla1[[#This Row],[HH//]],Tabla1[[#This Row],[HH]]),0)</f>
        <v>3</v>
      </c>
      <c r="AM99" s="345">
        <v>3</v>
      </c>
      <c r="AN99" s="305">
        <f>IF(Tabla1[[#This Row],[S/N]]="s",+IFERROR(Tabla1[[#This Row],[HH REAL]]/Tabla1[[#This Row],[HH PLAN]],0),"")</f>
        <v>1</v>
      </c>
      <c r="AO99" s="148">
        <f>Tabla1[[#This Row],[FREC
CANT]]*Tabla1[[#This Row],[HH REAL]]</f>
        <v>6</v>
      </c>
    </row>
    <row r="100" spans="1:41" hidden="1">
      <c r="A100" s="341"/>
      <c r="B100" s="290" t="s">
        <v>13</v>
      </c>
      <c r="C100" s="342"/>
      <c r="D100" s="309" t="s">
        <v>1932</v>
      </c>
      <c r="E100" s="344"/>
      <c r="F100" s="298" t="s">
        <v>2064</v>
      </c>
      <c r="G100" s="298" t="s">
        <v>2069</v>
      </c>
      <c r="H100" s="343">
        <v>2</v>
      </c>
      <c r="I100" s="345">
        <v>9</v>
      </c>
      <c r="J100" s="310">
        <v>45376</v>
      </c>
      <c r="K100" s="310">
        <v>45376</v>
      </c>
      <c r="L100" s="310">
        <v>45376</v>
      </c>
      <c r="M100" s="297">
        <f ca="1">Tabla1[[#This Row],[REPUESTO]:[SUSTENTO]]</f>
        <v>0</v>
      </c>
      <c r="N100" s="298" t="str">
        <f>IF(Tabla1[[#This Row],[PM]]="PM01","PREVENTIVO",IF(Tabla1[[#This Row],[PM]]="PM02","BACKLOG","CORRECTIVO"))</f>
        <v>PREVENTIVO</v>
      </c>
      <c r="O100" s="309" t="s">
        <v>941</v>
      </c>
      <c r="P100" s="308">
        <f>Tabla1[[#This Row],[FREC
CANT]]</f>
        <v>2</v>
      </c>
      <c r="Q100" s="299">
        <f>Tabla1[[#This Row],[HORAS ACUM
SOLICITADO]]</f>
        <v>9</v>
      </c>
      <c r="R100" s="299">
        <f>(Tabla1[[#This Row],[H]]*Tabla1[[#This Row],[HH]])</f>
        <v>18</v>
      </c>
      <c r="S100" s="346"/>
      <c r="T100" s="347"/>
      <c r="U100" s="291" t="s">
        <v>1925</v>
      </c>
      <c r="V100" s="348"/>
      <c r="W100" s="290" t="str">
        <f>IF(Tabla1[[#This Row],[SUSTENTO]]="CORRECTIVO","ADICIONAL",IF(AND(Tabla1[[#This Row],[SUSTENTO]]="PREVENTIVO",Tabla1[[#This Row],[INDICADOR]]="VERDE"),"CUMPLIDO",IF(AND(Tabla1[[#This Row],[SUSTENTO]]="BACKLOG",Tabla1[[#This Row],[INDICADOR]]="VERDE"),"CUMPLIDO","PENDIENTE")))</f>
        <v>CUMPLIDO</v>
      </c>
      <c r="X100" s="302" t="str">
        <f>+IF(X$1=Tabla1[[#This Row],[INICIO 
PARADA]],"X",IF(Tabla1[[#This Row],[FIN 
PARADA]]=X$1,"X",""))</f>
        <v/>
      </c>
      <c r="Y100" s="302" t="str">
        <f>+IF(Y$1=Tabla1[[#This Row],[INICIO 
PARADA]],"X",IF(Tabla1[[#This Row],[FIN 
PARADA]]=Y$1,"X",""))</f>
        <v/>
      </c>
      <c r="Z100" s="302" t="str">
        <f>+IF(Z$1=Tabla1[[#This Row],[INICIO 
PARADA]],"X",IF(Tabla1[[#This Row],[FIN 
PARADA]]=Z$1,"X",""))</f>
        <v>X</v>
      </c>
      <c r="AA100" s="302" t="str">
        <f>+IF(AA$1=Tabla1[[#This Row],[INICIO 
PARADA]],"X",IF(Tabla1[[#This Row],[FIN 
PARADA]]=AA$1,"X",""))</f>
        <v/>
      </c>
      <c r="AB100" s="302" t="str">
        <f>+IF(AB$1=Tabla1[[#This Row],[INICIO 
PARADA]],"X",IF(Tabla1[[#This Row],[FIN 
PARADA]]=AB$1,"X",""))</f>
        <v/>
      </c>
      <c r="AC100" s="302" t="str">
        <f>+IF(AC$1=Tabla1[[#This Row],[INICIO 
PARADA]],"X",IF(Tabla1[[#This Row],[FIN 
PARADA]]=AC$1,"X",""))</f>
        <v/>
      </c>
      <c r="AD100" s="302" t="str">
        <f>+IF(AD$1=Tabla1[[#This Row],[INICIO 
PARADA]],"X",IF(Tabla1[[#This Row],[FIN 
PARADA]]=AD$1,"X",""))</f>
        <v/>
      </c>
      <c r="AE100" s="303" t="str">
        <f>+IF(Tabla1[[#This Row],[SEGUIMIENTO]]="CUMPLIDO","Ejecutada",IF(Tabla1[[#This Row],[SEGUIMIENTO]]="PENDIENTE","No Ejecutada","ADICIONAL"))</f>
        <v>Ejecutada</v>
      </c>
      <c r="AF100" s="292" t="s">
        <v>1820</v>
      </c>
      <c r="AG100" s="292" t="s">
        <v>1821</v>
      </c>
      <c r="AH100" s="349"/>
      <c r="AI100" s="349"/>
      <c r="AJ100" s="304" t="str">
        <f>IF(Tabla1[[#This Row],[SUSTENTO]]="CORRECTIVO","N","S")</f>
        <v>S</v>
      </c>
      <c r="AK100" s="297" t="str">
        <f>+Tabla1[[#This Row],[PERSONAL]]</f>
        <v>INST_P_C</v>
      </c>
      <c r="AL100" s="299">
        <f>+IF(Tabla1[[#This Row],[S/N]]="S",IF(Tabla1[[#This Row],[HH]]=0,Tabla1[[#This Row],[HH//]],Tabla1[[#This Row],[HH]]),0)</f>
        <v>9</v>
      </c>
      <c r="AM100" s="345">
        <v>9</v>
      </c>
      <c r="AN100" s="305">
        <f>IF(Tabla1[[#This Row],[S/N]]="s",+IFERROR(Tabla1[[#This Row],[HH REAL]]/Tabla1[[#This Row],[HH PLAN]],0),"")</f>
        <v>1</v>
      </c>
      <c r="AO100" s="148">
        <f>Tabla1[[#This Row],[FREC
CANT]]*Tabla1[[#This Row],[HH REAL]]</f>
        <v>18</v>
      </c>
    </row>
    <row r="101" spans="1:41" hidden="1">
      <c r="A101" s="341"/>
      <c r="B101" s="290" t="s">
        <v>13</v>
      </c>
      <c r="C101" s="342"/>
      <c r="D101" s="309" t="s">
        <v>1932</v>
      </c>
      <c r="E101" s="344"/>
      <c r="F101" s="298" t="s">
        <v>2070</v>
      </c>
      <c r="G101" s="298" t="s">
        <v>1982</v>
      </c>
      <c r="H101" s="343">
        <v>1</v>
      </c>
      <c r="I101" s="345">
        <v>0.5</v>
      </c>
      <c r="J101" s="310">
        <v>45376</v>
      </c>
      <c r="K101" s="310">
        <v>45376</v>
      </c>
      <c r="L101" s="310">
        <v>45376</v>
      </c>
      <c r="M101" s="297">
        <f ca="1">Tabla1[[#This Row],[REPUESTO]:[SUSTENTO]]</f>
        <v>0</v>
      </c>
      <c r="N101" s="298" t="str">
        <f>IF(Tabla1[[#This Row],[PM]]="PM01","PREVENTIVO",IF(Tabla1[[#This Row],[PM]]="PM02","BACKLOG","CORRECTIVO"))</f>
        <v>PREVENTIVO</v>
      </c>
      <c r="O101" s="309" t="s">
        <v>1928</v>
      </c>
      <c r="P101" s="308">
        <f>Tabla1[[#This Row],[FREC
CANT]]</f>
        <v>1</v>
      </c>
      <c r="Q101" s="299">
        <f>Tabla1[[#This Row],[HORAS ACUM
SOLICITADO]]</f>
        <v>0.5</v>
      </c>
      <c r="R101" s="299">
        <f>(Tabla1[[#This Row],[H]]*Tabla1[[#This Row],[HH]])</f>
        <v>0.5</v>
      </c>
      <c r="S101" s="346"/>
      <c r="T101" s="347"/>
      <c r="U101" s="291" t="s">
        <v>1925</v>
      </c>
      <c r="V101" s="348"/>
      <c r="W101" s="290" t="str">
        <f>IF(Tabla1[[#This Row],[SUSTENTO]]="CORRECTIVO","ADICIONAL",IF(AND(Tabla1[[#This Row],[SUSTENTO]]="PREVENTIVO",Tabla1[[#This Row],[INDICADOR]]="VERDE"),"CUMPLIDO",IF(AND(Tabla1[[#This Row],[SUSTENTO]]="BACKLOG",Tabla1[[#This Row],[INDICADOR]]="VERDE"),"CUMPLIDO","PENDIENTE")))</f>
        <v>CUMPLIDO</v>
      </c>
      <c r="X101" s="302" t="str">
        <f>+IF(X$1=Tabla1[[#This Row],[INICIO 
PARADA]],"X",IF(Tabla1[[#This Row],[FIN 
PARADA]]=X$1,"X",""))</f>
        <v/>
      </c>
      <c r="Y101" s="302" t="str">
        <f>+IF(Y$1=Tabla1[[#This Row],[INICIO 
PARADA]],"X",IF(Tabla1[[#This Row],[FIN 
PARADA]]=Y$1,"X",""))</f>
        <v/>
      </c>
      <c r="Z101" s="302" t="str">
        <f>+IF(Z$1=Tabla1[[#This Row],[INICIO 
PARADA]],"X",IF(Tabla1[[#This Row],[FIN 
PARADA]]=Z$1,"X",""))</f>
        <v>X</v>
      </c>
      <c r="AA101" s="302" t="str">
        <f>+IF(AA$1=Tabla1[[#This Row],[INICIO 
PARADA]],"X",IF(Tabla1[[#This Row],[FIN 
PARADA]]=AA$1,"X",""))</f>
        <v/>
      </c>
      <c r="AB101" s="302" t="str">
        <f>+IF(AB$1=Tabla1[[#This Row],[INICIO 
PARADA]],"X",IF(Tabla1[[#This Row],[FIN 
PARADA]]=AB$1,"X",""))</f>
        <v/>
      </c>
      <c r="AC101" s="302" t="str">
        <f>+IF(AC$1=Tabla1[[#This Row],[INICIO 
PARADA]],"X",IF(Tabla1[[#This Row],[FIN 
PARADA]]=AC$1,"X",""))</f>
        <v/>
      </c>
      <c r="AD101" s="302" t="str">
        <f>+IF(AD$1=Tabla1[[#This Row],[INICIO 
PARADA]],"X",IF(Tabla1[[#This Row],[FIN 
PARADA]]=AD$1,"X",""))</f>
        <v/>
      </c>
      <c r="AE101" s="303" t="str">
        <f>+IF(Tabla1[[#This Row],[SEGUIMIENTO]]="CUMPLIDO","Ejecutada",IF(Tabla1[[#This Row],[SEGUIMIENTO]]="PENDIENTE","No Ejecutada","ADICIONAL"))</f>
        <v>Ejecutada</v>
      </c>
      <c r="AF101" s="292" t="s">
        <v>1820</v>
      </c>
      <c r="AG101" s="292" t="s">
        <v>1821</v>
      </c>
      <c r="AH101" s="349"/>
      <c r="AI101" s="349"/>
      <c r="AJ101" s="304" t="str">
        <f>IF(Tabla1[[#This Row],[SUSTENTO]]="CORRECTIVO","N","S")</f>
        <v>S</v>
      </c>
      <c r="AK101" s="297" t="str">
        <f>+Tabla1[[#This Row],[PERSONAL]]</f>
        <v>LUB_P_C</v>
      </c>
      <c r="AL101" s="299">
        <f>+IF(Tabla1[[#This Row],[S/N]]="S",IF(Tabla1[[#This Row],[HH]]=0,Tabla1[[#This Row],[HH//]],Tabla1[[#This Row],[HH]]),0)</f>
        <v>0.5</v>
      </c>
      <c r="AM101" s="345">
        <v>0.5</v>
      </c>
      <c r="AN101" s="305">
        <f>IF(Tabla1[[#This Row],[S/N]]="s",+IFERROR(Tabla1[[#This Row],[HH REAL]]/Tabla1[[#This Row],[HH PLAN]],0),"")</f>
        <v>1</v>
      </c>
      <c r="AO101" s="148">
        <f>Tabla1[[#This Row],[FREC
CANT]]*Tabla1[[#This Row],[HH REAL]]</f>
        <v>0.5</v>
      </c>
    </row>
    <row r="102" spans="1:41" hidden="1">
      <c r="A102" s="341"/>
      <c r="B102" s="290" t="s">
        <v>13</v>
      </c>
      <c r="C102" s="342"/>
      <c r="D102" s="309" t="s">
        <v>1932</v>
      </c>
      <c r="E102" s="344"/>
      <c r="F102" s="298" t="s">
        <v>2071</v>
      </c>
      <c r="G102" s="298" t="s">
        <v>1982</v>
      </c>
      <c r="H102" s="343">
        <v>1</v>
      </c>
      <c r="I102" s="345">
        <v>0.5</v>
      </c>
      <c r="J102" s="310">
        <v>45376</v>
      </c>
      <c r="K102" s="310">
        <v>45376</v>
      </c>
      <c r="L102" s="310">
        <v>45376</v>
      </c>
      <c r="M102" s="297">
        <f ca="1">Tabla1[[#This Row],[REPUESTO]:[SUSTENTO]]</f>
        <v>0</v>
      </c>
      <c r="N102" s="298" t="str">
        <f>IF(Tabla1[[#This Row],[PM]]="PM01","PREVENTIVO",IF(Tabla1[[#This Row],[PM]]="PM02","BACKLOG","CORRECTIVO"))</f>
        <v>PREVENTIVO</v>
      </c>
      <c r="O102" s="309" t="s">
        <v>1928</v>
      </c>
      <c r="P102" s="308">
        <f>Tabla1[[#This Row],[FREC
CANT]]</f>
        <v>1</v>
      </c>
      <c r="Q102" s="299">
        <f>Tabla1[[#This Row],[HORAS ACUM
SOLICITADO]]</f>
        <v>0.5</v>
      </c>
      <c r="R102" s="299">
        <f>(Tabla1[[#This Row],[H]]*Tabla1[[#This Row],[HH]])</f>
        <v>0.5</v>
      </c>
      <c r="S102" s="346"/>
      <c r="T102" s="347"/>
      <c r="U102" s="291" t="s">
        <v>1925</v>
      </c>
      <c r="V102" s="348"/>
      <c r="W102" s="290" t="str">
        <f>IF(Tabla1[[#This Row],[SUSTENTO]]="CORRECTIVO","ADICIONAL",IF(AND(Tabla1[[#This Row],[SUSTENTO]]="PREVENTIVO",Tabla1[[#This Row],[INDICADOR]]="VERDE"),"CUMPLIDO",IF(AND(Tabla1[[#This Row],[SUSTENTO]]="BACKLOG",Tabla1[[#This Row],[INDICADOR]]="VERDE"),"CUMPLIDO","PENDIENTE")))</f>
        <v>CUMPLIDO</v>
      </c>
      <c r="X102" s="302" t="str">
        <f>+IF(X$1=Tabla1[[#This Row],[INICIO 
PARADA]],"X",IF(Tabla1[[#This Row],[FIN 
PARADA]]=X$1,"X",""))</f>
        <v/>
      </c>
      <c r="Y102" s="302" t="str">
        <f>+IF(Y$1=Tabla1[[#This Row],[INICIO 
PARADA]],"X",IF(Tabla1[[#This Row],[FIN 
PARADA]]=Y$1,"X",""))</f>
        <v/>
      </c>
      <c r="Z102" s="302" t="str">
        <f>+IF(Z$1=Tabla1[[#This Row],[INICIO 
PARADA]],"X",IF(Tabla1[[#This Row],[FIN 
PARADA]]=Z$1,"X",""))</f>
        <v>X</v>
      </c>
      <c r="AA102" s="302" t="str">
        <f>+IF(AA$1=Tabla1[[#This Row],[INICIO 
PARADA]],"X",IF(Tabla1[[#This Row],[FIN 
PARADA]]=AA$1,"X",""))</f>
        <v/>
      </c>
      <c r="AB102" s="302" t="str">
        <f>+IF(AB$1=Tabla1[[#This Row],[INICIO 
PARADA]],"X",IF(Tabla1[[#This Row],[FIN 
PARADA]]=AB$1,"X",""))</f>
        <v/>
      </c>
      <c r="AC102" s="302" t="str">
        <f>+IF(AC$1=Tabla1[[#This Row],[INICIO 
PARADA]],"X",IF(Tabla1[[#This Row],[FIN 
PARADA]]=AC$1,"X",""))</f>
        <v/>
      </c>
      <c r="AD102" s="302" t="str">
        <f>+IF(AD$1=Tabla1[[#This Row],[INICIO 
PARADA]],"X",IF(Tabla1[[#This Row],[FIN 
PARADA]]=AD$1,"X",""))</f>
        <v/>
      </c>
      <c r="AE102" s="303" t="str">
        <f>+IF(Tabla1[[#This Row],[SEGUIMIENTO]]="CUMPLIDO","Ejecutada",IF(Tabla1[[#This Row],[SEGUIMIENTO]]="PENDIENTE","No Ejecutada","ADICIONAL"))</f>
        <v>Ejecutada</v>
      </c>
      <c r="AF102" s="292" t="s">
        <v>1820</v>
      </c>
      <c r="AG102" s="292" t="s">
        <v>1821</v>
      </c>
      <c r="AH102" s="349"/>
      <c r="AI102" s="349"/>
      <c r="AJ102" s="304" t="str">
        <f>IF(Tabla1[[#This Row],[SUSTENTO]]="CORRECTIVO","N","S")</f>
        <v>S</v>
      </c>
      <c r="AK102" s="297" t="str">
        <f>+Tabla1[[#This Row],[PERSONAL]]</f>
        <v>LUB_P_C</v>
      </c>
      <c r="AL102" s="299">
        <f>+IF(Tabla1[[#This Row],[S/N]]="S",IF(Tabla1[[#This Row],[HH]]=0,Tabla1[[#This Row],[HH//]],Tabla1[[#This Row],[HH]]),0)</f>
        <v>0.5</v>
      </c>
      <c r="AM102" s="345">
        <v>0.5</v>
      </c>
      <c r="AN102" s="305">
        <f>IF(Tabla1[[#This Row],[S/N]]="s",+IFERROR(Tabla1[[#This Row],[HH REAL]]/Tabla1[[#This Row],[HH PLAN]],0),"")</f>
        <v>1</v>
      </c>
      <c r="AO102" s="148">
        <f>Tabla1[[#This Row],[FREC
CANT]]*Tabla1[[#This Row],[HH REAL]]</f>
        <v>0.5</v>
      </c>
    </row>
    <row r="103" spans="1:41" hidden="1">
      <c r="A103" s="341"/>
      <c r="B103" s="290" t="s">
        <v>13</v>
      </c>
      <c r="C103" s="342"/>
      <c r="D103" s="309" t="s">
        <v>1932</v>
      </c>
      <c r="E103" s="344"/>
      <c r="F103" s="298" t="s">
        <v>2072</v>
      </c>
      <c r="G103" s="298" t="s">
        <v>1982</v>
      </c>
      <c r="H103" s="343">
        <v>1</v>
      </c>
      <c r="I103" s="345">
        <v>0.5</v>
      </c>
      <c r="J103" s="310">
        <v>45376</v>
      </c>
      <c r="K103" s="310">
        <v>45376</v>
      </c>
      <c r="L103" s="310">
        <v>45376</v>
      </c>
      <c r="M103" s="297">
        <f ca="1">Tabla1[[#This Row],[REPUESTO]:[SUSTENTO]]</f>
        <v>0</v>
      </c>
      <c r="N103" s="298" t="str">
        <f>IF(Tabla1[[#This Row],[PM]]="PM01","PREVENTIVO",IF(Tabla1[[#This Row],[PM]]="PM02","BACKLOG","CORRECTIVO"))</f>
        <v>PREVENTIVO</v>
      </c>
      <c r="O103" s="309" t="s">
        <v>1928</v>
      </c>
      <c r="P103" s="308">
        <f>Tabla1[[#This Row],[FREC
CANT]]</f>
        <v>1</v>
      </c>
      <c r="Q103" s="299">
        <f>Tabla1[[#This Row],[HORAS ACUM
SOLICITADO]]</f>
        <v>0.5</v>
      </c>
      <c r="R103" s="299">
        <f>(Tabla1[[#This Row],[H]]*Tabla1[[#This Row],[HH]])</f>
        <v>0.5</v>
      </c>
      <c r="S103" s="346"/>
      <c r="T103" s="347"/>
      <c r="U103" s="291" t="s">
        <v>1925</v>
      </c>
      <c r="V103" s="348"/>
      <c r="W103" s="290" t="str">
        <f>IF(Tabla1[[#This Row],[SUSTENTO]]="CORRECTIVO","ADICIONAL",IF(AND(Tabla1[[#This Row],[SUSTENTO]]="PREVENTIVO",Tabla1[[#This Row],[INDICADOR]]="VERDE"),"CUMPLIDO",IF(AND(Tabla1[[#This Row],[SUSTENTO]]="BACKLOG",Tabla1[[#This Row],[INDICADOR]]="VERDE"),"CUMPLIDO","PENDIENTE")))</f>
        <v>CUMPLIDO</v>
      </c>
      <c r="X103" s="302" t="str">
        <f>+IF(X$1=Tabla1[[#This Row],[INICIO 
PARADA]],"X",IF(Tabla1[[#This Row],[FIN 
PARADA]]=X$1,"X",""))</f>
        <v/>
      </c>
      <c r="Y103" s="302" t="str">
        <f>+IF(Y$1=Tabla1[[#This Row],[INICIO 
PARADA]],"X",IF(Tabla1[[#This Row],[FIN 
PARADA]]=Y$1,"X",""))</f>
        <v/>
      </c>
      <c r="Z103" s="302" t="str">
        <f>+IF(Z$1=Tabla1[[#This Row],[INICIO 
PARADA]],"X",IF(Tabla1[[#This Row],[FIN 
PARADA]]=Z$1,"X",""))</f>
        <v>X</v>
      </c>
      <c r="AA103" s="302" t="str">
        <f>+IF(AA$1=Tabla1[[#This Row],[INICIO 
PARADA]],"X",IF(Tabla1[[#This Row],[FIN 
PARADA]]=AA$1,"X",""))</f>
        <v/>
      </c>
      <c r="AB103" s="302" t="str">
        <f>+IF(AB$1=Tabla1[[#This Row],[INICIO 
PARADA]],"X",IF(Tabla1[[#This Row],[FIN 
PARADA]]=AB$1,"X",""))</f>
        <v/>
      </c>
      <c r="AC103" s="302" t="str">
        <f>+IF(AC$1=Tabla1[[#This Row],[INICIO 
PARADA]],"X",IF(Tabla1[[#This Row],[FIN 
PARADA]]=AC$1,"X",""))</f>
        <v/>
      </c>
      <c r="AD103" s="302" t="str">
        <f>+IF(AD$1=Tabla1[[#This Row],[INICIO 
PARADA]],"X",IF(Tabla1[[#This Row],[FIN 
PARADA]]=AD$1,"X",""))</f>
        <v/>
      </c>
      <c r="AE103" s="303" t="str">
        <f>+IF(Tabla1[[#This Row],[SEGUIMIENTO]]="CUMPLIDO","Ejecutada",IF(Tabla1[[#This Row],[SEGUIMIENTO]]="PENDIENTE","No Ejecutada","ADICIONAL"))</f>
        <v>Ejecutada</v>
      </c>
      <c r="AF103" s="292" t="s">
        <v>1820</v>
      </c>
      <c r="AG103" s="292" t="s">
        <v>1821</v>
      </c>
      <c r="AH103" s="349"/>
      <c r="AI103" s="349"/>
      <c r="AJ103" s="304" t="str">
        <f>IF(Tabla1[[#This Row],[SUSTENTO]]="CORRECTIVO","N","S")</f>
        <v>S</v>
      </c>
      <c r="AK103" s="297" t="str">
        <f>+Tabla1[[#This Row],[PERSONAL]]</f>
        <v>LUB_P_C</v>
      </c>
      <c r="AL103" s="299">
        <f>+IF(Tabla1[[#This Row],[S/N]]="S",IF(Tabla1[[#This Row],[HH]]=0,Tabla1[[#This Row],[HH//]],Tabla1[[#This Row],[HH]]),0)</f>
        <v>0.5</v>
      </c>
      <c r="AM103" s="345">
        <v>0.5</v>
      </c>
      <c r="AN103" s="305">
        <f>IF(Tabla1[[#This Row],[S/N]]="s",+IFERROR(Tabla1[[#This Row],[HH REAL]]/Tabla1[[#This Row],[HH PLAN]],0),"")</f>
        <v>1</v>
      </c>
      <c r="AO103" s="148">
        <f>Tabla1[[#This Row],[FREC
CANT]]*Tabla1[[#This Row],[HH REAL]]</f>
        <v>0.5</v>
      </c>
    </row>
    <row r="104" spans="1:41" ht="13.8" hidden="1">
      <c r="A104" s="341"/>
      <c r="B104" s="290" t="s">
        <v>13</v>
      </c>
      <c r="C104" s="342"/>
      <c r="D104" s="309" t="s">
        <v>1932</v>
      </c>
      <c r="E104" s="344"/>
      <c r="F104" s="298" t="s">
        <v>2073</v>
      </c>
      <c r="G104" s="298" t="s">
        <v>1982</v>
      </c>
      <c r="H104" s="343">
        <v>1</v>
      </c>
      <c r="I104" s="345">
        <v>0.5</v>
      </c>
      <c r="J104" s="310">
        <v>45376</v>
      </c>
      <c r="K104" s="310">
        <v>45376</v>
      </c>
      <c r="L104" s="310">
        <v>45376</v>
      </c>
      <c r="M104" s="297">
        <f ca="1">Tabla1[[#This Row],[REPUESTO]:[SUSTENTO]]</f>
        <v>0</v>
      </c>
      <c r="N104" s="298" t="str">
        <f>IF(Tabla1[[#This Row],[PM]]="PM01","PREVENTIVO",IF(Tabla1[[#This Row],[PM]]="PM02","BACKLOG","CORRECTIVO"))</f>
        <v>PREVENTIVO</v>
      </c>
      <c r="O104" s="309" t="s">
        <v>1928</v>
      </c>
      <c r="P104" s="308">
        <f>Tabla1[[#This Row],[FREC
CANT]]</f>
        <v>1</v>
      </c>
      <c r="Q104" s="299">
        <f>Tabla1[[#This Row],[HORAS ACUM
SOLICITADO]]</f>
        <v>0.5</v>
      </c>
      <c r="R104" s="299">
        <f>(Tabla1[[#This Row],[H]]*Tabla1[[#This Row],[HH]])</f>
        <v>0.5</v>
      </c>
      <c r="S104" s="346"/>
      <c r="T104" s="347"/>
      <c r="U104" s="291" t="s">
        <v>1925</v>
      </c>
      <c r="V104" s="348"/>
      <c r="W104" s="290" t="str">
        <f>IF(Tabla1[[#This Row],[SUSTENTO]]="CORRECTIVO","ADICIONAL",IF(AND(Tabla1[[#This Row],[SUSTENTO]]="PREVENTIVO",Tabla1[[#This Row],[INDICADOR]]="VERDE"),"CUMPLIDO",IF(AND(Tabla1[[#This Row],[SUSTENTO]]="BACKLOG",Tabla1[[#This Row],[INDICADOR]]="VERDE"),"CUMPLIDO","PENDIENTE")))</f>
        <v>CUMPLIDO</v>
      </c>
      <c r="X104" s="302" t="str">
        <f>+IF(X$1=Tabla1[[#This Row],[INICIO 
PARADA]],"X",IF(Tabla1[[#This Row],[FIN 
PARADA]]=X$1,"X",""))</f>
        <v/>
      </c>
      <c r="Y104" s="302" t="str">
        <f>+IF(Y$1=Tabla1[[#This Row],[INICIO 
PARADA]],"X",IF(Tabla1[[#This Row],[FIN 
PARADA]]=Y$1,"X",""))</f>
        <v/>
      </c>
      <c r="Z104" s="302" t="str">
        <f>+IF(Z$1=Tabla1[[#This Row],[INICIO 
PARADA]],"X",IF(Tabla1[[#This Row],[FIN 
PARADA]]=Z$1,"X",""))</f>
        <v>X</v>
      </c>
      <c r="AA104" s="302" t="str">
        <f>+IF(AA$1=Tabla1[[#This Row],[INICIO 
PARADA]],"X",IF(Tabla1[[#This Row],[FIN 
PARADA]]=AA$1,"X",""))</f>
        <v/>
      </c>
      <c r="AB104" s="302" t="str">
        <f>+IF(AB$1=Tabla1[[#This Row],[INICIO 
PARADA]],"X",IF(Tabla1[[#This Row],[FIN 
PARADA]]=AB$1,"X",""))</f>
        <v/>
      </c>
      <c r="AC104" s="302" t="str">
        <f>+IF(AC$1=Tabla1[[#This Row],[INICIO 
PARADA]],"X",IF(Tabla1[[#This Row],[FIN 
PARADA]]=AC$1,"X",""))</f>
        <v/>
      </c>
      <c r="AD104" s="302" t="str">
        <f>+IF(AD$1=Tabla1[[#This Row],[INICIO 
PARADA]],"X",IF(Tabla1[[#This Row],[FIN 
PARADA]]=AD$1,"X",""))</f>
        <v/>
      </c>
      <c r="AE104" s="303" t="str">
        <f>+IF(Tabla1[[#This Row],[SEGUIMIENTO]]="CUMPLIDO","Ejecutada",IF(Tabla1[[#This Row],[SEGUIMIENTO]]="PENDIENTE","No Ejecutada","ADICIONAL"))</f>
        <v>Ejecutada</v>
      </c>
      <c r="AF104" s="292" t="s">
        <v>1820</v>
      </c>
      <c r="AG104" s="292" t="s">
        <v>1821</v>
      </c>
      <c r="AH104" s="2"/>
      <c r="AI104" s="349"/>
      <c r="AJ104" s="304" t="str">
        <f>IF(Tabla1[[#This Row],[SUSTENTO]]="CORRECTIVO","N","S")</f>
        <v>S</v>
      </c>
      <c r="AK104" s="297" t="str">
        <f>+Tabla1[[#This Row],[PERSONAL]]</f>
        <v>LUB_P_C</v>
      </c>
      <c r="AL104" s="299">
        <f>+IF(Tabla1[[#This Row],[S/N]]="S",IF(Tabla1[[#This Row],[HH]]=0,Tabla1[[#This Row],[HH//]],Tabla1[[#This Row],[HH]]),0)</f>
        <v>0.5</v>
      </c>
      <c r="AM104" s="345">
        <v>0.5</v>
      </c>
      <c r="AN104" s="305">
        <f>IF(Tabla1[[#This Row],[S/N]]="s",+IFERROR(Tabla1[[#This Row],[HH REAL]]/Tabla1[[#This Row],[HH PLAN]],0),"")</f>
        <v>1</v>
      </c>
      <c r="AO104" s="148">
        <f>Tabla1[[#This Row],[FREC
CANT]]*Tabla1[[#This Row],[HH REAL]]</f>
        <v>0.5</v>
      </c>
    </row>
    <row r="105" spans="1:41" hidden="1">
      <c r="A105" s="341"/>
      <c r="B105" s="290" t="s">
        <v>13</v>
      </c>
      <c r="C105" s="342"/>
      <c r="D105" s="309" t="s">
        <v>1932</v>
      </c>
      <c r="E105" s="344"/>
      <c r="F105" s="298" t="s">
        <v>2073</v>
      </c>
      <c r="G105" s="298" t="s">
        <v>1983</v>
      </c>
      <c r="H105" s="343">
        <v>1</v>
      </c>
      <c r="I105" s="345">
        <v>0.5</v>
      </c>
      <c r="J105" s="310">
        <v>45376</v>
      </c>
      <c r="K105" s="310">
        <v>45376</v>
      </c>
      <c r="L105" s="310">
        <v>45376</v>
      </c>
      <c r="M105" s="297">
        <f ca="1">Tabla1[[#This Row],[REPUESTO]:[SUSTENTO]]</f>
        <v>0</v>
      </c>
      <c r="N105" s="298" t="str">
        <f>IF(Tabla1[[#This Row],[PM]]="PM01","PREVENTIVO",IF(Tabla1[[#This Row],[PM]]="PM02","BACKLOG","CORRECTIVO"))</f>
        <v>PREVENTIVO</v>
      </c>
      <c r="O105" s="309" t="s">
        <v>1928</v>
      </c>
      <c r="P105" s="308">
        <f>Tabla1[[#This Row],[FREC
CANT]]</f>
        <v>1</v>
      </c>
      <c r="Q105" s="299">
        <f>Tabla1[[#This Row],[HORAS ACUM
SOLICITADO]]</f>
        <v>0.5</v>
      </c>
      <c r="R105" s="299">
        <f>(Tabla1[[#This Row],[H]]*Tabla1[[#This Row],[HH]])</f>
        <v>0.5</v>
      </c>
      <c r="S105" s="346"/>
      <c r="T105" s="347"/>
      <c r="U105" s="291" t="s">
        <v>1925</v>
      </c>
      <c r="V105" s="348"/>
      <c r="W105" s="290" t="str">
        <f>IF(Tabla1[[#This Row],[SUSTENTO]]="CORRECTIVO","ADICIONAL",IF(AND(Tabla1[[#This Row],[SUSTENTO]]="PREVENTIVO",Tabla1[[#This Row],[INDICADOR]]="VERDE"),"CUMPLIDO",IF(AND(Tabla1[[#This Row],[SUSTENTO]]="BACKLOG",Tabla1[[#This Row],[INDICADOR]]="VERDE"),"CUMPLIDO","PENDIENTE")))</f>
        <v>CUMPLIDO</v>
      </c>
      <c r="X105" s="302" t="str">
        <f>+IF(X$1=Tabla1[[#This Row],[INICIO 
PARADA]],"X",IF(Tabla1[[#This Row],[FIN 
PARADA]]=X$1,"X",""))</f>
        <v/>
      </c>
      <c r="Y105" s="302" t="str">
        <f>+IF(Y$1=Tabla1[[#This Row],[INICIO 
PARADA]],"X",IF(Tabla1[[#This Row],[FIN 
PARADA]]=Y$1,"X",""))</f>
        <v/>
      </c>
      <c r="Z105" s="302" t="str">
        <f>+IF(Z$1=Tabla1[[#This Row],[INICIO 
PARADA]],"X",IF(Tabla1[[#This Row],[FIN 
PARADA]]=Z$1,"X",""))</f>
        <v>X</v>
      </c>
      <c r="AA105" s="302" t="str">
        <f>+IF(AA$1=Tabla1[[#This Row],[INICIO 
PARADA]],"X",IF(Tabla1[[#This Row],[FIN 
PARADA]]=AA$1,"X",""))</f>
        <v/>
      </c>
      <c r="AB105" s="302" t="str">
        <f>+IF(AB$1=Tabla1[[#This Row],[INICIO 
PARADA]],"X",IF(Tabla1[[#This Row],[FIN 
PARADA]]=AB$1,"X",""))</f>
        <v/>
      </c>
      <c r="AC105" s="302" t="str">
        <f>+IF(AC$1=Tabla1[[#This Row],[INICIO 
PARADA]],"X",IF(Tabla1[[#This Row],[FIN 
PARADA]]=AC$1,"X",""))</f>
        <v/>
      </c>
      <c r="AD105" s="302" t="str">
        <f>+IF(AD$1=Tabla1[[#This Row],[INICIO 
PARADA]],"X",IF(Tabla1[[#This Row],[FIN 
PARADA]]=AD$1,"X",""))</f>
        <v/>
      </c>
      <c r="AE105" s="303" t="str">
        <f>+IF(Tabla1[[#This Row],[SEGUIMIENTO]]="CUMPLIDO","Ejecutada",IF(Tabla1[[#This Row],[SEGUIMIENTO]]="PENDIENTE","No Ejecutada","ADICIONAL"))</f>
        <v>Ejecutada</v>
      </c>
      <c r="AF105" s="292" t="s">
        <v>1820</v>
      </c>
      <c r="AG105" s="292" t="s">
        <v>1821</v>
      </c>
      <c r="AH105" s="349"/>
      <c r="AI105" s="349"/>
      <c r="AJ105" s="304" t="str">
        <f>IF(Tabla1[[#This Row],[SUSTENTO]]="CORRECTIVO","N","S")</f>
        <v>S</v>
      </c>
      <c r="AK105" s="297" t="str">
        <f>+Tabla1[[#This Row],[PERSONAL]]</f>
        <v>LUB_P_C</v>
      </c>
      <c r="AL105" s="299">
        <f>+IF(Tabla1[[#This Row],[S/N]]="S",IF(Tabla1[[#This Row],[HH]]=0,Tabla1[[#This Row],[HH//]],Tabla1[[#This Row],[HH]]),0)</f>
        <v>0.5</v>
      </c>
      <c r="AM105" s="345">
        <v>0.5</v>
      </c>
      <c r="AN105" s="305">
        <f>IF(Tabla1[[#This Row],[S/N]]="s",+IFERROR(Tabla1[[#This Row],[HH REAL]]/Tabla1[[#This Row],[HH PLAN]],0),"")</f>
        <v>1</v>
      </c>
      <c r="AO105" s="148">
        <f>Tabla1[[#This Row],[FREC
CANT]]*Tabla1[[#This Row],[HH REAL]]</f>
        <v>0.5</v>
      </c>
    </row>
    <row r="106" spans="1:41" hidden="1">
      <c r="A106" s="341"/>
      <c r="B106" s="290" t="s">
        <v>13</v>
      </c>
      <c r="C106" s="342"/>
      <c r="D106" s="309" t="s">
        <v>1932</v>
      </c>
      <c r="E106" s="344"/>
      <c r="F106" s="298" t="s">
        <v>2074</v>
      </c>
      <c r="G106" s="298" t="s">
        <v>1982</v>
      </c>
      <c r="H106" s="343">
        <v>1</v>
      </c>
      <c r="I106" s="345">
        <v>0.5</v>
      </c>
      <c r="J106" s="310">
        <v>45376</v>
      </c>
      <c r="K106" s="310">
        <v>45376</v>
      </c>
      <c r="L106" s="310">
        <v>45376</v>
      </c>
      <c r="M106" s="297">
        <f ca="1">Tabla1[[#This Row],[REPUESTO]:[SUSTENTO]]</f>
        <v>0</v>
      </c>
      <c r="N106" s="298" t="str">
        <f>IF(Tabla1[[#This Row],[PM]]="PM01","PREVENTIVO",IF(Tabla1[[#This Row],[PM]]="PM02","BACKLOG","CORRECTIVO"))</f>
        <v>PREVENTIVO</v>
      </c>
      <c r="O106" s="309" t="s">
        <v>1928</v>
      </c>
      <c r="P106" s="308">
        <f>Tabla1[[#This Row],[FREC
CANT]]</f>
        <v>1</v>
      </c>
      <c r="Q106" s="299">
        <f>Tabla1[[#This Row],[HORAS ACUM
SOLICITADO]]</f>
        <v>0.5</v>
      </c>
      <c r="R106" s="299">
        <f>(Tabla1[[#This Row],[H]]*Tabla1[[#This Row],[HH]])</f>
        <v>0.5</v>
      </c>
      <c r="S106" s="346"/>
      <c r="T106" s="347"/>
      <c r="U106" s="291" t="s">
        <v>1925</v>
      </c>
      <c r="V106" s="348"/>
      <c r="W106" s="290" t="str">
        <f>IF(Tabla1[[#This Row],[SUSTENTO]]="CORRECTIVO","ADICIONAL",IF(AND(Tabla1[[#This Row],[SUSTENTO]]="PREVENTIVO",Tabla1[[#This Row],[INDICADOR]]="VERDE"),"CUMPLIDO",IF(AND(Tabla1[[#This Row],[SUSTENTO]]="BACKLOG",Tabla1[[#This Row],[INDICADOR]]="VERDE"),"CUMPLIDO","PENDIENTE")))</f>
        <v>CUMPLIDO</v>
      </c>
      <c r="X106" s="302" t="str">
        <f>+IF(X$1=Tabla1[[#This Row],[INICIO 
PARADA]],"X",IF(Tabla1[[#This Row],[FIN 
PARADA]]=X$1,"X",""))</f>
        <v/>
      </c>
      <c r="Y106" s="302" t="str">
        <f>+IF(Y$1=Tabla1[[#This Row],[INICIO 
PARADA]],"X",IF(Tabla1[[#This Row],[FIN 
PARADA]]=Y$1,"X",""))</f>
        <v/>
      </c>
      <c r="Z106" s="302" t="str">
        <f>+IF(Z$1=Tabla1[[#This Row],[INICIO 
PARADA]],"X",IF(Tabla1[[#This Row],[FIN 
PARADA]]=Z$1,"X",""))</f>
        <v>X</v>
      </c>
      <c r="AA106" s="302" t="str">
        <f>+IF(AA$1=Tabla1[[#This Row],[INICIO 
PARADA]],"X",IF(Tabla1[[#This Row],[FIN 
PARADA]]=AA$1,"X",""))</f>
        <v/>
      </c>
      <c r="AB106" s="302" t="str">
        <f>+IF(AB$1=Tabla1[[#This Row],[INICIO 
PARADA]],"X",IF(Tabla1[[#This Row],[FIN 
PARADA]]=AB$1,"X",""))</f>
        <v/>
      </c>
      <c r="AC106" s="302" t="str">
        <f>+IF(AC$1=Tabla1[[#This Row],[INICIO 
PARADA]],"X",IF(Tabla1[[#This Row],[FIN 
PARADA]]=AC$1,"X",""))</f>
        <v/>
      </c>
      <c r="AD106" s="302" t="str">
        <f>+IF(AD$1=Tabla1[[#This Row],[INICIO 
PARADA]],"X",IF(Tabla1[[#This Row],[FIN 
PARADA]]=AD$1,"X",""))</f>
        <v/>
      </c>
      <c r="AE106" s="303" t="str">
        <f>+IF(Tabla1[[#This Row],[SEGUIMIENTO]]="CUMPLIDO","Ejecutada",IF(Tabla1[[#This Row],[SEGUIMIENTO]]="PENDIENTE","No Ejecutada","ADICIONAL"))</f>
        <v>Ejecutada</v>
      </c>
      <c r="AF106" s="292" t="s">
        <v>1820</v>
      </c>
      <c r="AG106" s="292" t="s">
        <v>1821</v>
      </c>
      <c r="AH106" s="349"/>
      <c r="AI106" s="349"/>
      <c r="AJ106" s="304" t="str">
        <f>IF(Tabla1[[#This Row],[SUSTENTO]]="CORRECTIVO","N","S")</f>
        <v>S</v>
      </c>
      <c r="AK106" s="297" t="str">
        <f>+Tabla1[[#This Row],[PERSONAL]]</f>
        <v>LUB_P_C</v>
      </c>
      <c r="AL106" s="299">
        <f>+IF(Tabla1[[#This Row],[S/N]]="S",IF(Tabla1[[#This Row],[HH]]=0,Tabla1[[#This Row],[HH//]],Tabla1[[#This Row],[HH]]),0)</f>
        <v>0.5</v>
      </c>
      <c r="AM106" s="345">
        <v>0.5</v>
      </c>
      <c r="AN106" s="305">
        <f>IF(Tabla1[[#This Row],[S/N]]="s",+IFERROR(Tabla1[[#This Row],[HH REAL]]/Tabla1[[#This Row],[HH PLAN]],0),"")</f>
        <v>1</v>
      </c>
      <c r="AO106" s="148">
        <f>Tabla1[[#This Row],[FREC
CANT]]*Tabla1[[#This Row],[HH REAL]]</f>
        <v>0.5</v>
      </c>
    </row>
    <row r="107" spans="1:41" hidden="1">
      <c r="A107" s="341"/>
      <c r="B107" s="290" t="s">
        <v>13</v>
      </c>
      <c r="C107" s="342"/>
      <c r="D107" s="309" t="s">
        <v>1932</v>
      </c>
      <c r="E107" s="344"/>
      <c r="F107" s="298" t="s">
        <v>2074</v>
      </c>
      <c r="G107" s="298" t="s">
        <v>1983</v>
      </c>
      <c r="H107" s="343">
        <v>1</v>
      </c>
      <c r="I107" s="345">
        <v>0.5</v>
      </c>
      <c r="J107" s="310">
        <v>45376</v>
      </c>
      <c r="K107" s="310">
        <v>45376</v>
      </c>
      <c r="L107" s="310">
        <v>45376</v>
      </c>
      <c r="M107" s="297">
        <f ca="1">Tabla1[[#This Row],[REPUESTO]:[SUSTENTO]]</f>
        <v>0</v>
      </c>
      <c r="N107" s="298" t="str">
        <f>IF(Tabla1[[#This Row],[PM]]="PM01","PREVENTIVO",IF(Tabla1[[#This Row],[PM]]="PM02","BACKLOG","CORRECTIVO"))</f>
        <v>PREVENTIVO</v>
      </c>
      <c r="O107" s="309" t="s">
        <v>1928</v>
      </c>
      <c r="P107" s="308">
        <f>Tabla1[[#This Row],[FREC
CANT]]</f>
        <v>1</v>
      </c>
      <c r="Q107" s="299">
        <f>Tabla1[[#This Row],[HORAS ACUM
SOLICITADO]]</f>
        <v>0.5</v>
      </c>
      <c r="R107" s="299">
        <f>(Tabla1[[#This Row],[H]]*Tabla1[[#This Row],[HH]])</f>
        <v>0.5</v>
      </c>
      <c r="S107" s="346"/>
      <c r="T107" s="347"/>
      <c r="U107" s="291" t="s">
        <v>1925</v>
      </c>
      <c r="V107" s="348"/>
      <c r="W107" s="290" t="str">
        <f>IF(Tabla1[[#This Row],[SUSTENTO]]="CORRECTIVO","ADICIONAL",IF(AND(Tabla1[[#This Row],[SUSTENTO]]="PREVENTIVO",Tabla1[[#This Row],[INDICADOR]]="VERDE"),"CUMPLIDO",IF(AND(Tabla1[[#This Row],[SUSTENTO]]="BACKLOG",Tabla1[[#This Row],[INDICADOR]]="VERDE"),"CUMPLIDO","PENDIENTE")))</f>
        <v>CUMPLIDO</v>
      </c>
      <c r="X107" s="302" t="str">
        <f>+IF(X$1=Tabla1[[#This Row],[INICIO 
PARADA]],"X",IF(Tabla1[[#This Row],[FIN 
PARADA]]=X$1,"X",""))</f>
        <v/>
      </c>
      <c r="Y107" s="302" t="str">
        <f>+IF(Y$1=Tabla1[[#This Row],[INICIO 
PARADA]],"X",IF(Tabla1[[#This Row],[FIN 
PARADA]]=Y$1,"X",""))</f>
        <v/>
      </c>
      <c r="Z107" s="302" t="str">
        <f>+IF(Z$1=Tabla1[[#This Row],[INICIO 
PARADA]],"X",IF(Tabla1[[#This Row],[FIN 
PARADA]]=Z$1,"X",""))</f>
        <v>X</v>
      </c>
      <c r="AA107" s="302" t="str">
        <f>+IF(AA$1=Tabla1[[#This Row],[INICIO 
PARADA]],"X",IF(Tabla1[[#This Row],[FIN 
PARADA]]=AA$1,"X",""))</f>
        <v/>
      </c>
      <c r="AB107" s="302" t="str">
        <f>+IF(AB$1=Tabla1[[#This Row],[INICIO 
PARADA]],"X",IF(Tabla1[[#This Row],[FIN 
PARADA]]=AB$1,"X",""))</f>
        <v/>
      </c>
      <c r="AC107" s="302" t="str">
        <f>+IF(AC$1=Tabla1[[#This Row],[INICIO 
PARADA]],"X",IF(Tabla1[[#This Row],[FIN 
PARADA]]=AC$1,"X",""))</f>
        <v/>
      </c>
      <c r="AD107" s="302" t="str">
        <f>+IF(AD$1=Tabla1[[#This Row],[INICIO 
PARADA]],"X",IF(Tabla1[[#This Row],[FIN 
PARADA]]=AD$1,"X",""))</f>
        <v/>
      </c>
      <c r="AE107" s="303" t="str">
        <f>+IF(Tabla1[[#This Row],[SEGUIMIENTO]]="CUMPLIDO","Ejecutada",IF(Tabla1[[#This Row],[SEGUIMIENTO]]="PENDIENTE","No Ejecutada","ADICIONAL"))</f>
        <v>Ejecutada</v>
      </c>
      <c r="AF107" s="292" t="s">
        <v>1820</v>
      </c>
      <c r="AG107" s="292" t="s">
        <v>1821</v>
      </c>
      <c r="AH107" s="349"/>
      <c r="AI107" s="349"/>
      <c r="AJ107" s="304" t="str">
        <f>IF(Tabla1[[#This Row],[SUSTENTO]]="CORRECTIVO","N","S")</f>
        <v>S</v>
      </c>
      <c r="AK107" s="297" t="str">
        <f>+Tabla1[[#This Row],[PERSONAL]]</f>
        <v>LUB_P_C</v>
      </c>
      <c r="AL107" s="299">
        <f>+IF(Tabla1[[#This Row],[S/N]]="S",IF(Tabla1[[#This Row],[HH]]=0,Tabla1[[#This Row],[HH//]],Tabla1[[#This Row],[HH]]),0)</f>
        <v>0.5</v>
      </c>
      <c r="AM107" s="345">
        <v>0.5</v>
      </c>
      <c r="AN107" s="305">
        <f>IF(Tabla1[[#This Row],[S/N]]="s",+IFERROR(Tabla1[[#This Row],[HH REAL]]/Tabla1[[#This Row],[HH PLAN]],0),"")</f>
        <v>1</v>
      </c>
      <c r="AO107" s="148">
        <f>Tabla1[[#This Row],[FREC
CANT]]*Tabla1[[#This Row],[HH REAL]]</f>
        <v>0.5</v>
      </c>
    </row>
    <row r="108" spans="1:41" hidden="1">
      <c r="A108" s="341"/>
      <c r="B108" s="290" t="s">
        <v>13</v>
      </c>
      <c r="C108" s="342"/>
      <c r="D108" s="309" t="s">
        <v>1932</v>
      </c>
      <c r="E108" s="344"/>
      <c r="F108" s="298" t="s">
        <v>2075</v>
      </c>
      <c r="G108" s="298" t="s">
        <v>1982</v>
      </c>
      <c r="H108" s="343">
        <v>1</v>
      </c>
      <c r="I108" s="345">
        <v>0.5</v>
      </c>
      <c r="J108" s="310">
        <v>45376</v>
      </c>
      <c r="K108" s="310">
        <v>45376</v>
      </c>
      <c r="L108" s="310">
        <v>45376</v>
      </c>
      <c r="M108" s="297">
        <f ca="1">Tabla1[[#This Row],[REPUESTO]:[SUSTENTO]]</f>
        <v>0</v>
      </c>
      <c r="N108" s="298" t="str">
        <f>IF(Tabla1[[#This Row],[PM]]="PM01","PREVENTIVO",IF(Tabla1[[#This Row],[PM]]="PM02","BACKLOG","CORRECTIVO"))</f>
        <v>PREVENTIVO</v>
      </c>
      <c r="O108" s="309" t="s">
        <v>1928</v>
      </c>
      <c r="P108" s="308">
        <f>Tabla1[[#This Row],[FREC
CANT]]</f>
        <v>1</v>
      </c>
      <c r="Q108" s="299">
        <f>Tabla1[[#This Row],[HORAS ACUM
SOLICITADO]]</f>
        <v>0.5</v>
      </c>
      <c r="R108" s="299">
        <f>(Tabla1[[#This Row],[H]]*Tabla1[[#This Row],[HH]])</f>
        <v>0.5</v>
      </c>
      <c r="S108" s="346"/>
      <c r="T108" s="347"/>
      <c r="U108" s="291" t="s">
        <v>1925</v>
      </c>
      <c r="V108" s="348"/>
      <c r="W108" s="290" t="str">
        <f>IF(Tabla1[[#This Row],[SUSTENTO]]="CORRECTIVO","ADICIONAL",IF(AND(Tabla1[[#This Row],[SUSTENTO]]="PREVENTIVO",Tabla1[[#This Row],[INDICADOR]]="VERDE"),"CUMPLIDO",IF(AND(Tabla1[[#This Row],[SUSTENTO]]="BACKLOG",Tabla1[[#This Row],[INDICADOR]]="VERDE"),"CUMPLIDO","PENDIENTE")))</f>
        <v>CUMPLIDO</v>
      </c>
      <c r="X108" s="302" t="str">
        <f>+IF(X$1=Tabla1[[#This Row],[INICIO 
PARADA]],"X",IF(Tabla1[[#This Row],[FIN 
PARADA]]=X$1,"X",""))</f>
        <v/>
      </c>
      <c r="Y108" s="302" t="str">
        <f>+IF(Y$1=Tabla1[[#This Row],[INICIO 
PARADA]],"X",IF(Tabla1[[#This Row],[FIN 
PARADA]]=Y$1,"X",""))</f>
        <v/>
      </c>
      <c r="Z108" s="302" t="str">
        <f>+IF(Z$1=Tabla1[[#This Row],[INICIO 
PARADA]],"X",IF(Tabla1[[#This Row],[FIN 
PARADA]]=Z$1,"X",""))</f>
        <v>X</v>
      </c>
      <c r="AA108" s="302" t="str">
        <f>+IF(AA$1=Tabla1[[#This Row],[INICIO 
PARADA]],"X",IF(Tabla1[[#This Row],[FIN 
PARADA]]=AA$1,"X",""))</f>
        <v/>
      </c>
      <c r="AB108" s="302" t="str">
        <f>+IF(AB$1=Tabla1[[#This Row],[INICIO 
PARADA]],"X",IF(Tabla1[[#This Row],[FIN 
PARADA]]=AB$1,"X",""))</f>
        <v/>
      </c>
      <c r="AC108" s="302" t="str">
        <f>+IF(AC$1=Tabla1[[#This Row],[INICIO 
PARADA]],"X",IF(Tabla1[[#This Row],[FIN 
PARADA]]=AC$1,"X",""))</f>
        <v/>
      </c>
      <c r="AD108" s="302" t="str">
        <f>+IF(AD$1=Tabla1[[#This Row],[INICIO 
PARADA]],"X",IF(Tabla1[[#This Row],[FIN 
PARADA]]=AD$1,"X",""))</f>
        <v/>
      </c>
      <c r="AE108" s="303" t="str">
        <f>+IF(Tabla1[[#This Row],[SEGUIMIENTO]]="CUMPLIDO","Ejecutada",IF(Tabla1[[#This Row],[SEGUIMIENTO]]="PENDIENTE","No Ejecutada","ADICIONAL"))</f>
        <v>Ejecutada</v>
      </c>
      <c r="AF108" s="292" t="s">
        <v>1820</v>
      </c>
      <c r="AG108" s="292" t="s">
        <v>1821</v>
      </c>
      <c r="AH108" s="349"/>
      <c r="AI108" s="349"/>
      <c r="AJ108" s="304" t="str">
        <f>IF(Tabla1[[#This Row],[SUSTENTO]]="CORRECTIVO","N","S")</f>
        <v>S</v>
      </c>
      <c r="AK108" s="297" t="str">
        <f>+Tabla1[[#This Row],[PERSONAL]]</f>
        <v>LUB_P_C</v>
      </c>
      <c r="AL108" s="299">
        <f>+IF(Tabla1[[#This Row],[S/N]]="S",IF(Tabla1[[#This Row],[HH]]=0,Tabla1[[#This Row],[HH//]],Tabla1[[#This Row],[HH]]),0)</f>
        <v>0.5</v>
      </c>
      <c r="AM108" s="345">
        <v>0.5</v>
      </c>
      <c r="AN108" s="305">
        <f>IF(Tabla1[[#This Row],[S/N]]="s",+IFERROR(Tabla1[[#This Row],[HH REAL]]/Tabla1[[#This Row],[HH PLAN]],0),"")</f>
        <v>1</v>
      </c>
      <c r="AO108" s="148">
        <f>Tabla1[[#This Row],[FREC
CANT]]*Tabla1[[#This Row],[HH REAL]]</f>
        <v>0.5</v>
      </c>
    </row>
    <row r="109" spans="1:41" hidden="1">
      <c r="A109" s="341"/>
      <c r="B109" s="290" t="s">
        <v>13</v>
      </c>
      <c r="C109" s="342"/>
      <c r="D109" s="309" t="s">
        <v>1932</v>
      </c>
      <c r="E109" s="344"/>
      <c r="F109" s="298" t="s">
        <v>2075</v>
      </c>
      <c r="G109" s="298" t="s">
        <v>1983</v>
      </c>
      <c r="H109" s="343">
        <v>1</v>
      </c>
      <c r="I109" s="345">
        <v>0.5</v>
      </c>
      <c r="J109" s="310">
        <v>45376</v>
      </c>
      <c r="K109" s="310">
        <v>45376</v>
      </c>
      <c r="L109" s="310">
        <v>45376</v>
      </c>
      <c r="M109" s="297">
        <f ca="1">Tabla1[[#This Row],[REPUESTO]:[SUSTENTO]]</f>
        <v>0</v>
      </c>
      <c r="N109" s="298" t="str">
        <f>IF(Tabla1[[#This Row],[PM]]="PM01","PREVENTIVO",IF(Tabla1[[#This Row],[PM]]="PM02","BACKLOG","CORRECTIVO"))</f>
        <v>PREVENTIVO</v>
      </c>
      <c r="O109" s="309" t="s">
        <v>1928</v>
      </c>
      <c r="P109" s="308">
        <f>Tabla1[[#This Row],[FREC
CANT]]</f>
        <v>1</v>
      </c>
      <c r="Q109" s="299">
        <f>Tabla1[[#This Row],[HORAS ACUM
SOLICITADO]]</f>
        <v>0.5</v>
      </c>
      <c r="R109" s="299">
        <f>(Tabla1[[#This Row],[H]]*Tabla1[[#This Row],[HH]])</f>
        <v>0.5</v>
      </c>
      <c r="S109" s="346"/>
      <c r="T109" s="347"/>
      <c r="U109" s="291" t="s">
        <v>1925</v>
      </c>
      <c r="V109" s="348"/>
      <c r="W109" s="290" t="str">
        <f>IF(Tabla1[[#This Row],[SUSTENTO]]="CORRECTIVO","ADICIONAL",IF(AND(Tabla1[[#This Row],[SUSTENTO]]="PREVENTIVO",Tabla1[[#This Row],[INDICADOR]]="VERDE"),"CUMPLIDO",IF(AND(Tabla1[[#This Row],[SUSTENTO]]="BACKLOG",Tabla1[[#This Row],[INDICADOR]]="VERDE"),"CUMPLIDO","PENDIENTE")))</f>
        <v>CUMPLIDO</v>
      </c>
      <c r="X109" s="302" t="str">
        <f>+IF(X$1=Tabla1[[#This Row],[INICIO 
PARADA]],"X",IF(Tabla1[[#This Row],[FIN 
PARADA]]=X$1,"X",""))</f>
        <v/>
      </c>
      <c r="Y109" s="302" t="str">
        <f>+IF(Y$1=Tabla1[[#This Row],[INICIO 
PARADA]],"X",IF(Tabla1[[#This Row],[FIN 
PARADA]]=Y$1,"X",""))</f>
        <v/>
      </c>
      <c r="Z109" s="302" t="str">
        <f>+IF(Z$1=Tabla1[[#This Row],[INICIO 
PARADA]],"X",IF(Tabla1[[#This Row],[FIN 
PARADA]]=Z$1,"X",""))</f>
        <v>X</v>
      </c>
      <c r="AA109" s="302" t="str">
        <f>+IF(AA$1=Tabla1[[#This Row],[INICIO 
PARADA]],"X",IF(Tabla1[[#This Row],[FIN 
PARADA]]=AA$1,"X",""))</f>
        <v/>
      </c>
      <c r="AB109" s="302" t="str">
        <f>+IF(AB$1=Tabla1[[#This Row],[INICIO 
PARADA]],"X",IF(Tabla1[[#This Row],[FIN 
PARADA]]=AB$1,"X",""))</f>
        <v/>
      </c>
      <c r="AC109" s="302" t="str">
        <f>+IF(AC$1=Tabla1[[#This Row],[INICIO 
PARADA]],"X",IF(Tabla1[[#This Row],[FIN 
PARADA]]=AC$1,"X",""))</f>
        <v/>
      </c>
      <c r="AD109" s="302" t="str">
        <f>+IF(AD$1=Tabla1[[#This Row],[INICIO 
PARADA]],"X",IF(Tabla1[[#This Row],[FIN 
PARADA]]=AD$1,"X",""))</f>
        <v/>
      </c>
      <c r="AE109" s="303" t="str">
        <f>+IF(Tabla1[[#This Row],[SEGUIMIENTO]]="CUMPLIDO","Ejecutada",IF(Tabla1[[#This Row],[SEGUIMIENTO]]="PENDIENTE","No Ejecutada","ADICIONAL"))</f>
        <v>Ejecutada</v>
      </c>
      <c r="AF109" s="292" t="s">
        <v>1820</v>
      </c>
      <c r="AG109" s="292" t="s">
        <v>1821</v>
      </c>
      <c r="AH109" s="349"/>
      <c r="AI109" s="349"/>
      <c r="AJ109" s="304" t="str">
        <f>IF(Tabla1[[#This Row],[SUSTENTO]]="CORRECTIVO","N","S")</f>
        <v>S</v>
      </c>
      <c r="AK109" s="297" t="str">
        <f>+Tabla1[[#This Row],[PERSONAL]]</f>
        <v>LUB_P_C</v>
      </c>
      <c r="AL109" s="299">
        <f>+IF(Tabla1[[#This Row],[S/N]]="S",IF(Tabla1[[#This Row],[HH]]=0,Tabla1[[#This Row],[HH//]],Tabla1[[#This Row],[HH]]),0)</f>
        <v>0.5</v>
      </c>
      <c r="AM109" s="345">
        <v>0.5</v>
      </c>
      <c r="AN109" s="305">
        <f>IF(Tabla1[[#This Row],[S/N]]="s",+IFERROR(Tabla1[[#This Row],[HH REAL]]/Tabla1[[#This Row],[HH PLAN]],0),"")</f>
        <v>1</v>
      </c>
      <c r="AO109" s="148">
        <f>Tabla1[[#This Row],[FREC
CANT]]*Tabla1[[#This Row],[HH REAL]]</f>
        <v>0.5</v>
      </c>
    </row>
    <row r="110" spans="1:41" hidden="1">
      <c r="A110" s="341"/>
      <c r="B110" s="290" t="s">
        <v>13</v>
      </c>
      <c r="C110" s="342"/>
      <c r="D110" s="309" t="s">
        <v>1932</v>
      </c>
      <c r="E110" s="344"/>
      <c r="F110" s="298" t="s">
        <v>2076</v>
      </c>
      <c r="G110" s="298" t="s">
        <v>1983</v>
      </c>
      <c r="H110" s="343">
        <v>1</v>
      </c>
      <c r="I110" s="345">
        <v>1</v>
      </c>
      <c r="J110" s="310">
        <v>45376</v>
      </c>
      <c r="K110" s="310">
        <v>45376</v>
      </c>
      <c r="L110" s="310">
        <v>45376</v>
      </c>
      <c r="M110" s="297">
        <f ca="1">Tabla1[[#This Row],[REPUESTO]:[SUSTENTO]]</f>
        <v>0</v>
      </c>
      <c r="N110" s="298" t="str">
        <f>IF(Tabla1[[#This Row],[PM]]="PM01","PREVENTIVO",IF(Tabla1[[#This Row],[PM]]="PM02","BACKLOG","CORRECTIVO"))</f>
        <v>PREVENTIVO</v>
      </c>
      <c r="O110" s="309" t="s">
        <v>1928</v>
      </c>
      <c r="P110" s="308">
        <f>Tabla1[[#This Row],[FREC
CANT]]</f>
        <v>1</v>
      </c>
      <c r="Q110" s="299">
        <f>Tabla1[[#This Row],[HORAS ACUM
SOLICITADO]]</f>
        <v>1</v>
      </c>
      <c r="R110" s="299">
        <f>(Tabla1[[#This Row],[H]]*Tabla1[[#This Row],[HH]])</f>
        <v>1</v>
      </c>
      <c r="S110" s="346"/>
      <c r="T110" s="347"/>
      <c r="U110" s="291" t="s">
        <v>1925</v>
      </c>
      <c r="V110" s="348"/>
      <c r="W110" s="290" t="str">
        <f>IF(Tabla1[[#This Row],[SUSTENTO]]="CORRECTIVO","ADICIONAL",IF(AND(Tabla1[[#This Row],[SUSTENTO]]="PREVENTIVO",Tabla1[[#This Row],[INDICADOR]]="VERDE"),"CUMPLIDO",IF(AND(Tabla1[[#This Row],[SUSTENTO]]="BACKLOG",Tabla1[[#This Row],[INDICADOR]]="VERDE"),"CUMPLIDO","PENDIENTE")))</f>
        <v>CUMPLIDO</v>
      </c>
      <c r="X110" s="302" t="str">
        <f>+IF(X$1=Tabla1[[#This Row],[INICIO 
PARADA]],"X",IF(Tabla1[[#This Row],[FIN 
PARADA]]=X$1,"X",""))</f>
        <v/>
      </c>
      <c r="Y110" s="302" t="str">
        <f>+IF(Y$1=Tabla1[[#This Row],[INICIO 
PARADA]],"X",IF(Tabla1[[#This Row],[FIN 
PARADA]]=Y$1,"X",""))</f>
        <v/>
      </c>
      <c r="Z110" s="302" t="str">
        <f>+IF(Z$1=Tabla1[[#This Row],[INICIO 
PARADA]],"X",IF(Tabla1[[#This Row],[FIN 
PARADA]]=Z$1,"X",""))</f>
        <v>X</v>
      </c>
      <c r="AA110" s="302" t="str">
        <f>+IF(AA$1=Tabla1[[#This Row],[INICIO 
PARADA]],"X",IF(Tabla1[[#This Row],[FIN 
PARADA]]=AA$1,"X",""))</f>
        <v/>
      </c>
      <c r="AB110" s="302" t="str">
        <f>+IF(AB$1=Tabla1[[#This Row],[INICIO 
PARADA]],"X",IF(Tabla1[[#This Row],[FIN 
PARADA]]=AB$1,"X",""))</f>
        <v/>
      </c>
      <c r="AC110" s="302" t="str">
        <f>+IF(AC$1=Tabla1[[#This Row],[INICIO 
PARADA]],"X",IF(Tabla1[[#This Row],[FIN 
PARADA]]=AC$1,"X",""))</f>
        <v/>
      </c>
      <c r="AD110" s="302" t="str">
        <f>+IF(AD$1=Tabla1[[#This Row],[INICIO 
PARADA]],"X",IF(Tabla1[[#This Row],[FIN 
PARADA]]=AD$1,"X",""))</f>
        <v/>
      </c>
      <c r="AE110" s="303" t="str">
        <f>+IF(Tabla1[[#This Row],[SEGUIMIENTO]]="CUMPLIDO","Ejecutada",IF(Tabla1[[#This Row],[SEGUIMIENTO]]="PENDIENTE","No Ejecutada","ADICIONAL"))</f>
        <v>Ejecutada</v>
      </c>
      <c r="AF110" s="292" t="s">
        <v>1820</v>
      </c>
      <c r="AG110" s="292" t="s">
        <v>1821</v>
      </c>
      <c r="AH110" s="349"/>
      <c r="AI110" s="349"/>
      <c r="AJ110" s="304" t="str">
        <f>IF(Tabla1[[#This Row],[SUSTENTO]]="CORRECTIVO","N","S")</f>
        <v>S</v>
      </c>
      <c r="AK110" s="297" t="str">
        <f>+Tabla1[[#This Row],[PERSONAL]]</f>
        <v>LUB_P_C</v>
      </c>
      <c r="AL110" s="299">
        <f>+IF(Tabla1[[#This Row],[S/N]]="S",IF(Tabla1[[#This Row],[HH]]=0,Tabla1[[#This Row],[HH//]],Tabla1[[#This Row],[HH]]),0)</f>
        <v>1</v>
      </c>
      <c r="AM110" s="345">
        <v>1</v>
      </c>
      <c r="AN110" s="305">
        <f>IF(Tabla1[[#This Row],[S/N]]="s",+IFERROR(Tabla1[[#This Row],[HH REAL]]/Tabla1[[#This Row],[HH PLAN]],0),"")</f>
        <v>1</v>
      </c>
      <c r="AO110" s="148">
        <f>Tabla1[[#This Row],[FREC
CANT]]*Tabla1[[#This Row],[HH REAL]]</f>
        <v>1</v>
      </c>
    </row>
    <row r="111" spans="1:41" hidden="1">
      <c r="A111" s="341"/>
      <c r="B111" s="290" t="s">
        <v>13</v>
      </c>
      <c r="C111" s="342"/>
      <c r="D111" s="309" t="s">
        <v>1932</v>
      </c>
      <c r="E111" s="344"/>
      <c r="F111" s="298" t="s">
        <v>2076</v>
      </c>
      <c r="G111" s="298" t="s">
        <v>1982</v>
      </c>
      <c r="H111" s="343">
        <v>1</v>
      </c>
      <c r="I111" s="345">
        <v>0.5</v>
      </c>
      <c r="J111" s="310">
        <v>45376</v>
      </c>
      <c r="K111" s="310">
        <v>45376</v>
      </c>
      <c r="L111" s="310">
        <v>45376</v>
      </c>
      <c r="M111" s="297">
        <f ca="1">Tabla1[[#This Row],[REPUESTO]:[SUSTENTO]]</f>
        <v>0</v>
      </c>
      <c r="N111" s="298" t="str">
        <f>IF(Tabla1[[#This Row],[PM]]="PM01","PREVENTIVO",IF(Tabla1[[#This Row],[PM]]="PM02","BACKLOG","CORRECTIVO"))</f>
        <v>PREVENTIVO</v>
      </c>
      <c r="O111" s="309" t="s">
        <v>1928</v>
      </c>
      <c r="P111" s="308">
        <f>Tabla1[[#This Row],[FREC
CANT]]</f>
        <v>1</v>
      </c>
      <c r="Q111" s="299">
        <f>Tabla1[[#This Row],[HORAS ACUM
SOLICITADO]]</f>
        <v>0.5</v>
      </c>
      <c r="R111" s="299">
        <f>(Tabla1[[#This Row],[H]]*Tabla1[[#This Row],[HH]])</f>
        <v>0.5</v>
      </c>
      <c r="S111" s="346"/>
      <c r="T111" s="347"/>
      <c r="U111" s="291" t="s">
        <v>1925</v>
      </c>
      <c r="V111" s="348"/>
      <c r="W111" s="290" t="str">
        <f>IF(Tabla1[[#This Row],[SUSTENTO]]="CORRECTIVO","ADICIONAL",IF(AND(Tabla1[[#This Row],[SUSTENTO]]="PREVENTIVO",Tabla1[[#This Row],[INDICADOR]]="VERDE"),"CUMPLIDO",IF(AND(Tabla1[[#This Row],[SUSTENTO]]="BACKLOG",Tabla1[[#This Row],[INDICADOR]]="VERDE"),"CUMPLIDO","PENDIENTE")))</f>
        <v>CUMPLIDO</v>
      </c>
      <c r="X111" s="302" t="str">
        <f>+IF(X$1=Tabla1[[#This Row],[INICIO 
PARADA]],"X",IF(Tabla1[[#This Row],[FIN 
PARADA]]=X$1,"X",""))</f>
        <v/>
      </c>
      <c r="Y111" s="302" t="str">
        <f>+IF(Y$1=Tabla1[[#This Row],[INICIO 
PARADA]],"X",IF(Tabla1[[#This Row],[FIN 
PARADA]]=Y$1,"X",""))</f>
        <v/>
      </c>
      <c r="Z111" s="302" t="str">
        <f>+IF(Z$1=Tabla1[[#This Row],[INICIO 
PARADA]],"X",IF(Tabla1[[#This Row],[FIN 
PARADA]]=Z$1,"X",""))</f>
        <v>X</v>
      </c>
      <c r="AA111" s="302" t="str">
        <f>+IF(AA$1=Tabla1[[#This Row],[INICIO 
PARADA]],"X",IF(Tabla1[[#This Row],[FIN 
PARADA]]=AA$1,"X",""))</f>
        <v/>
      </c>
      <c r="AB111" s="302" t="str">
        <f>+IF(AB$1=Tabla1[[#This Row],[INICIO 
PARADA]],"X",IF(Tabla1[[#This Row],[FIN 
PARADA]]=AB$1,"X",""))</f>
        <v/>
      </c>
      <c r="AC111" s="302" t="str">
        <f>+IF(AC$1=Tabla1[[#This Row],[INICIO 
PARADA]],"X",IF(Tabla1[[#This Row],[FIN 
PARADA]]=AC$1,"X",""))</f>
        <v/>
      </c>
      <c r="AD111" s="302" t="str">
        <f>+IF(AD$1=Tabla1[[#This Row],[INICIO 
PARADA]],"X",IF(Tabla1[[#This Row],[FIN 
PARADA]]=AD$1,"X",""))</f>
        <v/>
      </c>
      <c r="AE111" s="303" t="str">
        <f>+IF(Tabla1[[#This Row],[SEGUIMIENTO]]="CUMPLIDO","Ejecutada",IF(Tabla1[[#This Row],[SEGUIMIENTO]]="PENDIENTE","No Ejecutada","ADICIONAL"))</f>
        <v>Ejecutada</v>
      </c>
      <c r="AF111" s="292" t="s">
        <v>1820</v>
      </c>
      <c r="AG111" s="292" t="s">
        <v>1821</v>
      </c>
      <c r="AH111" s="349"/>
      <c r="AI111" s="349"/>
      <c r="AJ111" s="304" t="str">
        <f>IF(Tabla1[[#This Row],[SUSTENTO]]="CORRECTIVO","N","S")</f>
        <v>S</v>
      </c>
      <c r="AK111" s="297" t="str">
        <f>+Tabla1[[#This Row],[PERSONAL]]</f>
        <v>LUB_P_C</v>
      </c>
      <c r="AL111" s="299">
        <f>+IF(Tabla1[[#This Row],[S/N]]="S",IF(Tabla1[[#This Row],[HH]]=0,Tabla1[[#This Row],[HH//]],Tabla1[[#This Row],[HH]]),0)</f>
        <v>0.5</v>
      </c>
      <c r="AM111" s="345">
        <v>0.5</v>
      </c>
      <c r="AN111" s="305">
        <f>IF(Tabla1[[#This Row],[S/N]]="s",+IFERROR(Tabla1[[#This Row],[HH REAL]]/Tabla1[[#This Row],[HH PLAN]],0),"")</f>
        <v>1</v>
      </c>
      <c r="AO111" s="148">
        <f>Tabla1[[#This Row],[FREC
CANT]]*Tabla1[[#This Row],[HH REAL]]</f>
        <v>0.5</v>
      </c>
    </row>
    <row r="112" spans="1:41" hidden="1">
      <c r="A112" s="341"/>
      <c r="B112" s="290" t="s">
        <v>13</v>
      </c>
      <c r="C112" s="342"/>
      <c r="D112" s="309" t="s">
        <v>1932</v>
      </c>
      <c r="E112" s="344"/>
      <c r="F112" s="298" t="s">
        <v>1936</v>
      </c>
      <c r="G112" s="298" t="s">
        <v>2024</v>
      </c>
      <c r="H112" s="343">
        <v>1</v>
      </c>
      <c r="I112" s="345">
        <v>1</v>
      </c>
      <c r="J112" s="310">
        <v>45376</v>
      </c>
      <c r="K112" s="310">
        <v>45376</v>
      </c>
      <c r="L112" s="310">
        <v>45376</v>
      </c>
      <c r="M112" s="297">
        <f ca="1">Tabla1[[#This Row],[REPUESTO]:[SUSTENTO]]</f>
        <v>0</v>
      </c>
      <c r="N112" s="298" t="str">
        <f>IF(Tabla1[[#This Row],[PM]]="PM01","PREVENTIVO",IF(Tabla1[[#This Row],[PM]]="PM02","BACKLOG","CORRECTIVO"))</f>
        <v>PREVENTIVO</v>
      </c>
      <c r="O112" s="309" t="s">
        <v>1928</v>
      </c>
      <c r="P112" s="308">
        <f>Tabla1[[#This Row],[FREC
CANT]]</f>
        <v>1</v>
      </c>
      <c r="Q112" s="299">
        <f>Tabla1[[#This Row],[HORAS ACUM
SOLICITADO]]</f>
        <v>1</v>
      </c>
      <c r="R112" s="299">
        <f>(Tabla1[[#This Row],[H]]*Tabla1[[#This Row],[HH]])</f>
        <v>1</v>
      </c>
      <c r="S112" s="346"/>
      <c r="T112" s="347"/>
      <c r="U112" s="291" t="s">
        <v>1925</v>
      </c>
      <c r="V112" s="348"/>
      <c r="W112" s="290" t="str">
        <f>IF(Tabla1[[#This Row],[SUSTENTO]]="CORRECTIVO","ADICIONAL",IF(AND(Tabla1[[#This Row],[SUSTENTO]]="PREVENTIVO",Tabla1[[#This Row],[INDICADOR]]="VERDE"),"CUMPLIDO",IF(AND(Tabla1[[#This Row],[SUSTENTO]]="BACKLOG",Tabla1[[#This Row],[INDICADOR]]="VERDE"),"CUMPLIDO","PENDIENTE")))</f>
        <v>CUMPLIDO</v>
      </c>
      <c r="X112" s="302" t="str">
        <f>+IF(X$1=Tabla1[[#This Row],[INICIO 
PARADA]],"X",IF(Tabla1[[#This Row],[FIN 
PARADA]]=X$1,"X",""))</f>
        <v/>
      </c>
      <c r="Y112" s="302" t="str">
        <f>+IF(Y$1=Tabla1[[#This Row],[INICIO 
PARADA]],"X",IF(Tabla1[[#This Row],[FIN 
PARADA]]=Y$1,"X",""))</f>
        <v/>
      </c>
      <c r="Z112" s="302" t="str">
        <f>+IF(Z$1=Tabla1[[#This Row],[INICIO 
PARADA]],"X",IF(Tabla1[[#This Row],[FIN 
PARADA]]=Z$1,"X",""))</f>
        <v>X</v>
      </c>
      <c r="AA112" s="302" t="str">
        <f>+IF(AA$1=Tabla1[[#This Row],[INICIO 
PARADA]],"X",IF(Tabla1[[#This Row],[FIN 
PARADA]]=AA$1,"X",""))</f>
        <v/>
      </c>
      <c r="AB112" s="302" t="str">
        <f>+IF(AB$1=Tabla1[[#This Row],[INICIO 
PARADA]],"X",IF(Tabla1[[#This Row],[FIN 
PARADA]]=AB$1,"X",""))</f>
        <v/>
      </c>
      <c r="AC112" s="302" t="str">
        <f>+IF(AC$1=Tabla1[[#This Row],[INICIO 
PARADA]],"X",IF(Tabla1[[#This Row],[FIN 
PARADA]]=AC$1,"X",""))</f>
        <v/>
      </c>
      <c r="AD112" s="302" t="str">
        <f>+IF(AD$1=Tabla1[[#This Row],[INICIO 
PARADA]],"X",IF(Tabla1[[#This Row],[FIN 
PARADA]]=AD$1,"X",""))</f>
        <v/>
      </c>
      <c r="AE112" s="303" t="str">
        <f>+IF(Tabla1[[#This Row],[SEGUIMIENTO]]="CUMPLIDO","Ejecutada",IF(Tabla1[[#This Row],[SEGUIMIENTO]]="PENDIENTE","No Ejecutada","ADICIONAL"))</f>
        <v>Ejecutada</v>
      </c>
      <c r="AF112" s="292" t="s">
        <v>1820</v>
      </c>
      <c r="AG112" s="292" t="s">
        <v>1821</v>
      </c>
      <c r="AH112" s="349"/>
      <c r="AI112" s="349"/>
      <c r="AJ112" s="304" t="str">
        <f>IF(Tabla1[[#This Row],[SUSTENTO]]="CORRECTIVO","N","S")</f>
        <v>S</v>
      </c>
      <c r="AK112" s="297" t="str">
        <f>+Tabla1[[#This Row],[PERSONAL]]</f>
        <v>LUB_P_C</v>
      </c>
      <c r="AL112" s="299">
        <f>+IF(Tabla1[[#This Row],[S/N]]="S",IF(Tabla1[[#This Row],[HH]]=0,Tabla1[[#This Row],[HH//]],Tabla1[[#This Row],[HH]]),0)</f>
        <v>1</v>
      </c>
      <c r="AM112" s="345">
        <v>1</v>
      </c>
      <c r="AN112" s="305">
        <f>IF(Tabla1[[#This Row],[S/N]]="s",+IFERROR(Tabla1[[#This Row],[HH REAL]]/Tabla1[[#This Row],[HH PLAN]],0),"")</f>
        <v>1</v>
      </c>
      <c r="AO112" s="148">
        <f>Tabla1[[#This Row],[FREC
CANT]]*Tabla1[[#This Row],[HH REAL]]</f>
        <v>1</v>
      </c>
    </row>
    <row r="113" spans="1:41" hidden="1">
      <c r="A113" s="341"/>
      <c r="B113" s="290" t="s">
        <v>13</v>
      </c>
      <c r="C113" s="342"/>
      <c r="D113" s="309" t="s">
        <v>1932</v>
      </c>
      <c r="E113" s="344"/>
      <c r="F113" s="298" t="s">
        <v>2077</v>
      </c>
      <c r="G113" s="298" t="s">
        <v>2079</v>
      </c>
      <c r="H113" s="343">
        <v>1</v>
      </c>
      <c r="I113" s="345">
        <v>1</v>
      </c>
      <c r="J113" s="310">
        <v>45376</v>
      </c>
      <c r="K113" s="310">
        <v>45376</v>
      </c>
      <c r="L113" s="310">
        <v>45376</v>
      </c>
      <c r="M113" s="297">
        <f ca="1">Tabla1[[#This Row],[REPUESTO]:[SUSTENTO]]</f>
        <v>0</v>
      </c>
      <c r="N113" s="298" t="str">
        <f>IF(Tabla1[[#This Row],[PM]]="PM01","PREVENTIVO",IF(Tabla1[[#This Row],[PM]]="PM02","BACKLOG","CORRECTIVO"))</f>
        <v>PREVENTIVO</v>
      </c>
      <c r="O113" s="309" t="s">
        <v>1928</v>
      </c>
      <c r="P113" s="308">
        <f>Tabla1[[#This Row],[FREC
CANT]]</f>
        <v>1</v>
      </c>
      <c r="Q113" s="299">
        <f>Tabla1[[#This Row],[HORAS ACUM
SOLICITADO]]</f>
        <v>1</v>
      </c>
      <c r="R113" s="299">
        <f>(Tabla1[[#This Row],[H]]*Tabla1[[#This Row],[HH]])</f>
        <v>1</v>
      </c>
      <c r="S113" s="346"/>
      <c r="T113" s="347"/>
      <c r="U113" s="291" t="s">
        <v>1925</v>
      </c>
      <c r="V113" s="348"/>
      <c r="W113" s="290" t="str">
        <f>IF(Tabla1[[#This Row],[SUSTENTO]]="CORRECTIVO","ADICIONAL",IF(AND(Tabla1[[#This Row],[SUSTENTO]]="PREVENTIVO",Tabla1[[#This Row],[INDICADOR]]="VERDE"),"CUMPLIDO",IF(AND(Tabla1[[#This Row],[SUSTENTO]]="BACKLOG",Tabla1[[#This Row],[INDICADOR]]="VERDE"),"CUMPLIDO","PENDIENTE")))</f>
        <v>CUMPLIDO</v>
      </c>
      <c r="X113" s="302" t="str">
        <f>+IF(X$1=Tabla1[[#This Row],[INICIO 
PARADA]],"X",IF(Tabla1[[#This Row],[FIN 
PARADA]]=X$1,"X",""))</f>
        <v/>
      </c>
      <c r="Y113" s="302" t="str">
        <f>+IF(Y$1=Tabla1[[#This Row],[INICIO 
PARADA]],"X",IF(Tabla1[[#This Row],[FIN 
PARADA]]=Y$1,"X",""))</f>
        <v/>
      </c>
      <c r="Z113" s="302" t="str">
        <f>+IF(Z$1=Tabla1[[#This Row],[INICIO 
PARADA]],"X",IF(Tabla1[[#This Row],[FIN 
PARADA]]=Z$1,"X",""))</f>
        <v>X</v>
      </c>
      <c r="AA113" s="302" t="str">
        <f>+IF(AA$1=Tabla1[[#This Row],[INICIO 
PARADA]],"X",IF(Tabla1[[#This Row],[FIN 
PARADA]]=AA$1,"X",""))</f>
        <v/>
      </c>
      <c r="AB113" s="302" t="str">
        <f>+IF(AB$1=Tabla1[[#This Row],[INICIO 
PARADA]],"X",IF(Tabla1[[#This Row],[FIN 
PARADA]]=AB$1,"X",""))</f>
        <v/>
      </c>
      <c r="AC113" s="302" t="str">
        <f>+IF(AC$1=Tabla1[[#This Row],[INICIO 
PARADA]],"X",IF(Tabla1[[#This Row],[FIN 
PARADA]]=AC$1,"X",""))</f>
        <v/>
      </c>
      <c r="AD113" s="302" t="str">
        <f>+IF(AD$1=Tabla1[[#This Row],[INICIO 
PARADA]],"X",IF(Tabla1[[#This Row],[FIN 
PARADA]]=AD$1,"X",""))</f>
        <v/>
      </c>
      <c r="AE113" s="303" t="str">
        <f>+IF(Tabla1[[#This Row],[SEGUIMIENTO]]="CUMPLIDO","Ejecutada",IF(Tabla1[[#This Row],[SEGUIMIENTO]]="PENDIENTE","No Ejecutada","ADICIONAL"))</f>
        <v>Ejecutada</v>
      </c>
      <c r="AF113" s="292" t="s">
        <v>1820</v>
      </c>
      <c r="AG113" s="292" t="s">
        <v>1821</v>
      </c>
      <c r="AH113" s="349"/>
      <c r="AI113" s="349"/>
      <c r="AJ113" s="304" t="str">
        <f>IF(Tabla1[[#This Row],[SUSTENTO]]="CORRECTIVO","N","S")</f>
        <v>S</v>
      </c>
      <c r="AK113" s="297" t="str">
        <f>+Tabla1[[#This Row],[PERSONAL]]</f>
        <v>LUB_P_C</v>
      </c>
      <c r="AL113" s="299">
        <f>+IF(Tabla1[[#This Row],[S/N]]="S",IF(Tabla1[[#This Row],[HH]]=0,Tabla1[[#This Row],[HH//]],Tabla1[[#This Row],[HH]]),0)</f>
        <v>1</v>
      </c>
      <c r="AM113" s="345">
        <v>1</v>
      </c>
      <c r="AN113" s="305">
        <f>IF(Tabla1[[#This Row],[S/N]]="s",+IFERROR(Tabla1[[#This Row],[HH REAL]]/Tabla1[[#This Row],[HH PLAN]],0),"")</f>
        <v>1</v>
      </c>
      <c r="AO113" s="148">
        <f>Tabla1[[#This Row],[FREC
CANT]]*Tabla1[[#This Row],[HH REAL]]</f>
        <v>1</v>
      </c>
    </row>
    <row r="114" spans="1:41" hidden="1">
      <c r="A114" s="341"/>
      <c r="B114" s="290" t="s">
        <v>13</v>
      </c>
      <c r="C114" s="342"/>
      <c r="D114" s="309" t="s">
        <v>1932</v>
      </c>
      <c r="E114" s="344"/>
      <c r="F114" s="298" t="s">
        <v>2078</v>
      </c>
      <c r="G114" s="298" t="s">
        <v>2079</v>
      </c>
      <c r="H114" s="343">
        <v>1</v>
      </c>
      <c r="I114" s="345">
        <v>1</v>
      </c>
      <c r="J114" s="310">
        <v>45376</v>
      </c>
      <c r="K114" s="310">
        <v>45376</v>
      </c>
      <c r="L114" s="310">
        <v>45376</v>
      </c>
      <c r="M114" s="297">
        <f ca="1">Tabla1[[#This Row],[REPUESTO]:[SUSTENTO]]</f>
        <v>0</v>
      </c>
      <c r="N114" s="298" t="str">
        <f>IF(Tabla1[[#This Row],[PM]]="PM01","PREVENTIVO",IF(Tabla1[[#This Row],[PM]]="PM02","BACKLOG","CORRECTIVO"))</f>
        <v>PREVENTIVO</v>
      </c>
      <c r="O114" s="309" t="s">
        <v>1928</v>
      </c>
      <c r="P114" s="308">
        <f>Tabla1[[#This Row],[FREC
CANT]]</f>
        <v>1</v>
      </c>
      <c r="Q114" s="299">
        <f>Tabla1[[#This Row],[HORAS ACUM
SOLICITADO]]</f>
        <v>1</v>
      </c>
      <c r="R114" s="299">
        <f>(Tabla1[[#This Row],[H]]*Tabla1[[#This Row],[HH]])</f>
        <v>1</v>
      </c>
      <c r="S114" s="346"/>
      <c r="T114" s="347"/>
      <c r="U114" s="291" t="s">
        <v>1925</v>
      </c>
      <c r="V114" s="348"/>
      <c r="W114" s="290" t="str">
        <f>IF(Tabla1[[#This Row],[SUSTENTO]]="CORRECTIVO","ADICIONAL",IF(AND(Tabla1[[#This Row],[SUSTENTO]]="PREVENTIVO",Tabla1[[#This Row],[INDICADOR]]="VERDE"),"CUMPLIDO",IF(AND(Tabla1[[#This Row],[SUSTENTO]]="BACKLOG",Tabla1[[#This Row],[INDICADOR]]="VERDE"),"CUMPLIDO","PENDIENTE")))</f>
        <v>CUMPLIDO</v>
      </c>
      <c r="X114" s="302" t="str">
        <f>+IF(X$1=Tabla1[[#This Row],[INICIO 
PARADA]],"X",IF(Tabla1[[#This Row],[FIN 
PARADA]]=X$1,"X",""))</f>
        <v/>
      </c>
      <c r="Y114" s="302" t="str">
        <f>+IF(Y$1=Tabla1[[#This Row],[INICIO 
PARADA]],"X",IF(Tabla1[[#This Row],[FIN 
PARADA]]=Y$1,"X",""))</f>
        <v/>
      </c>
      <c r="Z114" s="302" t="str">
        <f>+IF(Z$1=Tabla1[[#This Row],[INICIO 
PARADA]],"X",IF(Tabla1[[#This Row],[FIN 
PARADA]]=Z$1,"X",""))</f>
        <v>X</v>
      </c>
      <c r="AA114" s="302" t="str">
        <f>+IF(AA$1=Tabla1[[#This Row],[INICIO 
PARADA]],"X",IF(Tabla1[[#This Row],[FIN 
PARADA]]=AA$1,"X",""))</f>
        <v/>
      </c>
      <c r="AB114" s="302" t="str">
        <f>+IF(AB$1=Tabla1[[#This Row],[INICIO 
PARADA]],"X",IF(Tabla1[[#This Row],[FIN 
PARADA]]=AB$1,"X",""))</f>
        <v/>
      </c>
      <c r="AC114" s="302" t="str">
        <f>+IF(AC$1=Tabla1[[#This Row],[INICIO 
PARADA]],"X",IF(Tabla1[[#This Row],[FIN 
PARADA]]=AC$1,"X",""))</f>
        <v/>
      </c>
      <c r="AD114" s="302" t="str">
        <f>+IF(AD$1=Tabla1[[#This Row],[INICIO 
PARADA]],"X",IF(Tabla1[[#This Row],[FIN 
PARADA]]=AD$1,"X",""))</f>
        <v/>
      </c>
      <c r="AE114" s="303" t="str">
        <f>+IF(Tabla1[[#This Row],[SEGUIMIENTO]]="CUMPLIDO","Ejecutada",IF(Tabla1[[#This Row],[SEGUIMIENTO]]="PENDIENTE","No Ejecutada","ADICIONAL"))</f>
        <v>Ejecutada</v>
      </c>
      <c r="AF114" s="292" t="s">
        <v>1820</v>
      </c>
      <c r="AG114" s="292" t="s">
        <v>1821</v>
      </c>
      <c r="AH114" s="349"/>
      <c r="AI114" s="349"/>
      <c r="AJ114" s="304" t="str">
        <f>IF(Tabla1[[#This Row],[SUSTENTO]]="CORRECTIVO","N","S")</f>
        <v>S</v>
      </c>
      <c r="AK114" s="297" t="str">
        <f>+Tabla1[[#This Row],[PERSONAL]]</f>
        <v>LUB_P_C</v>
      </c>
      <c r="AL114" s="299">
        <f>+IF(Tabla1[[#This Row],[S/N]]="S",IF(Tabla1[[#This Row],[HH]]=0,Tabla1[[#This Row],[HH//]],Tabla1[[#This Row],[HH]]),0)</f>
        <v>1</v>
      </c>
      <c r="AM114" s="345">
        <v>1</v>
      </c>
      <c r="AN114" s="305">
        <f>IF(Tabla1[[#This Row],[S/N]]="s",+IFERROR(Tabla1[[#This Row],[HH REAL]]/Tabla1[[#This Row],[HH PLAN]],0),"")</f>
        <v>1</v>
      </c>
      <c r="AO114" s="148">
        <f>Tabla1[[#This Row],[FREC
CANT]]*Tabla1[[#This Row],[HH REAL]]</f>
        <v>1</v>
      </c>
    </row>
    <row r="115" spans="1:41" hidden="1">
      <c r="A115" s="341"/>
      <c r="B115" s="290" t="s">
        <v>13</v>
      </c>
      <c r="C115" s="342"/>
      <c r="D115" s="309" t="s">
        <v>1932</v>
      </c>
      <c r="E115" s="344"/>
      <c r="F115" s="298" t="s">
        <v>2027</v>
      </c>
      <c r="G115" s="298" t="s">
        <v>2036</v>
      </c>
      <c r="H115" s="343">
        <v>2</v>
      </c>
      <c r="I115" s="345">
        <v>4</v>
      </c>
      <c r="J115" s="310">
        <v>45377</v>
      </c>
      <c r="K115" s="310">
        <v>45377</v>
      </c>
      <c r="L115" s="310">
        <v>45377</v>
      </c>
      <c r="M115" s="297">
        <f ca="1">Tabla1[[#This Row],[REPUESTO]:[SUSTENTO]]</f>
        <v>0</v>
      </c>
      <c r="N115" s="298" t="str">
        <f>IF(Tabla1[[#This Row],[PM]]="PM01","PREVENTIVO",IF(Tabla1[[#This Row],[PM]]="PM02","BACKLOG","CORRECTIVO"))</f>
        <v>PREVENTIVO</v>
      </c>
      <c r="O115" s="309" t="s">
        <v>448</v>
      </c>
      <c r="P115" s="308">
        <f>Tabla1[[#This Row],[FREC
CANT]]</f>
        <v>2</v>
      </c>
      <c r="Q115" s="299">
        <f>Tabla1[[#This Row],[HORAS ACUM
SOLICITADO]]</f>
        <v>4</v>
      </c>
      <c r="R115" s="299">
        <f>(Tabla1[[#This Row],[H]]*Tabla1[[#This Row],[HH]])</f>
        <v>8</v>
      </c>
      <c r="S115" s="346"/>
      <c r="T115" s="347"/>
      <c r="U115" s="291" t="s">
        <v>1925</v>
      </c>
      <c r="V115" s="348"/>
      <c r="W115" s="290" t="str">
        <f>IF(Tabla1[[#This Row],[SUSTENTO]]="CORRECTIVO","ADICIONAL",IF(AND(Tabla1[[#This Row],[SUSTENTO]]="PREVENTIVO",Tabla1[[#This Row],[INDICADOR]]="VERDE"),"CUMPLIDO",IF(AND(Tabla1[[#This Row],[SUSTENTO]]="BACKLOG",Tabla1[[#This Row],[INDICADOR]]="VERDE"),"CUMPLIDO","PENDIENTE")))</f>
        <v>CUMPLIDO</v>
      </c>
      <c r="X115" s="302" t="str">
        <f>+IF(X$1=Tabla1[[#This Row],[INICIO 
PARADA]],"X",IF(Tabla1[[#This Row],[FIN 
PARADA]]=X$1,"X",""))</f>
        <v/>
      </c>
      <c r="Y115" s="302" t="str">
        <f>+IF(Y$1=Tabla1[[#This Row],[INICIO 
PARADA]],"X",IF(Tabla1[[#This Row],[FIN 
PARADA]]=Y$1,"X",""))</f>
        <v/>
      </c>
      <c r="Z115" s="302" t="str">
        <f>+IF(Z$1=Tabla1[[#This Row],[INICIO 
PARADA]],"X",IF(Tabla1[[#This Row],[FIN 
PARADA]]=Z$1,"X",""))</f>
        <v/>
      </c>
      <c r="AA115" s="302" t="str">
        <f>+IF(AA$1=Tabla1[[#This Row],[INICIO 
PARADA]],"X",IF(Tabla1[[#This Row],[FIN 
PARADA]]=AA$1,"X",""))</f>
        <v>X</v>
      </c>
      <c r="AB115" s="302" t="str">
        <f>+IF(AB$1=Tabla1[[#This Row],[INICIO 
PARADA]],"X",IF(Tabla1[[#This Row],[FIN 
PARADA]]=AB$1,"X",""))</f>
        <v/>
      </c>
      <c r="AC115" s="302" t="str">
        <f>+IF(AC$1=Tabla1[[#This Row],[INICIO 
PARADA]],"X",IF(Tabla1[[#This Row],[FIN 
PARADA]]=AC$1,"X",""))</f>
        <v/>
      </c>
      <c r="AD115" s="302" t="str">
        <f>+IF(AD$1=Tabla1[[#This Row],[INICIO 
PARADA]],"X",IF(Tabla1[[#This Row],[FIN 
PARADA]]=AD$1,"X",""))</f>
        <v/>
      </c>
      <c r="AE115" s="303" t="str">
        <f>+IF(Tabla1[[#This Row],[SEGUIMIENTO]]="CUMPLIDO","Ejecutada",IF(Tabla1[[#This Row],[SEGUIMIENTO]]="PENDIENTE","No Ejecutada","ADICIONAL"))</f>
        <v>Ejecutada</v>
      </c>
      <c r="AF115" s="292" t="s">
        <v>1820</v>
      </c>
      <c r="AG115" s="292" t="s">
        <v>1821</v>
      </c>
      <c r="AH115" s="293"/>
      <c r="AI115" s="349"/>
      <c r="AJ115" s="304" t="str">
        <f>IF(Tabla1[[#This Row],[SUSTENTO]]="CORRECTIVO","N","S")</f>
        <v>S</v>
      </c>
      <c r="AK115" s="297" t="str">
        <f>+Tabla1[[#This Row],[PERSONAL]]</f>
        <v>MEC_P_C</v>
      </c>
      <c r="AL115" s="299">
        <f>+IF(Tabla1[[#This Row],[S/N]]="S",IF(Tabla1[[#This Row],[HH]]=0,Tabla1[[#This Row],[HH//]],Tabla1[[#This Row],[HH]]),0)</f>
        <v>4</v>
      </c>
      <c r="AM115" s="345">
        <v>4</v>
      </c>
      <c r="AN115" s="305">
        <f>IF(Tabla1[[#This Row],[S/N]]="s",+IFERROR(Tabla1[[#This Row],[HH REAL]]/Tabla1[[#This Row],[HH PLAN]],0),"")</f>
        <v>1</v>
      </c>
      <c r="AO115" s="148">
        <f>Tabla1[[#This Row],[FREC
CANT]]*Tabla1[[#This Row],[HH REAL]]</f>
        <v>8</v>
      </c>
    </row>
    <row r="116" spans="1:41" hidden="1">
      <c r="A116" s="341"/>
      <c r="B116" s="290" t="s">
        <v>13</v>
      </c>
      <c r="C116" s="342"/>
      <c r="D116" s="309" t="s">
        <v>1932</v>
      </c>
      <c r="E116" s="344"/>
      <c r="F116" s="298" t="s">
        <v>2028</v>
      </c>
      <c r="G116" s="298" t="s">
        <v>2037</v>
      </c>
      <c r="H116" s="343">
        <v>2</v>
      </c>
      <c r="I116" s="345">
        <v>5</v>
      </c>
      <c r="J116" s="310">
        <v>45377</v>
      </c>
      <c r="K116" s="310">
        <v>45377</v>
      </c>
      <c r="L116" s="310">
        <v>45377</v>
      </c>
      <c r="M116" s="297">
        <f ca="1">Tabla1[[#This Row],[REPUESTO]:[SUSTENTO]]</f>
        <v>0</v>
      </c>
      <c r="N116" s="298" t="str">
        <f>IF(Tabla1[[#This Row],[PM]]="PM01","PREVENTIVO",IF(Tabla1[[#This Row],[PM]]="PM02","BACKLOG","CORRECTIVO"))</f>
        <v>PREVENTIVO</v>
      </c>
      <c r="O116" s="309" t="s">
        <v>448</v>
      </c>
      <c r="P116" s="308">
        <f>Tabla1[[#This Row],[FREC
CANT]]</f>
        <v>2</v>
      </c>
      <c r="Q116" s="299">
        <f>Tabla1[[#This Row],[HORAS ACUM
SOLICITADO]]</f>
        <v>5</v>
      </c>
      <c r="R116" s="299">
        <f>(Tabla1[[#This Row],[H]]*Tabla1[[#This Row],[HH]])</f>
        <v>10</v>
      </c>
      <c r="S116" s="346"/>
      <c r="T116" s="347"/>
      <c r="U116" s="291" t="s">
        <v>1925</v>
      </c>
      <c r="V116" s="348"/>
      <c r="W116" s="290" t="str">
        <f>IF(Tabla1[[#This Row],[SUSTENTO]]="CORRECTIVO","ADICIONAL",IF(AND(Tabla1[[#This Row],[SUSTENTO]]="PREVENTIVO",Tabla1[[#This Row],[INDICADOR]]="VERDE"),"CUMPLIDO",IF(AND(Tabla1[[#This Row],[SUSTENTO]]="BACKLOG",Tabla1[[#This Row],[INDICADOR]]="VERDE"),"CUMPLIDO","PENDIENTE")))</f>
        <v>CUMPLIDO</v>
      </c>
      <c r="X116" s="302" t="str">
        <f>+IF(X$1=Tabla1[[#This Row],[INICIO 
PARADA]],"X",IF(Tabla1[[#This Row],[FIN 
PARADA]]=X$1,"X",""))</f>
        <v/>
      </c>
      <c r="Y116" s="302" t="str">
        <f>+IF(Y$1=Tabla1[[#This Row],[INICIO 
PARADA]],"X",IF(Tabla1[[#This Row],[FIN 
PARADA]]=Y$1,"X",""))</f>
        <v/>
      </c>
      <c r="Z116" s="302" t="str">
        <f>+IF(Z$1=Tabla1[[#This Row],[INICIO 
PARADA]],"X",IF(Tabla1[[#This Row],[FIN 
PARADA]]=Z$1,"X",""))</f>
        <v/>
      </c>
      <c r="AA116" s="302" t="str">
        <f>+IF(AA$1=Tabla1[[#This Row],[INICIO 
PARADA]],"X",IF(Tabla1[[#This Row],[FIN 
PARADA]]=AA$1,"X",""))</f>
        <v>X</v>
      </c>
      <c r="AB116" s="302" t="str">
        <f>+IF(AB$1=Tabla1[[#This Row],[INICIO 
PARADA]],"X",IF(Tabla1[[#This Row],[FIN 
PARADA]]=AB$1,"X",""))</f>
        <v/>
      </c>
      <c r="AC116" s="302" t="str">
        <f>+IF(AC$1=Tabla1[[#This Row],[INICIO 
PARADA]],"X",IF(Tabla1[[#This Row],[FIN 
PARADA]]=AC$1,"X",""))</f>
        <v/>
      </c>
      <c r="AD116" s="302" t="str">
        <f>+IF(AD$1=Tabla1[[#This Row],[INICIO 
PARADA]],"X",IF(Tabla1[[#This Row],[FIN 
PARADA]]=AD$1,"X",""))</f>
        <v/>
      </c>
      <c r="AE116" s="303" t="str">
        <f>+IF(Tabla1[[#This Row],[SEGUIMIENTO]]="CUMPLIDO","Ejecutada",IF(Tabla1[[#This Row],[SEGUIMIENTO]]="PENDIENTE","No Ejecutada","ADICIONAL"))</f>
        <v>Ejecutada</v>
      </c>
      <c r="AF116" s="292" t="s">
        <v>1820</v>
      </c>
      <c r="AG116" s="292" t="s">
        <v>1821</v>
      </c>
      <c r="AH116" s="349"/>
      <c r="AI116" s="349"/>
      <c r="AJ116" s="304" t="str">
        <f>IF(Tabla1[[#This Row],[SUSTENTO]]="CORRECTIVO","N","S")</f>
        <v>S</v>
      </c>
      <c r="AK116" s="297" t="str">
        <f>+Tabla1[[#This Row],[PERSONAL]]</f>
        <v>MEC_P_C</v>
      </c>
      <c r="AL116" s="299">
        <f>+IF(Tabla1[[#This Row],[S/N]]="S",IF(Tabla1[[#This Row],[HH]]=0,Tabla1[[#This Row],[HH//]],Tabla1[[#This Row],[HH]]),0)</f>
        <v>5</v>
      </c>
      <c r="AM116" s="345">
        <v>5</v>
      </c>
      <c r="AN116" s="305">
        <f>IF(Tabla1[[#This Row],[S/N]]="s",+IFERROR(Tabla1[[#This Row],[HH REAL]]/Tabla1[[#This Row],[HH PLAN]],0),"")</f>
        <v>1</v>
      </c>
      <c r="AO116" s="148">
        <f>Tabla1[[#This Row],[FREC
CANT]]*Tabla1[[#This Row],[HH REAL]]</f>
        <v>10</v>
      </c>
    </row>
    <row r="117" spans="1:41" hidden="1">
      <c r="A117" s="341"/>
      <c r="B117" s="290" t="s">
        <v>38</v>
      </c>
      <c r="C117" s="342"/>
      <c r="D117" s="309" t="s">
        <v>1932</v>
      </c>
      <c r="E117" s="344"/>
      <c r="F117" s="298" t="s">
        <v>1934</v>
      </c>
      <c r="G117" s="298" t="s">
        <v>2038</v>
      </c>
      <c r="H117" s="343">
        <v>2</v>
      </c>
      <c r="I117" s="345">
        <v>9</v>
      </c>
      <c r="J117" s="310">
        <v>45377</v>
      </c>
      <c r="K117" s="310">
        <v>45377</v>
      </c>
      <c r="L117" s="310">
        <v>45377</v>
      </c>
      <c r="M117" s="297">
        <f ca="1">Tabla1[[#This Row],[REPUESTO]:[SUSTENTO]]</f>
        <v>0</v>
      </c>
      <c r="N117" s="298" t="str">
        <f>IF(Tabla1[[#This Row],[PM]]="PM01","PREVENTIVO",IF(Tabla1[[#This Row],[PM]]="PM02","BACKLOG","CORRECTIVO"))</f>
        <v>BACKLOG</v>
      </c>
      <c r="O117" s="309" t="s">
        <v>448</v>
      </c>
      <c r="P117" s="308">
        <f>Tabla1[[#This Row],[FREC
CANT]]</f>
        <v>2</v>
      </c>
      <c r="Q117" s="299">
        <f>Tabla1[[#This Row],[HORAS ACUM
SOLICITADO]]</f>
        <v>9</v>
      </c>
      <c r="R117" s="299">
        <f>(Tabla1[[#This Row],[H]]*Tabla1[[#This Row],[HH]])</f>
        <v>18</v>
      </c>
      <c r="S117" s="346"/>
      <c r="T117" s="347"/>
      <c r="U117" s="291" t="s">
        <v>1925</v>
      </c>
      <c r="V117" s="348"/>
      <c r="W117" s="290" t="str">
        <f>IF(Tabla1[[#This Row],[SUSTENTO]]="CORRECTIVO","ADICIONAL",IF(AND(Tabla1[[#This Row],[SUSTENTO]]="PREVENTIVO",Tabla1[[#This Row],[INDICADOR]]="VERDE"),"CUMPLIDO",IF(AND(Tabla1[[#This Row],[SUSTENTO]]="BACKLOG",Tabla1[[#This Row],[INDICADOR]]="VERDE"),"CUMPLIDO","PENDIENTE")))</f>
        <v>CUMPLIDO</v>
      </c>
      <c r="X117" s="302" t="str">
        <f>+IF(X$1=Tabla1[[#This Row],[INICIO 
PARADA]],"X",IF(Tabla1[[#This Row],[FIN 
PARADA]]=X$1,"X",""))</f>
        <v/>
      </c>
      <c r="Y117" s="302" t="str">
        <f>+IF(Y$1=Tabla1[[#This Row],[INICIO 
PARADA]],"X",IF(Tabla1[[#This Row],[FIN 
PARADA]]=Y$1,"X",""))</f>
        <v/>
      </c>
      <c r="Z117" s="302" t="str">
        <f>+IF(Z$1=Tabla1[[#This Row],[INICIO 
PARADA]],"X",IF(Tabla1[[#This Row],[FIN 
PARADA]]=Z$1,"X",""))</f>
        <v/>
      </c>
      <c r="AA117" s="302" t="str">
        <f>+IF(AA$1=Tabla1[[#This Row],[INICIO 
PARADA]],"X",IF(Tabla1[[#This Row],[FIN 
PARADA]]=AA$1,"X",""))</f>
        <v>X</v>
      </c>
      <c r="AB117" s="302" t="str">
        <f>+IF(AB$1=Tabla1[[#This Row],[INICIO 
PARADA]],"X",IF(Tabla1[[#This Row],[FIN 
PARADA]]=AB$1,"X",""))</f>
        <v/>
      </c>
      <c r="AC117" s="302" t="str">
        <f>+IF(AC$1=Tabla1[[#This Row],[INICIO 
PARADA]],"X",IF(Tabla1[[#This Row],[FIN 
PARADA]]=AC$1,"X",""))</f>
        <v/>
      </c>
      <c r="AD117" s="302" t="str">
        <f>+IF(AD$1=Tabla1[[#This Row],[INICIO 
PARADA]],"X",IF(Tabla1[[#This Row],[FIN 
PARADA]]=AD$1,"X",""))</f>
        <v/>
      </c>
      <c r="AE117" s="303" t="str">
        <f>+IF(Tabla1[[#This Row],[SEGUIMIENTO]]="CUMPLIDO","Ejecutada",IF(Tabla1[[#This Row],[SEGUIMIENTO]]="PENDIENTE","No Ejecutada","ADICIONAL"))</f>
        <v>Ejecutada</v>
      </c>
      <c r="AF117" s="292" t="s">
        <v>1820</v>
      </c>
      <c r="AG117" s="292" t="s">
        <v>1821</v>
      </c>
      <c r="AH117" s="293"/>
      <c r="AI117" s="349"/>
      <c r="AJ117" s="304" t="str">
        <f>IF(Tabla1[[#This Row],[SUSTENTO]]="CORRECTIVO","N","S")</f>
        <v>S</v>
      </c>
      <c r="AK117" s="297" t="str">
        <f>+Tabla1[[#This Row],[PERSONAL]]</f>
        <v>MEC_P_C</v>
      </c>
      <c r="AL117" s="299">
        <f>+IF(Tabla1[[#This Row],[S/N]]="S",IF(Tabla1[[#This Row],[HH]]=0,Tabla1[[#This Row],[HH//]],Tabla1[[#This Row],[HH]]),0)</f>
        <v>9</v>
      </c>
      <c r="AM117" s="345">
        <v>9</v>
      </c>
      <c r="AN117" s="305">
        <f>IF(Tabla1[[#This Row],[S/N]]="s",+IFERROR(Tabla1[[#This Row],[HH REAL]]/Tabla1[[#This Row],[HH PLAN]],0),"")</f>
        <v>1</v>
      </c>
      <c r="AO117" s="148">
        <f>Tabla1[[#This Row],[FREC
CANT]]*Tabla1[[#This Row],[HH REAL]]</f>
        <v>18</v>
      </c>
    </row>
    <row r="118" spans="1:41" hidden="1">
      <c r="A118" s="341"/>
      <c r="B118" s="290" t="s">
        <v>13</v>
      </c>
      <c r="C118" s="342"/>
      <c r="D118" s="309" t="s">
        <v>1932</v>
      </c>
      <c r="E118" s="344"/>
      <c r="F118" s="298" t="s">
        <v>2029</v>
      </c>
      <c r="G118" s="298" t="s">
        <v>2039</v>
      </c>
      <c r="H118" s="343">
        <v>2</v>
      </c>
      <c r="I118" s="345">
        <v>4</v>
      </c>
      <c r="J118" s="310">
        <v>45377</v>
      </c>
      <c r="K118" s="310">
        <v>45377</v>
      </c>
      <c r="L118" s="310">
        <v>45377</v>
      </c>
      <c r="M118" s="297">
        <f ca="1">Tabla1[[#This Row],[REPUESTO]:[SUSTENTO]]</f>
        <v>0</v>
      </c>
      <c r="N118" s="298" t="str">
        <f>IF(Tabla1[[#This Row],[PM]]="PM01","PREVENTIVO",IF(Tabla1[[#This Row],[PM]]="PM02","BACKLOG","CORRECTIVO"))</f>
        <v>PREVENTIVO</v>
      </c>
      <c r="O118" s="309" t="s">
        <v>448</v>
      </c>
      <c r="P118" s="308">
        <f>Tabla1[[#This Row],[FREC
CANT]]</f>
        <v>2</v>
      </c>
      <c r="Q118" s="299">
        <f>Tabla1[[#This Row],[HORAS ACUM
SOLICITADO]]</f>
        <v>4</v>
      </c>
      <c r="R118" s="299">
        <f>(Tabla1[[#This Row],[H]]*Tabla1[[#This Row],[HH]])</f>
        <v>8</v>
      </c>
      <c r="S118" s="346"/>
      <c r="T118" s="347"/>
      <c r="U118" s="291" t="s">
        <v>1925</v>
      </c>
      <c r="V118" s="348"/>
      <c r="W118" s="290" t="str">
        <f>IF(Tabla1[[#This Row],[SUSTENTO]]="CORRECTIVO","ADICIONAL",IF(AND(Tabla1[[#This Row],[SUSTENTO]]="PREVENTIVO",Tabla1[[#This Row],[INDICADOR]]="VERDE"),"CUMPLIDO",IF(AND(Tabla1[[#This Row],[SUSTENTO]]="BACKLOG",Tabla1[[#This Row],[INDICADOR]]="VERDE"),"CUMPLIDO","PENDIENTE")))</f>
        <v>CUMPLIDO</v>
      </c>
      <c r="X118" s="302" t="str">
        <f>+IF(X$1=Tabla1[[#This Row],[INICIO 
PARADA]],"X",IF(Tabla1[[#This Row],[FIN 
PARADA]]=X$1,"X",""))</f>
        <v/>
      </c>
      <c r="Y118" s="302" t="str">
        <f>+IF(Y$1=Tabla1[[#This Row],[INICIO 
PARADA]],"X",IF(Tabla1[[#This Row],[FIN 
PARADA]]=Y$1,"X",""))</f>
        <v/>
      </c>
      <c r="Z118" s="302" t="str">
        <f>+IF(Z$1=Tabla1[[#This Row],[INICIO 
PARADA]],"X",IF(Tabla1[[#This Row],[FIN 
PARADA]]=Z$1,"X",""))</f>
        <v/>
      </c>
      <c r="AA118" s="302" t="str">
        <f>+IF(AA$1=Tabla1[[#This Row],[INICIO 
PARADA]],"X",IF(Tabla1[[#This Row],[FIN 
PARADA]]=AA$1,"X",""))</f>
        <v>X</v>
      </c>
      <c r="AB118" s="302" t="str">
        <f>+IF(AB$1=Tabla1[[#This Row],[INICIO 
PARADA]],"X",IF(Tabla1[[#This Row],[FIN 
PARADA]]=AB$1,"X",""))</f>
        <v/>
      </c>
      <c r="AC118" s="302" t="str">
        <f>+IF(AC$1=Tabla1[[#This Row],[INICIO 
PARADA]],"X",IF(Tabla1[[#This Row],[FIN 
PARADA]]=AC$1,"X",""))</f>
        <v/>
      </c>
      <c r="AD118" s="302" t="str">
        <f>+IF(AD$1=Tabla1[[#This Row],[INICIO 
PARADA]],"X",IF(Tabla1[[#This Row],[FIN 
PARADA]]=AD$1,"X",""))</f>
        <v/>
      </c>
      <c r="AE118" s="303" t="str">
        <f>+IF(Tabla1[[#This Row],[SEGUIMIENTO]]="CUMPLIDO","Ejecutada",IF(Tabla1[[#This Row],[SEGUIMIENTO]]="PENDIENTE","No Ejecutada","ADICIONAL"))</f>
        <v>Ejecutada</v>
      </c>
      <c r="AF118" s="292" t="s">
        <v>1820</v>
      </c>
      <c r="AG118" s="292" t="s">
        <v>1821</v>
      </c>
      <c r="AH118" s="293"/>
      <c r="AI118" s="349"/>
      <c r="AJ118" s="304" t="str">
        <f>IF(Tabla1[[#This Row],[SUSTENTO]]="CORRECTIVO","N","S")</f>
        <v>S</v>
      </c>
      <c r="AK118" s="297" t="str">
        <f>+Tabla1[[#This Row],[PERSONAL]]</f>
        <v>MEC_P_C</v>
      </c>
      <c r="AL118" s="299">
        <f>+IF(Tabla1[[#This Row],[S/N]]="S",IF(Tabla1[[#This Row],[HH]]=0,Tabla1[[#This Row],[HH//]],Tabla1[[#This Row],[HH]]),0)</f>
        <v>4</v>
      </c>
      <c r="AM118" s="345">
        <v>4</v>
      </c>
      <c r="AN118" s="305">
        <f>IF(Tabla1[[#This Row],[S/N]]="s",+IFERROR(Tabla1[[#This Row],[HH REAL]]/Tabla1[[#This Row],[HH PLAN]],0),"")</f>
        <v>1</v>
      </c>
      <c r="AO118" s="148">
        <f>Tabla1[[#This Row],[FREC
CANT]]*Tabla1[[#This Row],[HH REAL]]</f>
        <v>8</v>
      </c>
    </row>
    <row r="119" spans="1:41" hidden="1">
      <c r="A119" s="341"/>
      <c r="B119" s="290" t="s">
        <v>13</v>
      </c>
      <c r="C119" s="342"/>
      <c r="D119" s="309" t="s">
        <v>1932</v>
      </c>
      <c r="E119" s="344"/>
      <c r="F119" s="298" t="s">
        <v>2030</v>
      </c>
      <c r="G119" s="298" t="s">
        <v>2040</v>
      </c>
      <c r="H119" s="343">
        <v>2</v>
      </c>
      <c r="I119" s="345">
        <v>5</v>
      </c>
      <c r="J119" s="310">
        <v>45377</v>
      </c>
      <c r="K119" s="310">
        <v>45377</v>
      </c>
      <c r="L119" s="310">
        <v>45377</v>
      </c>
      <c r="M119" s="297">
        <f ca="1">Tabla1[[#This Row],[REPUESTO]:[SUSTENTO]]</f>
        <v>0</v>
      </c>
      <c r="N119" s="298" t="str">
        <f>IF(Tabla1[[#This Row],[PM]]="PM01","PREVENTIVO",IF(Tabla1[[#This Row],[PM]]="PM02","BACKLOG","CORRECTIVO"))</f>
        <v>PREVENTIVO</v>
      </c>
      <c r="O119" s="309" t="s">
        <v>448</v>
      </c>
      <c r="P119" s="308">
        <f>Tabla1[[#This Row],[FREC
CANT]]</f>
        <v>2</v>
      </c>
      <c r="Q119" s="299">
        <f>Tabla1[[#This Row],[HORAS ACUM
SOLICITADO]]</f>
        <v>5</v>
      </c>
      <c r="R119" s="299">
        <f>(Tabla1[[#This Row],[H]]*Tabla1[[#This Row],[HH]])</f>
        <v>10</v>
      </c>
      <c r="S119" s="346"/>
      <c r="T119" s="347"/>
      <c r="U119" s="291" t="s">
        <v>1925</v>
      </c>
      <c r="V119" s="348"/>
      <c r="W119" s="290" t="str">
        <f>IF(Tabla1[[#This Row],[SUSTENTO]]="CORRECTIVO","ADICIONAL",IF(AND(Tabla1[[#This Row],[SUSTENTO]]="PREVENTIVO",Tabla1[[#This Row],[INDICADOR]]="VERDE"),"CUMPLIDO",IF(AND(Tabla1[[#This Row],[SUSTENTO]]="BACKLOG",Tabla1[[#This Row],[INDICADOR]]="VERDE"),"CUMPLIDO","PENDIENTE")))</f>
        <v>CUMPLIDO</v>
      </c>
      <c r="X119" s="302" t="str">
        <f>+IF(X$1=Tabla1[[#This Row],[INICIO 
PARADA]],"X",IF(Tabla1[[#This Row],[FIN 
PARADA]]=X$1,"X",""))</f>
        <v/>
      </c>
      <c r="Y119" s="302" t="str">
        <f>+IF(Y$1=Tabla1[[#This Row],[INICIO 
PARADA]],"X",IF(Tabla1[[#This Row],[FIN 
PARADA]]=Y$1,"X",""))</f>
        <v/>
      </c>
      <c r="Z119" s="302" t="str">
        <f>+IF(Z$1=Tabla1[[#This Row],[INICIO 
PARADA]],"X",IF(Tabla1[[#This Row],[FIN 
PARADA]]=Z$1,"X",""))</f>
        <v/>
      </c>
      <c r="AA119" s="302" t="str">
        <f>+IF(AA$1=Tabla1[[#This Row],[INICIO 
PARADA]],"X",IF(Tabla1[[#This Row],[FIN 
PARADA]]=AA$1,"X",""))</f>
        <v>X</v>
      </c>
      <c r="AB119" s="302" t="str">
        <f>+IF(AB$1=Tabla1[[#This Row],[INICIO 
PARADA]],"X",IF(Tabla1[[#This Row],[FIN 
PARADA]]=AB$1,"X",""))</f>
        <v/>
      </c>
      <c r="AC119" s="302" t="str">
        <f>+IF(AC$1=Tabla1[[#This Row],[INICIO 
PARADA]],"X",IF(Tabla1[[#This Row],[FIN 
PARADA]]=AC$1,"X",""))</f>
        <v/>
      </c>
      <c r="AD119" s="302" t="str">
        <f>+IF(AD$1=Tabla1[[#This Row],[INICIO 
PARADA]],"X",IF(Tabla1[[#This Row],[FIN 
PARADA]]=AD$1,"X",""))</f>
        <v/>
      </c>
      <c r="AE119" s="303" t="str">
        <f>+IF(Tabla1[[#This Row],[SEGUIMIENTO]]="CUMPLIDO","Ejecutada",IF(Tabla1[[#This Row],[SEGUIMIENTO]]="PENDIENTE","No Ejecutada","ADICIONAL"))</f>
        <v>Ejecutada</v>
      </c>
      <c r="AF119" s="292" t="s">
        <v>1820</v>
      </c>
      <c r="AG119" s="292" t="s">
        <v>1821</v>
      </c>
      <c r="AH119" s="349"/>
      <c r="AI119" s="349"/>
      <c r="AJ119" s="304" t="str">
        <f>IF(Tabla1[[#This Row],[SUSTENTO]]="CORRECTIVO","N","S")</f>
        <v>S</v>
      </c>
      <c r="AK119" s="297" t="str">
        <f>+Tabla1[[#This Row],[PERSONAL]]</f>
        <v>MEC_P_C</v>
      </c>
      <c r="AL119" s="299">
        <f>+IF(Tabla1[[#This Row],[S/N]]="S",IF(Tabla1[[#This Row],[HH]]=0,Tabla1[[#This Row],[HH//]],Tabla1[[#This Row],[HH]]),0)</f>
        <v>5</v>
      </c>
      <c r="AM119" s="345">
        <v>5</v>
      </c>
      <c r="AN119" s="305">
        <f>IF(Tabla1[[#This Row],[S/N]]="s",+IFERROR(Tabla1[[#This Row],[HH REAL]]/Tabla1[[#This Row],[HH PLAN]],0),"")</f>
        <v>1</v>
      </c>
      <c r="AO119" s="148">
        <f>Tabla1[[#This Row],[FREC
CANT]]*Tabla1[[#This Row],[HH REAL]]</f>
        <v>10</v>
      </c>
    </row>
    <row r="120" spans="1:41" hidden="1">
      <c r="A120" s="341"/>
      <c r="B120" s="290" t="s">
        <v>38</v>
      </c>
      <c r="C120" s="342"/>
      <c r="D120" s="309" t="s">
        <v>1932</v>
      </c>
      <c r="E120" s="344"/>
      <c r="F120" s="298" t="s">
        <v>2031</v>
      </c>
      <c r="G120" s="298" t="s">
        <v>2041</v>
      </c>
      <c r="H120" s="343">
        <v>2</v>
      </c>
      <c r="I120" s="345">
        <v>8</v>
      </c>
      <c r="J120" s="310">
        <v>45377</v>
      </c>
      <c r="K120" s="310">
        <v>45377</v>
      </c>
      <c r="L120" s="310">
        <v>45377</v>
      </c>
      <c r="M120" s="297">
        <f ca="1">Tabla1[[#This Row],[REPUESTO]:[SUSTENTO]]</f>
        <v>0</v>
      </c>
      <c r="N120" s="298" t="str">
        <f>IF(Tabla1[[#This Row],[PM]]="PM01","PREVENTIVO",IF(Tabla1[[#This Row],[PM]]="PM02","BACKLOG","CORRECTIVO"))</f>
        <v>BACKLOG</v>
      </c>
      <c r="O120" s="309" t="s">
        <v>448</v>
      </c>
      <c r="P120" s="308">
        <f>Tabla1[[#This Row],[FREC
CANT]]</f>
        <v>2</v>
      </c>
      <c r="Q120" s="299">
        <f>Tabla1[[#This Row],[HORAS ACUM
SOLICITADO]]</f>
        <v>8</v>
      </c>
      <c r="R120" s="299">
        <f>(Tabla1[[#This Row],[H]]*Tabla1[[#This Row],[HH]])</f>
        <v>16</v>
      </c>
      <c r="S120" s="346"/>
      <c r="T120" s="347"/>
      <c r="U120" s="291" t="s">
        <v>1925</v>
      </c>
      <c r="V120" s="348"/>
      <c r="W120" s="290" t="str">
        <f>IF(Tabla1[[#This Row],[SUSTENTO]]="CORRECTIVO","ADICIONAL",IF(AND(Tabla1[[#This Row],[SUSTENTO]]="PREVENTIVO",Tabla1[[#This Row],[INDICADOR]]="VERDE"),"CUMPLIDO",IF(AND(Tabla1[[#This Row],[SUSTENTO]]="BACKLOG",Tabla1[[#This Row],[INDICADOR]]="VERDE"),"CUMPLIDO","PENDIENTE")))</f>
        <v>CUMPLIDO</v>
      </c>
      <c r="X120" s="302" t="str">
        <f>+IF(X$1=Tabla1[[#This Row],[INICIO 
PARADA]],"X",IF(Tabla1[[#This Row],[FIN 
PARADA]]=X$1,"X",""))</f>
        <v/>
      </c>
      <c r="Y120" s="302" t="str">
        <f>+IF(Y$1=Tabla1[[#This Row],[INICIO 
PARADA]],"X",IF(Tabla1[[#This Row],[FIN 
PARADA]]=Y$1,"X",""))</f>
        <v/>
      </c>
      <c r="Z120" s="302" t="str">
        <f>+IF(Z$1=Tabla1[[#This Row],[INICIO 
PARADA]],"X",IF(Tabla1[[#This Row],[FIN 
PARADA]]=Z$1,"X",""))</f>
        <v/>
      </c>
      <c r="AA120" s="302" t="str">
        <f>+IF(AA$1=Tabla1[[#This Row],[INICIO 
PARADA]],"X",IF(Tabla1[[#This Row],[FIN 
PARADA]]=AA$1,"X",""))</f>
        <v>X</v>
      </c>
      <c r="AB120" s="302" t="str">
        <f>+IF(AB$1=Tabla1[[#This Row],[INICIO 
PARADA]],"X",IF(Tabla1[[#This Row],[FIN 
PARADA]]=AB$1,"X",""))</f>
        <v/>
      </c>
      <c r="AC120" s="302" t="str">
        <f>+IF(AC$1=Tabla1[[#This Row],[INICIO 
PARADA]],"X",IF(Tabla1[[#This Row],[FIN 
PARADA]]=AC$1,"X",""))</f>
        <v/>
      </c>
      <c r="AD120" s="302" t="str">
        <f>+IF(AD$1=Tabla1[[#This Row],[INICIO 
PARADA]],"X",IF(Tabla1[[#This Row],[FIN 
PARADA]]=AD$1,"X",""))</f>
        <v/>
      </c>
      <c r="AE120" s="303" t="str">
        <f>+IF(Tabla1[[#This Row],[SEGUIMIENTO]]="CUMPLIDO","Ejecutada",IF(Tabla1[[#This Row],[SEGUIMIENTO]]="PENDIENTE","No Ejecutada","ADICIONAL"))</f>
        <v>Ejecutada</v>
      </c>
      <c r="AF120" s="292" t="s">
        <v>1820</v>
      </c>
      <c r="AG120" s="292" t="s">
        <v>1821</v>
      </c>
      <c r="AH120" s="349"/>
      <c r="AI120" s="349"/>
      <c r="AJ120" s="304" t="str">
        <f>IF(Tabla1[[#This Row],[SUSTENTO]]="CORRECTIVO","N","S")</f>
        <v>S</v>
      </c>
      <c r="AK120" s="297" t="str">
        <f>+Tabla1[[#This Row],[PERSONAL]]</f>
        <v>MEC_P_C</v>
      </c>
      <c r="AL120" s="299">
        <f>+IF(Tabla1[[#This Row],[S/N]]="S",IF(Tabla1[[#This Row],[HH]]=0,Tabla1[[#This Row],[HH//]],Tabla1[[#This Row],[HH]]),0)</f>
        <v>8</v>
      </c>
      <c r="AM120" s="345">
        <v>8</v>
      </c>
      <c r="AN120" s="305">
        <f>IF(Tabla1[[#This Row],[S/N]]="s",+IFERROR(Tabla1[[#This Row],[HH REAL]]/Tabla1[[#This Row],[HH PLAN]],0),"")</f>
        <v>1</v>
      </c>
      <c r="AO120" s="148">
        <f>Tabla1[[#This Row],[FREC
CANT]]*Tabla1[[#This Row],[HH REAL]]</f>
        <v>16</v>
      </c>
    </row>
    <row r="121" spans="1:41" hidden="1">
      <c r="A121" s="341"/>
      <c r="B121" s="290" t="s">
        <v>38</v>
      </c>
      <c r="C121" s="342"/>
      <c r="D121" s="309" t="s">
        <v>1932</v>
      </c>
      <c r="E121" s="344"/>
      <c r="F121" s="298" t="s">
        <v>2032</v>
      </c>
      <c r="G121" s="298" t="s">
        <v>2042</v>
      </c>
      <c r="H121" s="343">
        <v>2</v>
      </c>
      <c r="I121" s="345">
        <v>1</v>
      </c>
      <c r="J121" s="310">
        <v>45377</v>
      </c>
      <c r="K121" s="310">
        <v>45377</v>
      </c>
      <c r="L121" s="310">
        <v>45377</v>
      </c>
      <c r="M121" s="297">
        <f ca="1">Tabla1[[#This Row],[REPUESTO]:[SUSTENTO]]</f>
        <v>0</v>
      </c>
      <c r="N121" s="298" t="str">
        <f>IF(Tabla1[[#This Row],[PM]]="PM01","PREVENTIVO",IF(Tabla1[[#This Row],[PM]]="PM02","BACKLOG","CORRECTIVO"))</f>
        <v>BACKLOG</v>
      </c>
      <c r="O121" s="309" t="s">
        <v>448</v>
      </c>
      <c r="P121" s="308">
        <f>Tabla1[[#This Row],[FREC
CANT]]</f>
        <v>2</v>
      </c>
      <c r="Q121" s="299">
        <f>Tabla1[[#This Row],[HORAS ACUM
SOLICITADO]]</f>
        <v>1</v>
      </c>
      <c r="R121" s="299">
        <f>(Tabla1[[#This Row],[H]]*Tabla1[[#This Row],[HH]])</f>
        <v>2</v>
      </c>
      <c r="S121" s="346"/>
      <c r="T121" s="347"/>
      <c r="U121" s="291" t="s">
        <v>1925</v>
      </c>
      <c r="V121" s="348"/>
      <c r="W121" s="290" t="str">
        <f>IF(Tabla1[[#This Row],[SUSTENTO]]="CORRECTIVO","ADICIONAL",IF(AND(Tabla1[[#This Row],[SUSTENTO]]="PREVENTIVO",Tabla1[[#This Row],[INDICADOR]]="VERDE"),"CUMPLIDO",IF(AND(Tabla1[[#This Row],[SUSTENTO]]="BACKLOG",Tabla1[[#This Row],[INDICADOR]]="VERDE"),"CUMPLIDO","PENDIENTE")))</f>
        <v>CUMPLIDO</v>
      </c>
      <c r="X121" s="302" t="str">
        <f>+IF(X$1=Tabla1[[#This Row],[INICIO 
PARADA]],"X",IF(Tabla1[[#This Row],[FIN 
PARADA]]=X$1,"X",""))</f>
        <v/>
      </c>
      <c r="Y121" s="302" t="str">
        <f>+IF(Y$1=Tabla1[[#This Row],[INICIO 
PARADA]],"X",IF(Tabla1[[#This Row],[FIN 
PARADA]]=Y$1,"X",""))</f>
        <v/>
      </c>
      <c r="Z121" s="302" t="str">
        <f>+IF(Z$1=Tabla1[[#This Row],[INICIO 
PARADA]],"X",IF(Tabla1[[#This Row],[FIN 
PARADA]]=Z$1,"X",""))</f>
        <v/>
      </c>
      <c r="AA121" s="302" t="str">
        <f>+IF(AA$1=Tabla1[[#This Row],[INICIO 
PARADA]],"X",IF(Tabla1[[#This Row],[FIN 
PARADA]]=AA$1,"X",""))</f>
        <v>X</v>
      </c>
      <c r="AB121" s="302" t="str">
        <f>+IF(AB$1=Tabla1[[#This Row],[INICIO 
PARADA]],"X",IF(Tabla1[[#This Row],[FIN 
PARADA]]=AB$1,"X",""))</f>
        <v/>
      </c>
      <c r="AC121" s="302" t="str">
        <f>+IF(AC$1=Tabla1[[#This Row],[INICIO 
PARADA]],"X",IF(Tabla1[[#This Row],[FIN 
PARADA]]=AC$1,"X",""))</f>
        <v/>
      </c>
      <c r="AD121" s="302" t="str">
        <f>+IF(AD$1=Tabla1[[#This Row],[INICIO 
PARADA]],"X",IF(Tabla1[[#This Row],[FIN 
PARADA]]=AD$1,"X",""))</f>
        <v/>
      </c>
      <c r="AE121" s="303" t="str">
        <f>+IF(Tabla1[[#This Row],[SEGUIMIENTO]]="CUMPLIDO","Ejecutada",IF(Tabla1[[#This Row],[SEGUIMIENTO]]="PENDIENTE","No Ejecutada","ADICIONAL"))</f>
        <v>Ejecutada</v>
      </c>
      <c r="AF121" s="292" t="s">
        <v>1820</v>
      </c>
      <c r="AG121" s="292" t="s">
        <v>1821</v>
      </c>
      <c r="AH121" s="293"/>
      <c r="AI121" s="349"/>
      <c r="AJ121" s="304" t="str">
        <f>IF(Tabla1[[#This Row],[SUSTENTO]]="CORRECTIVO","N","S")</f>
        <v>S</v>
      </c>
      <c r="AK121" s="297" t="str">
        <f>+Tabla1[[#This Row],[PERSONAL]]</f>
        <v>MEC_P_C</v>
      </c>
      <c r="AL121" s="299">
        <f>+IF(Tabla1[[#This Row],[S/N]]="S",IF(Tabla1[[#This Row],[HH]]=0,Tabla1[[#This Row],[HH//]],Tabla1[[#This Row],[HH]]),0)</f>
        <v>1</v>
      </c>
      <c r="AM121" s="345">
        <v>1</v>
      </c>
      <c r="AN121" s="305">
        <f>IF(Tabla1[[#This Row],[S/N]]="s",+IFERROR(Tabla1[[#This Row],[HH REAL]]/Tabla1[[#This Row],[HH PLAN]],0),"")</f>
        <v>1</v>
      </c>
      <c r="AO121" s="148">
        <f>Tabla1[[#This Row],[FREC
CANT]]*Tabla1[[#This Row],[HH REAL]]</f>
        <v>2</v>
      </c>
    </row>
    <row r="122" spans="1:41" hidden="1">
      <c r="A122" s="341"/>
      <c r="B122" s="290" t="s">
        <v>13</v>
      </c>
      <c r="C122" s="342"/>
      <c r="D122" s="309" t="s">
        <v>1932</v>
      </c>
      <c r="E122" s="344"/>
      <c r="F122" s="298" t="s">
        <v>1939</v>
      </c>
      <c r="G122" s="298" t="s">
        <v>2043</v>
      </c>
      <c r="H122" s="343">
        <v>2</v>
      </c>
      <c r="I122" s="345">
        <v>9</v>
      </c>
      <c r="J122" s="310">
        <v>45377</v>
      </c>
      <c r="K122" s="310">
        <v>45377</v>
      </c>
      <c r="L122" s="310">
        <v>45377</v>
      </c>
      <c r="M122" s="297">
        <f ca="1">Tabla1[[#This Row],[REPUESTO]:[SUSTENTO]]</f>
        <v>0</v>
      </c>
      <c r="N122" s="298" t="str">
        <f>IF(Tabla1[[#This Row],[PM]]="PM01","PREVENTIVO",IF(Tabla1[[#This Row],[PM]]="PM02","BACKLOG","CORRECTIVO"))</f>
        <v>PREVENTIVO</v>
      </c>
      <c r="O122" s="309" t="s">
        <v>448</v>
      </c>
      <c r="P122" s="308">
        <f>Tabla1[[#This Row],[FREC
CANT]]</f>
        <v>2</v>
      </c>
      <c r="Q122" s="299">
        <f>Tabla1[[#This Row],[HORAS ACUM
SOLICITADO]]</f>
        <v>9</v>
      </c>
      <c r="R122" s="299">
        <f>(Tabla1[[#This Row],[H]]*Tabla1[[#This Row],[HH]])</f>
        <v>18</v>
      </c>
      <c r="S122" s="346"/>
      <c r="T122" s="347"/>
      <c r="U122" s="291" t="s">
        <v>1925</v>
      </c>
      <c r="V122" s="348"/>
      <c r="W122" s="290" t="str">
        <f>IF(Tabla1[[#This Row],[SUSTENTO]]="CORRECTIVO","ADICIONAL",IF(AND(Tabla1[[#This Row],[SUSTENTO]]="PREVENTIVO",Tabla1[[#This Row],[INDICADOR]]="VERDE"),"CUMPLIDO",IF(AND(Tabla1[[#This Row],[SUSTENTO]]="BACKLOG",Tabla1[[#This Row],[INDICADOR]]="VERDE"),"CUMPLIDO","PENDIENTE")))</f>
        <v>CUMPLIDO</v>
      </c>
      <c r="X122" s="302" t="str">
        <f>+IF(X$1=Tabla1[[#This Row],[INICIO 
PARADA]],"X",IF(Tabla1[[#This Row],[FIN 
PARADA]]=X$1,"X",""))</f>
        <v/>
      </c>
      <c r="Y122" s="302" t="str">
        <f>+IF(Y$1=Tabla1[[#This Row],[INICIO 
PARADA]],"X",IF(Tabla1[[#This Row],[FIN 
PARADA]]=Y$1,"X",""))</f>
        <v/>
      </c>
      <c r="Z122" s="302" t="str">
        <f>+IF(Z$1=Tabla1[[#This Row],[INICIO 
PARADA]],"X",IF(Tabla1[[#This Row],[FIN 
PARADA]]=Z$1,"X",""))</f>
        <v/>
      </c>
      <c r="AA122" s="302" t="str">
        <f>+IF(AA$1=Tabla1[[#This Row],[INICIO 
PARADA]],"X",IF(Tabla1[[#This Row],[FIN 
PARADA]]=AA$1,"X",""))</f>
        <v>X</v>
      </c>
      <c r="AB122" s="302" t="str">
        <f>+IF(AB$1=Tabla1[[#This Row],[INICIO 
PARADA]],"X",IF(Tabla1[[#This Row],[FIN 
PARADA]]=AB$1,"X",""))</f>
        <v/>
      </c>
      <c r="AC122" s="302" t="str">
        <f>+IF(AC$1=Tabla1[[#This Row],[INICIO 
PARADA]],"X",IF(Tabla1[[#This Row],[FIN 
PARADA]]=AC$1,"X",""))</f>
        <v/>
      </c>
      <c r="AD122" s="302" t="str">
        <f>+IF(AD$1=Tabla1[[#This Row],[INICIO 
PARADA]],"X",IF(Tabla1[[#This Row],[FIN 
PARADA]]=AD$1,"X",""))</f>
        <v/>
      </c>
      <c r="AE122" s="303" t="str">
        <f>+IF(Tabla1[[#This Row],[SEGUIMIENTO]]="CUMPLIDO","Ejecutada",IF(Tabla1[[#This Row],[SEGUIMIENTO]]="PENDIENTE","No Ejecutada","ADICIONAL"))</f>
        <v>Ejecutada</v>
      </c>
      <c r="AF122" s="292" t="s">
        <v>1820</v>
      </c>
      <c r="AG122" s="292" t="s">
        <v>1821</v>
      </c>
      <c r="AH122" s="293"/>
      <c r="AI122" s="349"/>
      <c r="AJ122" s="304" t="str">
        <f>IF(Tabla1[[#This Row],[SUSTENTO]]="CORRECTIVO","N","S")</f>
        <v>S</v>
      </c>
      <c r="AK122" s="297" t="str">
        <f>+Tabla1[[#This Row],[PERSONAL]]</f>
        <v>MEC_P_C</v>
      </c>
      <c r="AL122" s="299">
        <f>+IF(Tabla1[[#This Row],[S/N]]="S",IF(Tabla1[[#This Row],[HH]]=0,Tabla1[[#This Row],[HH//]],Tabla1[[#This Row],[HH]]),0)</f>
        <v>9</v>
      </c>
      <c r="AM122" s="345">
        <v>9</v>
      </c>
      <c r="AN122" s="305">
        <f>IF(Tabla1[[#This Row],[S/N]]="s",+IFERROR(Tabla1[[#This Row],[HH REAL]]/Tabla1[[#This Row],[HH PLAN]],0),"")</f>
        <v>1</v>
      </c>
      <c r="AO122" s="148">
        <f>Tabla1[[#This Row],[FREC
CANT]]*Tabla1[[#This Row],[HH REAL]]</f>
        <v>18</v>
      </c>
    </row>
    <row r="123" spans="1:41" hidden="1">
      <c r="A123" s="341"/>
      <c r="B123" s="290" t="s">
        <v>13</v>
      </c>
      <c r="C123" s="342"/>
      <c r="D123" s="309" t="s">
        <v>1932</v>
      </c>
      <c r="E123" s="344"/>
      <c r="F123" s="298" t="s">
        <v>2033</v>
      </c>
      <c r="G123" s="298" t="s">
        <v>2044</v>
      </c>
      <c r="H123" s="343">
        <v>2</v>
      </c>
      <c r="I123" s="345">
        <v>4</v>
      </c>
      <c r="J123" s="310">
        <v>45377</v>
      </c>
      <c r="K123" s="310">
        <v>45377</v>
      </c>
      <c r="L123" s="310">
        <v>45377</v>
      </c>
      <c r="M123" s="297">
        <f ca="1">Tabla1[[#This Row],[REPUESTO]:[SUSTENTO]]</f>
        <v>0</v>
      </c>
      <c r="N123" s="298" t="str">
        <f>IF(Tabla1[[#This Row],[PM]]="PM01","PREVENTIVO",IF(Tabla1[[#This Row],[PM]]="PM02","BACKLOG","CORRECTIVO"))</f>
        <v>PREVENTIVO</v>
      </c>
      <c r="O123" s="309" t="s">
        <v>448</v>
      </c>
      <c r="P123" s="308">
        <f>Tabla1[[#This Row],[FREC
CANT]]</f>
        <v>2</v>
      </c>
      <c r="Q123" s="299">
        <f>Tabla1[[#This Row],[HORAS ACUM
SOLICITADO]]</f>
        <v>4</v>
      </c>
      <c r="R123" s="299">
        <f>(Tabla1[[#This Row],[H]]*Tabla1[[#This Row],[HH]])</f>
        <v>8</v>
      </c>
      <c r="S123" s="346"/>
      <c r="T123" s="347"/>
      <c r="U123" s="291" t="s">
        <v>1925</v>
      </c>
      <c r="V123" s="348"/>
      <c r="W123" s="290" t="str">
        <f>IF(Tabla1[[#This Row],[SUSTENTO]]="CORRECTIVO","ADICIONAL",IF(AND(Tabla1[[#This Row],[SUSTENTO]]="PREVENTIVO",Tabla1[[#This Row],[INDICADOR]]="VERDE"),"CUMPLIDO",IF(AND(Tabla1[[#This Row],[SUSTENTO]]="BACKLOG",Tabla1[[#This Row],[INDICADOR]]="VERDE"),"CUMPLIDO","PENDIENTE")))</f>
        <v>CUMPLIDO</v>
      </c>
      <c r="X123" s="302" t="str">
        <f>+IF(X$1=Tabla1[[#This Row],[INICIO 
PARADA]],"X",IF(Tabla1[[#This Row],[FIN 
PARADA]]=X$1,"X",""))</f>
        <v/>
      </c>
      <c r="Y123" s="302" t="str">
        <f>+IF(Y$1=Tabla1[[#This Row],[INICIO 
PARADA]],"X",IF(Tabla1[[#This Row],[FIN 
PARADA]]=Y$1,"X",""))</f>
        <v/>
      </c>
      <c r="Z123" s="302" t="str">
        <f>+IF(Z$1=Tabla1[[#This Row],[INICIO 
PARADA]],"X",IF(Tabla1[[#This Row],[FIN 
PARADA]]=Z$1,"X",""))</f>
        <v/>
      </c>
      <c r="AA123" s="302" t="str">
        <f>+IF(AA$1=Tabla1[[#This Row],[INICIO 
PARADA]],"X",IF(Tabla1[[#This Row],[FIN 
PARADA]]=AA$1,"X",""))</f>
        <v>X</v>
      </c>
      <c r="AB123" s="302" t="str">
        <f>+IF(AB$1=Tabla1[[#This Row],[INICIO 
PARADA]],"X",IF(Tabla1[[#This Row],[FIN 
PARADA]]=AB$1,"X",""))</f>
        <v/>
      </c>
      <c r="AC123" s="302" t="str">
        <f>+IF(AC$1=Tabla1[[#This Row],[INICIO 
PARADA]],"X",IF(Tabla1[[#This Row],[FIN 
PARADA]]=AC$1,"X",""))</f>
        <v/>
      </c>
      <c r="AD123" s="302" t="str">
        <f>+IF(AD$1=Tabla1[[#This Row],[INICIO 
PARADA]],"X",IF(Tabla1[[#This Row],[FIN 
PARADA]]=AD$1,"X",""))</f>
        <v/>
      </c>
      <c r="AE123" s="303" t="str">
        <f>+IF(Tabla1[[#This Row],[SEGUIMIENTO]]="CUMPLIDO","Ejecutada",IF(Tabla1[[#This Row],[SEGUIMIENTO]]="PENDIENTE","No Ejecutada","ADICIONAL"))</f>
        <v>Ejecutada</v>
      </c>
      <c r="AF123" s="292" t="s">
        <v>1820</v>
      </c>
      <c r="AG123" s="292" t="s">
        <v>1821</v>
      </c>
      <c r="AH123" s="293"/>
      <c r="AI123" s="349"/>
      <c r="AJ123" s="304" t="str">
        <f>IF(Tabla1[[#This Row],[SUSTENTO]]="CORRECTIVO","N","S")</f>
        <v>S</v>
      </c>
      <c r="AK123" s="297" t="str">
        <f>+Tabla1[[#This Row],[PERSONAL]]</f>
        <v>MEC_P_C</v>
      </c>
      <c r="AL123" s="299">
        <f>+IF(Tabla1[[#This Row],[S/N]]="S",IF(Tabla1[[#This Row],[HH]]=0,Tabla1[[#This Row],[HH//]],Tabla1[[#This Row],[HH]]),0)</f>
        <v>4</v>
      </c>
      <c r="AM123" s="345">
        <v>4</v>
      </c>
      <c r="AN123" s="305">
        <f>IF(Tabla1[[#This Row],[S/N]]="s",+IFERROR(Tabla1[[#This Row],[HH REAL]]/Tabla1[[#This Row],[HH PLAN]],0),"")</f>
        <v>1</v>
      </c>
      <c r="AO123" s="148">
        <f>Tabla1[[#This Row],[FREC
CANT]]*Tabla1[[#This Row],[HH REAL]]</f>
        <v>8</v>
      </c>
    </row>
    <row r="124" spans="1:41" hidden="1">
      <c r="A124" s="341"/>
      <c r="B124" s="290" t="s">
        <v>38</v>
      </c>
      <c r="C124" s="342"/>
      <c r="D124" s="309" t="s">
        <v>1932</v>
      </c>
      <c r="E124" s="344"/>
      <c r="F124" s="298" t="s">
        <v>1940</v>
      </c>
      <c r="G124" s="298" t="s">
        <v>2045</v>
      </c>
      <c r="H124" s="343">
        <v>2</v>
      </c>
      <c r="I124" s="345">
        <v>5</v>
      </c>
      <c r="J124" s="310">
        <v>45377</v>
      </c>
      <c r="K124" s="310">
        <v>45377</v>
      </c>
      <c r="L124" s="310">
        <v>45377</v>
      </c>
      <c r="M124" s="297">
        <f ca="1">Tabla1[[#This Row],[REPUESTO]:[SUSTENTO]]</f>
        <v>0</v>
      </c>
      <c r="N124" s="298" t="str">
        <f>IF(Tabla1[[#This Row],[PM]]="PM01","PREVENTIVO",IF(Tabla1[[#This Row],[PM]]="PM02","BACKLOG","CORRECTIVO"))</f>
        <v>BACKLOG</v>
      </c>
      <c r="O124" s="309" t="s">
        <v>448</v>
      </c>
      <c r="P124" s="308">
        <f>Tabla1[[#This Row],[FREC
CANT]]</f>
        <v>2</v>
      </c>
      <c r="Q124" s="299">
        <f>Tabla1[[#This Row],[HORAS ACUM
SOLICITADO]]</f>
        <v>5</v>
      </c>
      <c r="R124" s="299">
        <f>(Tabla1[[#This Row],[H]]*Tabla1[[#This Row],[HH]])</f>
        <v>10</v>
      </c>
      <c r="S124" s="346"/>
      <c r="T124" s="347"/>
      <c r="U124" s="291" t="s">
        <v>1925</v>
      </c>
      <c r="V124" s="348"/>
      <c r="W124" s="290" t="str">
        <f>IF(Tabla1[[#This Row],[SUSTENTO]]="CORRECTIVO","ADICIONAL",IF(AND(Tabla1[[#This Row],[SUSTENTO]]="PREVENTIVO",Tabla1[[#This Row],[INDICADOR]]="VERDE"),"CUMPLIDO",IF(AND(Tabla1[[#This Row],[SUSTENTO]]="BACKLOG",Tabla1[[#This Row],[INDICADOR]]="VERDE"),"CUMPLIDO","PENDIENTE")))</f>
        <v>CUMPLIDO</v>
      </c>
      <c r="X124" s="302" t="str">
        <f>+IF(X$1=Tabla1[[#This Row],[INICIO 
PARADA]],"X",IF(Tabla1[[#This Row],[FIN 
PARADA]]=X$1,"X",""))</f>
        <v/>
      </c>
      <c r="Y124" s="302" t="str">
        <f>+IF(Y$1=Tabla1[[#This Row],[INICIO 
PARADA]],"X",IF(Tabla1[[#This Row],[FIN 
PARADA]]=Y$1,"X",""))</f>
        <v/>
      </c>
      <c r="Z124" s="302" t="str">
        <f>+IF(Z$1=Tabla1[[#This Row],[INICIO 
PARADA]],"X",IF(Tabla1[[#This Row],[FIN 
PARADA]]=Z$1,"X",""))</f>
        <v/>
      </c>
      <c r="AA124" s="302" t="str">
        <f>+IF(AA$1=Tabla1[[#This Row],[INICIO 
PARADA]],"X",IF(Tabla1[[#This Row],[FIN 
PARADA]]=AA$1,"X",""))</f>
        <v>X</v>
      </c>
      <c r="AB124" s="302" t="str">
        <f>+IF(AB$1=Tabla1[[#This Row],[INICIO 
PARADA]],"X",IF(Tabla1[[#This Row],[FIN 
PARADA]]=AB$1,"X",""))</f>
        <v/>
      </c>
      <c r="AC124" s="302" t="str">
        <f>+IF(AC$1=Tabla1[[#This Row],[INICIO 
PARADA]],"X",IF(Tabla1[[#This Row],[FIN 
PARADA]]=AC$1,"X",""))</f>
        <v/>
      </c>
      <c r="AD124" s="302" t="str">
        <f>+IF(AD$1=Tabla1[[#This Row],[INICIO 
PARADA]],"X",IF(Tabla1[[#This Row],[FIN 
PARADA]]=AD$1,"X",""))</f>
        <v/>
      </c>
      <c r="AE124" s="303" t="str">
        <f>+IF(Tabla1[[#This Row],[SEGUIMIENTO]]="CUMPLIDO","Ejecutada",IF(Tabla1[[#This Row],[SEGUIMIENTO]]="PENDIENTE","No Ejecutada","ADICIONAL"))</f>
        <v>Ejecutada</v>
      </c>
      <c r="AF124" s="292" t="s">
        <v>1820</v>
      </c>
      <c r="AG124" s="292" t="s">
        <v>1821</v>
      </c>
      <c r="AH124" s="349"/>
      <c r="AI124" s="349"/>
      <c r="AJ124" s="304" t="str">
        <f>IF(Tabla1[[#This Row],[SUSTENTO]]="CORRECTIVO","N","S")</f>
        <v>S</v>
      </c>
      <c r="AK124" s="297" t="str">
        <f>+Tabla1[[#This Row],[PERSONAL]]</f>
        <v>MEC_P_C</v>
      </c>
      <c r="AL124" s="299">
        <f>+IF(Tabla1[[#This Row],[S/N]]="S",IF(Tabla1[[#This Row],[HH]]=0,Tabla1[[#This Row],[HH//]],Tabla1[[#This Row],[HH]]),0)</f>
        <v>5</v>
      </c>
      <c r="AM124" s="345">
        <v>5</v>
      </c>
      <c r="AN124" s="305">
        <f>IF(Tabla1[[#This Row],[S/N]]="s",+IFERROR(Tabla1[[#This Row],[HH REAL]]/Tabla1[[#This Row],[HH PLAN]],0),"")</f>
        <v>1</v>
      </c>
      <c r="AO124" s="148">
        <f>Tabla1[[#This Row],[FREC
CANT]]*Tabla1[[#This Row],[HH REAL]]</f>
        <v>10</v>
      </c>
    </row>
    <row r="125" spans="1:41" hidden="1">
      <c r="A125" s="341"/>
      <c r="B125" s="290" t="s">
        <v>13</v>
      </c>
      <c r="C125" s="342"/>
      <c r="D125" s="309" t="s">
        <v>1932</v>
      </c>
      <c r="E125" s="344"/>
      <c r="F125" s="298" t="s">
        <v>2034</v>
      </c>
      <c r="G125" s="298" t="s">
        <v>2046</v>
      </c>
      <c r="H125" s="343">
        <v>2</v>
      </c>
      <c r="I125" s="345">
        <v>8</v>
      </c>
      <c r="J125" s="310">
        <v>45377</v>
      </c>
      <c r="K125" s="310">
        <v>45377</v>
      </c>
      <c r="L125" s="310">
        <v>45377</v>
      </c>
      <c r="M125" s="297">
        <f ca="1">Tabla1[[#This Row],[REPUESTO]:[SUSTENTO]]</f>
        <v>0</v>
      </c>
      <c r="N125" s="298" t="str">
        <f>IF(Tabla1[[#This Row],[PM]]="PM01","PREVENTIVO",IF(Tabla1[[#This Row],[PM]]="PM02","BACKLOG","CORRECTIVO"))</f>
        <v>PREVENTIVO</v>
      </c>
      <c r="O125" s="309" t="s">
        <v>448</v>
      </c>
      <c r="P125" s="308">
        <f>Tabla1[[#This Row],[FREC
CANT]]</f>
        <v>2</v>
      </c>
      <c r="Q125" s="299">
        <f>Tabla1[[#This Row],[HORAS ACUM
SOLICITADO]]</f>
        <v>8</v>
      </c>
      <c r="R125" s="299">
        <f>(Tabla1[[#This Row],[H]]*Tabla1[[#This Row],[HH]])</f>
        <v>16</v>
      </c>
      <c r="S125" s="346"/>
      <c r="T125" s="347"/>
      <c r="U125" s="291" t="s">
        <v>1925</v>
      </c>
      <c r="V125" s="348"/>
      <c r="W125" s="290" t="str">
        <f>IF(Tabla1[[#This Row],[SUSTENTO]]="CORRECTIVO","ADICIONAL",IF(AND(Tabla1[[#This Row],[SUSTENTO]]="PREVENTIVO",Tabla1[[#This Row],[INDICADOR]]="VERDE"),"CUMPLIDO",IF(AND(Tabla1[[#This Row],[SUSTENTO]]="BACKLOG",Tabla1[[#This Row],[INDICADOR]]="VERDE"),"CUMPLIDO","PENDIENTE")))</f>
        <v>CUMPLIDO</v>
      </c>
      <c r="X125" s="302" t="str">
        <f>+IF(X$1=Tabla1[[#This Row],[INICIO 
PARADA]],"X",IF(Tabla1[[#This Row],[FIN 
PARADA]]=X$1,"X",""))</f>
        <v/>
      </c>
      <c r="Y125" s="302" t="str">
        <f>+IF(Y$1=Tabla1[[#This Row],[INICIO 
PARADA]],"X",IF(Tabla1[[#This Row],[FIN 
PARADA]]=Y$1,"X",""))</f>
        <v/>
      </c>
      <c r="Z125" s="302" t="str">
        <f>+IF(Z$1=Tabla1[[#This Row],[INICIO 
PARADA]],"X",IF(Tabla1[[#This Row],[FIN 
PARADA]]=Z$1,"X",""))</f>
        <v/>
      </c>
      <c r="AA125" s="302" t="str">
        <f>+IF(AA$1=Tabla1[[#This Row],[INICIO 
PARADA]],"X",IF(Tabla1[[#This Row],[FIN 
PARADA]]=AA$1,"X",""))</f>
        <v>X</v>
      </c>
      <c r="AB125" s="302" t="str">
        <f>+IF(AB$1=Tabla1[[#This Row],[INICIO 
PARADA]],"X",IF(Tabla1[[#This Row],[FIN 
PARADA]]=AB$1,"X",""))</f>
        <v/>
      </c>
      <c r="AC125" s="302" t="str">
        <f>+IF(AC$1=Tabla1[[#This Row],[INICIO 
PARADA]],"X",IF(Tabla1[[#This Row],[FIN 
PARADA]]=AC$1,"X",""))</f>
        <v/>
      </c>
      <c r="AD125" s="302" t="str">
        <f>+IF(AD$1=Tabla1[[#This Row],[INICIO 
PARADA]],"X",IF(Tabla1[[#This Row],[FIN 
PARADA]]=AD$1,"X",""))</f>
        <v/>
      </c>
      <c r="AE125" s="303" t="str">
        <f>+IF(Tabla1[[#This Row],[SEGUIMIENTO]]="CUMPLIDO","Ejecutada",IF(Tabla1[[#This Row],[SEGUIMIENTO]]="PENDIENTE","No Ejecutada","ADICIONAL"))</f>
        <v>Ejecutada</v>
      </c>
      <c r="AF125" s="292" t="s">
        <v>1820</v>
      </c>
      <c r="AG125" s="292" t="s">
        <v>1821</v>
      </c>
      <c r="AH125" s="349"/>
      <c r="AI125" s="349"/>
      <c r="AJ125" s="304" t="str">
        <f>IF(Tabla1[[#This Row],[SUSTENTO]]="CORRECTIVO","N","S")</f>
        <v>S</v>
      </c>
      <c r="AK125" s="297" t="str">
        <f>+Tabla1[[#This Row],[PERSONAL]]</f>
        <v>MEC_P_C</v>
      </c>
      <c r="AL125" s="299">
        <f>+IF(Tabla1[[#This Row],[S/N]]="S",IF(Tabla1[[#This Row],[HH]]=0,Tabla1[[#This Row],[HH//]],Tabla1[[#This Row],[HH]]),0)</f>
        <v>8</v>
      </c>
      <c r="AM125" s="345">
        <v>8</v>
      </c>
      <c r="AN125" s="305">
        <f>IF(Tabla1[[#This Row],[S/N]]="s",+IFERROR(Tabla1[[#This Row],[HH REAL]]/Tabla1[[#This Row],[HH PLAN]],0),"")</f>
        <v>1</v>
      </c>
      <c r="AO125" s="148">
        <f>Tabla1[[#This Row],[FREC
CANT]]*Tabla1[[#This Row],[HH REAL]]</f>
        <v>16</v>
      </c>
    </row>
    <row r="126" spans="1:41" hidden="1">
      <c r="A126" s="341"/>
      <c r="B126" s="290" t="s">
        <v>13</v>
      </c>
      <c r="C126" s="342"/>
      <c r="D126" s="309" t="s">
        <v>1932</v>
      </c>
      <c r="E126" s="344"/>
      <c r="F126" s="298" t="s">
        <v>2035</v>
      </c>
      <c r="G126" s="298" t="s">
        <v>2047</v>
      </c>
      <c r="H126" s="343">
        <v>2</v>
      </c>
      <c r="I126" s="345">
        <v>1</v>
      </c>
      <c r="J126" s="310">
        <v>45377</v>
      </c>
      <c r="K126" s="310">
        <v>45377</v>
      </c>
      <c r="L126" s="310">
        <v>45377</v>
      </c>
      <c r="M126" s="297">
        <f ca="1">Tabla1[[#This Row],[REPUESTO]:[SUSTENTO]]</f>
        <v>0</v>
      </c>
      <c r="N126" s="298" t="str">
        <f>IF(Tabla1[[#This Row],[PM]]="PM01","PREVENTIVO",IF(Tabla1[[#This Row],[PM]]="PM02","BACKLOG","CORRECTIVO"))</f>
        <v>PREVENTIVO</v>
      </c>
      <c r="O126" s="309" t="s">
        <v>448</v>
      </c>
      <c r="P126" s="308">
        <f>Tabla1[[#This Row],[FREC
CANT]]</f>
        <v>2</v>
      </c>
      <c r="Q126" s="299">
        <f>Tabla1[[#This Row],[HORAS ACUM
SOLICITADO]]</f>
        <v>1</v>
      </c>
      <c r="R126" s="299">
        <f>(Tabla1[[#This Row],[H]]*Tabla1[[#This Row],[HH]])</f>
        <v>2</v>
      </c>
      <c r="S126" s="346"/>
      <c r="T126" s="347"/>
      <c r="U126" s="291" t="s">
        <v>1925</v>
      </c>
      <c r="V126" s="348"/>
      <c r="W126" s="290" t="str">
        <f>IF(Tabla1[[#This Row],[SUSTENTO]]="CORRECTIVO","ADICIONAL",IF(AND(Tabla1[[#This Row],[SUSTENTO]]="PREVENTIVO",Tabla1[[#This Row],[INDICADOR]]="VERDE"),"CUMPLIDO",IF(AND(Tabla1[[#This Row],[SUSTENTO]]="BACKLOG",Tabla1[[#This Row],[INDICADOR]]="VERDE"),"CUMPLIDO","PENDIENTE")))</f>
        <v>CUMPLIDO</v>
      </c>
      <c r="X126" s="302" t="str">
        <f>+IF(X$1=Tabla1[[#This Row],[INICIO 
PARADA]],"X",IF(Tabla1[[#This Row],[FIN 
PARADA]]=X$1,"X",""))</f>
        <v/>
      </c>
      <c r="Y126" s="302" t="str">
        <f>+IF(Y$1=Tabla1[[#This Row],[INICIO 
PARADA]],"X",IF(Tabla1[[#This Row],[FIN 
PARADA]]=Y$1,"X",""))</f>
        <v/>
      </c>
      <c r="Z126" s="302" t="str">
        <f>+IF(Z$1=Tabla1[[#This Row],[INICIO 
PARADA]],"X",IF(Tabla1[[#This Row],[FIN 
PARADA]]=Z$1,"X",""))</f>
        <v/>
      </c>
      <c r="AA126" s="302" t="str">
        <f>+IF(AA$1=Tabla1[[#This Row],[INICIO 
PARADA]],"X",IF(Tabla1[[#This Row],[FIN 
PARADA]]=AA$1,"X",""))</f>
        <v>X</v>
      </c>
      <c r="AB126" s="302" t="str">
        <f>+IF(AB$1=Tabla1[[#This Row],[INICIO 
PARADA]],"X",IF(Tabla1[[#This Row],[FIN 
PARADA]]=AB$1,"X",""))</f>
        <v/>
      </c>
      <c r="AC126" s="302" t="str">
        <f>+IF(AC$1=Tabla1[[#This Row],[INICIO 
PARADA]],"X",IF(Tabla1[[#This Row],[FIN 
PARADA]]=AC$1,"X",""))</f>
        <v/>
      </c>
      <c r="AD126" s="302" t="str">
        <f>+IF(AD$1=Tabla1[[#This Row],[INICIO 
PARADA]],"X",IF(Tabla1[[#This Row],[FIN 
PARADA]]=AD$1,"X",""))</f>
        <v/>
      </c>
      <c r="AE126" s="303" t="str">
        <f>+IF(Tabla1[[#This Row],[SEGUIMIENTO]]="CUMPLIDO","Ejecutada",IF(Tabla1[[#This Row],[SEGUIMIENTO]]="PENDIENTE","No Ejecutada","ADICIONAL"))</f>
        <v>Ejecutada</v>
      </c>
      <c r="AF126" s="292" t="s">
        <v>1820</v>
      </c>
      <c r="AG126" s="292" t="s">
        <v>1821</v>
      </c>
      <c r="AH126" s="349"/>
      <c r="AI126" s="349"/>
      <c r="AJ126" s="304" t="str">
        <f>IF(Tabla1[[#This Row],[SUSTENTO]]="CORRECTIVO","N","S")</f>
        <v>S</v>
      </c>
      <c r="AK126" s="297" t="str">
        <f>+Tabla1[[#This Row],[PERSONAL]]</f>
        <v>MEC_P_C</v>
      </c>
      <c r="AL126" s="299">
        <f>+IF(Tabla1[[#This Row],[S/N]]="S",IF(Tabla1[[#This Row],[HH]]=0,Tabla1[[#This Row],[HH//]],Tabla1[[#This Row],[HH]]),0)</f>
        <v>1</v>
      </c>
      <c r="AM126" s="345">
        <v>1</v>
      </c>
      <c r="AN126" s="305">
        <f>IF(Tabla1[[#This Row],[S/N]]="s",+IFERROR(Tabla1[[#This Row],[HH REAL]]/Tabla1[[#This Row],[HH PLAN]],0),"")</f>
        <v>1</v>
      </c>
      <c r="AO126" s="148">
        <f>Tabla1[[#This Row],[FREC
CANT]]*Tabla1[[#This Row],[HH REAL]]</f>
        <v>2</v>
      </c>
    </row>
    <row r="127" spans="1:41" hidden="1">
      <c r="A127" s="341"/>
      <c r="B127" s="290" t="s">
        <v>13</v>
      </c>
      <c r="C127" s="342"/>
      <c r="D127" s="309" t="s">
        <v>1932</v>
      </c>
      <c r="E127" s="344"/>
      <c r="F127" s="298" t="s">
        <v>1953</v>
      </c>
      <c r="G127" s="298" t="s">
        <v>2049</v>
      </c>
      <c r="H127" s="343">
        <v>1</v>
      </c>
      <c r="I127" s="345">
        <v>9</v>
      </c>
      <c r="J127" s="310">
        <v>45377</v>
      </c>
      <c r="K127" s="310">
        <v>45377</v>
      </c>
      <c r="L127" s="310">
        <v>45377</v>
      </c>
      <c r="M127" s="297">
        <f ca="1">Tabla1[[#This Row],[REPUESTO]:[SUSTENTO]]</f>
        <v>0</v>
      </c>
      <c r="N127" s="298" t="str">
        <f>IF(Tabla1[[#This Row],[PM]]="PM01","PREVENTIVO",IF(Tabla1[[#This Row],[PM]]="PM02","BACKLOG","CORRECTIVO"))</f>
        <v>PREVENTIVO</v>
      </c>
      <c r="O127" s="309" t="s">
        <v>458</v>
      </c>
      <c r="P127" s="308">
        <f>Tabla1[[#This Row],[FREC
CANT]]</f>
        <v>1</v>
      </c>
      <c r="Q127" s="299">
        <f>Tabla1[[#This Row],[HORAS ACUM
SOLICITADO]]</f>
        <v>9</v>
      </c>
      <c r="R127" s="299">
        <f>(Tabla1[[#This Row],[H]]*Tabla1[[#This Row],[HH]])</f>
        <v>9</v>
      </c>
      <c r="S127" s="346"/>
      <c r="T127" s="347"/>
      <c r="U127" s="291" t="s">
        <v>1925</v>
      </c>
      <c r="V127" s="348"/>
      <c r="W127" s="290" t="str">
        <f>IF(Tabla1[[#This Row],[SUSTENTO]]="CORRECTIVO","ADICIONAL",IF(AND(Tabla1[[#This Row],[SUSTENTO]]="PREVENTIVO",Tabla1[[#This Row],[INDICADOR]]="VERDE"),"CUMPLIDO",IF(AND(Tabla1[[#This Row],[SUSTENTO]]="BACKLOG",Tabla1[[#This Row],[INDICADOR]]="VERDE"),"CUMPLIDO","PENDIENTE")))</f>
        <v>CUMPLIDO</v>
      </c>
      <c r="X127" s="302" t="str">
        <f>+IF(X$1=Tabla1[[#This Row],[INICIO 
PARADA]],"X",IF(Tabla1[[#This Row],[FIN 
PARADA]]=X$1,"X",""))</f>
        <v/>
      </c>
      <c r="Y127" s="302" t="str">
        <f>+IF(Y$1=Tabla1[[#This Row],[INICIO 
PARADA]],"X",IF(Tabla1[[#This Row],[FIN 
PARADA]]=Y$1,"X",""))</f>
        <v/>
      </c>
      <c r="Z127" s="302" t="str">
        <f>+IF(Z$1=Tabla1[[#This Row],[INICIO 
PARADA]],"X",IF(Tabla1[[#This Row],[FIN 
PARADA]]=Z$1,"X",""))</f>
        <v/>
      </c>
      <c r="AA127" s="302" t="str">
        <f>+IF(AA$1=Tabla1[[#This Row],[INICIO 
PARADA]],"X",IF(Tabla1[[#This Row],[FIN 
PARADA]]=AA$1,"X",""))</f>
        <v>X</v>
      </c>
      <c r="AB127" s="302" t="str">
        <f>+IF(AB$1=Tabla1[[#This Row],[INICIO 
PARADA]],"X",IF(Tabla1[[#This Row],[FIN 
PARADA]]=AB$1,"X",""))</f>
        <v/>
      </c>
      <c r="AC127" s="302" t="str">
        <f>+IF(AC$1=Tabla1[[#This Row],[INICIO 
PARADA]],"X",IF(Tabla1[[#This Row],[FIN 
PARADA]]=AC$1,"X",""))</f>
        <v/>
      </c>
      <c r="AD127" s="302" t="str">
        <f>+IF(AD$1=Tabla1[[#This Row],[INICIO 
PARADA]],"X",IF(Tabla1[[#This Row],[FIN 
PARADA]]=AD$1,"X",""))</f>
        <v/>
      </c>
      <c r="AE127" s="303" t="str">
        <f>+IF(Tabla1[[#This Row],[SEGUIMIENTO]]="CUMPLIDO","Ejecutada",IF(Tabla1[[#This Row],[SEGUIMIENTO]]="PENDIENTE","No Ejecutada","ADICIONAL"))</f>
        <v>Ejecutada</v>
      </c>
      <c r="AF127" s="292" t="s">
        <v>1820</v>
      </c>
      <c r="AG127" s="292" t="s">
        <v>1821</v>
      </c>
      <c r="AH127" s="293"/>
      <c r="AI127" s="349"/>
      <c r="AJ127" s="304" t="str">
        <f>IF(Tabla1[[#This Row],[SUSTENTO]]="CORRECTIVO","N","S")</f>
        <v>S</v>
      </c>
      <c r="AK127" s="297" t="str">
        <f>+Tabla1[[#This Row],[PERSONAL]]</f>
        <v>ELE_P_C</v>
      </c>
      <c r="AL127" s="299">
        <f>+IF(Tabla1[[#This Row],[S/N]]="S",IF(Tabla1[[#This Row],[HH]]=0,Tabla1[[#This Row],[HH//]],Tabla1[[#This Row],[HH]]),0)</f>
        <v>9</v>
      </c>
      <c r="AM127" s="345">
        <v>9</v>
      </c>
      <c r="AN127" s="305">
        <f>IF(Tabla1[[#This Row],[S/N]]="s",+IFERROR(Tabla1[[#This Row],[HH REAL]]/Tabla1[[#This Row],[HH PLAN]],0),"")</f>
        <v>1</v>
      </c>
      <c r="AO127" s="148">
        <f>Tabla1[[#This Row],[FREC
CANT]]*Tabla1[[#This Row],[HH REAL]]</f>
        <v>9</v>
      </c>
    </row>
    <row r="128" spans="1:41" hidden="1">
      <c r="A128" s="341"/>
      <c r="B128" s="290" t="s">
        <v>38</v>
      </c>
      <c r="C128" s="342"/>
      <c r="D128" s="309" t="s">
        <v>1932</v>
      </c>
      <c r="E128" s="344"/>
      <c r="F128" s="298" t="s">
        <v>2048</v>
      </c>
      <c r="G128" s="298" t="s">
        <v>2050</v>
      </c>
      <c r="H128" s="343">
        <v>2</v>
      </c>
      <c r="I128" s="345">
        <v>2</v>
      </c>
      <c r="J128" s="310">
        <v>45377</v>
      </c>
      <c r="K128" s="310">
        <v>45377</v>
      </c>
      <c r="L128" s="310">
        <v>45377</v>
      </c>
      <c r="M128" s="297">
        <f ca="1">Tabla1[[#This Row],[REPUESTO]:[SUSTENTO]]</f>
        <v>0</v>
      </c>
      <c r="N128" s="298" t="str">
        <f>IF(Tabla1[[#This Row],[PM]]="PM01","PREVENTIVO",IF(Tabla1[[#This Row],[PM]]="PM02","BACKLOG","CORRECTIVO"))</f>
        <v>BACKLOG</v>
      </c>
      <c r="O128" s="309" t="s">
        <v>458</v>
      </c>
      <c r="P128" s="308">
        <f>Tabla1[[#This Row],[FREC
CANT]]</f>
        <v>2</v>
      </c>
      <c r="Q128" s="299">
        <f>Tabla1[[#This Row],[HORAS ACUM
SOLICITADO]]</f>
        <v>2</v>
      </c>
      <c r="R128" s="299">
        <f>(Tabla1[[#This Row],[H]]*Tabla1[[#This Row],[HH]])</f>
        <v>4</v>
      </c>
      <c r="S128" s="346"/>
      <c r="T128" s="347"/>
      <c r="U128" s="291" t="s">
        <v>1925</v>
      </c>
      <c r="V128" s="348"/>
      <c r="W128" s="290" t="str">
        <f>IF(Tabla1[[#This Row],[SUSTENTO]]="CORRECTIVO","ADICIONAL",IF(AND(Tabla1[[#This Row],[SUSTENTO]]="PREVENTIVO",Tabla1[[#This Row],[INDICADOR]]="VERDE"),"CUMPLIDO",IF(AND(Tabla1[[#This Row],[SUSTENTO]]="BACKLOG",Tabla1[[#This Row],[INDICADOR]]="VERDE"),"CUMPLIDO","PENDIENTE")))</f>
        <v>CUMPLIDO</v>
      </c>
      <c r="X128" s="302" t="str">
        <f>+IF(X$1=Tabla1[[#This Row],[INICIO 
PARADA]],"X",IF(Tabla1[[#This Row],[FIN 
PARADA]]=X$1,"X",""))</f>
        <v/>
      </c>
      <c r="Y128" s="302" t="str">
        <f>+IF(Y$1=Tabla1[[#This Row],[INICIO 
PARADA]],"X",IF(Tabla1[[#This Row],[FIN 
PARADA]]=Y$1,"X",""))</f>
        <v/>
      </c>
      <c r="Z128" s="302" t="str">
        <f>+IF(Z$1=Tabla1[[#This Row],[INICIO 
PARADA]],"X",IF(Tabla1[[#This Row],[FIN 
PARADA]]=Z$1,"X",""))</f>
        <v/>
      </c>
      <c r="AA128" s="302" t="str">
        <f>+IF(AA$1=Tabla1[[#This Row],[INICIO 
PARADA]],"X",IF(Tabla1[[#This Row],[FIN 
PARADA]]=AA$1,"X",""))</f>
        <v>X</v>
      </c>
      <c r="AB128" s="302" t="str">
        <f>+IF(AB$1=Tabla1[[#This Row],[INICIO 
PARADA]],"X",IF(Tabla1[[#This Row],[FIN 
PARADA]]=AB$1,"X",""))</f>
        <v/>
      </c>
      <c r="AC128" s="302" t="str">
        <f>+IF(AC$1=Tabla1[[#This Row],[INICIO 
PARADA]],"X",IF(Tabla1[[#This Row],[FIN 
PARADA]]=AC$1,"X",""))</f>
        <v/>
      </c>
      <c r="AD128" s="302" t="str">
        <f>+IF(AD$1=Tabla1[[#This Row],[INICIO 
PARADA]],"X",IF(Tabla1[[#This Row],[FIN 
PARADA]]=AD$1,"X",""))</f>
        <v/>
      </c>
      <c r="AE128" s="303" t="str">
        <f>+IF(Tabla1[[#This Row],[SEGUIMIENTO]]="CUMPLIDO","Ejecutada",IF(Tabla1[[#This Row],[SEGUIMIENTO]]="PENDIENTE","No Ejecutada","ADICIONAL"))</f>
        <v>Ejecutada</v>
      </c>
      <c r="AF128" s="292" t="s">
        <v>1820</v>
      </c>
      <c r="AG128" s="292" t="s">
        <v>1821</v>
      </c>
      <c r="AH128" s="293"/>
      <c r="AI128" s="349"/>
      <c r="AJ128" s="304" t="str">
        <f>IF(Tabla1[[#This Row],[SUSTENTO]]="CORRECTIVO","N","S")</f>
        <v>S</v>
      </c>
      <c r="AK128" s="297" t="str">
        <f>+Tabla1[[#This Row],[PERSONAL]]</f>
        <v>ELE_P_C</v>
      </c>
      <c r="AL128" s="299">
        <f>+IF(Tabla1[[#This Row],[S/N]]="S",IF(Tabla1[[#This Row],[HH]]=0,Tabla1[[#This Row],[HH//]],Tabla1[[#This Row],[HH]]),0)</f>
        <v>2</v>
      </c>
      <c r="AM128" s="345">
        <v>2</v>
      </c>
      <c r="AN128" s="305">
        <f>IF(Tabla1[[#This Row],[S/N]]="s",+IFERROR(Tabla1[[#This Row],[HH REAL]]/Tabla1[[#This Row],[HH PLAN]],0),"")</f>
        <v>1</v>
      </c>
      <c r="AO128" s="148">
        <f>Tabla1[[#This Row],[FREC
CANT]]*Tabla1[[#This Row],[HH REAL]]</f>
        <v>4</v>
      </c>
    </row>
    <row r="129" spans="1:41" hidden="1">
      <c r="A129" s="341"/>
      <c r="B129" s="290" t="s">
        <v>38</v>
      </c>
      <c r="C129" s="342"/>
      <c r="D129" s="309" t="s">
        <v>1932</v>
      </c>
      <c r="E129" s="344"/>
      <c r="F129" s="298" t="s">
        <v>2001</v>
      </c>
      <c r="G129" s="298" t="s">
        <v>2051</v>
      </c>
      <c r="H129" s="343">
        <v>2</v>
      </c>
      <c r="I129" s="345">
        <v>2</v>
      </c>
      <c r="J129" s="310">
        <v>45377</v>
      </c>
      <c r="K129" s="310">
        <v>45377</v>
      </c>
      <c r="L129" s="310">
        <v>45377</v>
      </c>
      <c r="M129" s="297">
        <f ca="1">Tabla1[[#This Row],[REPUESTO]:[SUSTENTO]]</f>
        <v>0</v>
      </c>
      <c r="N129" s="298" t="str">
        <f>IF(Tabla1[[#This Row],[PM]]="PM01","PREVENTIVO",IF(Tabla1[[#This Row],[PM]]="PM02","BACKLOG","CORRECTIVO"))</f>
        <v>BACKLOG</v>
      </c>
      <c r="O129" s="309" t="s">
        <v>458</v>
      </c>
      <c r="P129" s="308">
        <f>Tabla1[[#This Row],[FREC
CANT]]</f>
        <v>2</v>
      </c>
      <c r="Q129" s="299">
        <f>Tabla1[[#This Row],[HORAS ACUM
SOLICITADO]]</f>
        <v>2</v>
      </c>
      <c r="R129" s="299">
        <f>(Tabla1[[#This Row],[H]]*Tabla1[[#This Row],[HH]])</f>
        <v>4</v>
      </c>
      <c r="S129" s="346"/>
      <c r="T129" s="347"/>
      <c r="U129" s="291" t="s">
        <v>1925</v>
      </c>
      <c r="V129" s="348"/>
      <c r="W129" s="290" t="str">
        <f>IF(Tabla1[[#This Row],[SUSTENTO]]="CORRECTIVO","ADICIONAL",IF(AND(Tabla1[[#This Row],[SUSTENTO]]="PREVENTIVO",Tabla1[[#This Row],[INDICADOR]]="VERDE"),"CUMPLIDO",IF(AND(Tabla1[[#This Row],[SUSTENTO]]="BACKLOG",Tabla1[[#This Row],[INDICADOR]]="VERDE"),"CUMPLIDO","PENDIENTE")))</f>
        <v>CUMPLIDO</v>
      </c>
      <c r="X129" s="302" t="str">
        <f>+IF(X$1=Tabla1[[#This Row],[INICIO 
PARADA]],"X",IF(Tabla1[[#This Row],[FIN 
PARADA]]=X$1,"X",""))</f>
        <v/>
      </c>
      <c r="Y129" s="302" t="str">
        <f>+IF(Y$1=Tabla1[[#This Row],[INICIO 
PARADA]],"X",IF(Tabla1[[#This Row],[FIN 
PARADA]]=Y$1,"X",""))</f>
        <v/>
      </c>
      <c r="Z129" s="302" t="str">
        <f>+IF(Z$1=Tabla1[[#This Row],[INICIO 
PARADA]],"X",IF(Tabla1[[#This Row],[FIN 
PARADA]]=Z$1,"X",""))</f>
        <v/>
      </c>
      <c r="AA129" s="302" t="str">
        <f>+IF(AA$1=Tabla1[[#This Row],[INICIO 
PARADA]],"X",IF(Tabla1[[#This Row],[FIN 
PARADA]]=AA$1,"X",""))</f>
        <v>X</v>
      </c>
      <c r="AB129" s="302" t="str">
        <f>+IF(AB$1=Tabla1[[#This Row],[INICIO 
PARADA]],"X",IF(Tabla1[[#This Row],[FIN 
PARADA]]=AB$1,"X",""))</f>
        <v/>
      </c>
      <c r="AC129" s="302" t="str">
        <f>+IF(AC$1=Tabla1[[#This Row],[INICIO 
PARADA]],"X",IF(Tabla1[[#This Row],[FIN 
PARADA]]=AC$1,"X",""))</f>
        <v/>
      </c>
      <c r="AD129" s="302" t="str">
        <f>+IF(AD$1=Tabla1[[#This Row],[INICIO 
PARADA]],"X",IF(Tabla1[[#This Row],[FIN 
PARADA]]=AD$1,"X",""))</f>
        <v/>
      </c>
      <c r="AE129" s="303" t="str">
        <f>+IF(Tabla1[[#This Row],[SEGUIMIENTO]]="CUMPLIDO","Ejecutada",IF(Tabla1[[#This Row],[SEGUIMIENTO]]="PENDIENTE","No Ejecutada","ADICIONAL"))</f>
        <v>Ejecutada</v>
      </c>
      <c r="AF129" s="292" t="s">
        <v>1820</v>
      </c>
      <c r="AG129" s="292" t="s">
        <v>1821</v>
      </c>
      <c r="AH129" s="349"/>
      <c r="AI129" s="349"/>
      <c r="AJ129" s="304" t="str">
        <f>IF(Tabla1[[#This Row],[SUSTENTO]]="CORRECTIVO","N","S")</f>
        <v>S</v>
      </c>
      <c r="AK129" s="297" t="str">
        <f>+Tabla1[[#This Row],[PERSONAL]]</f>
        <v>ELE_P_C</v>
      </c>
      <c r="AL129" s="299">
        <f>+IF(Tabla1[[#This Row],[S/N]]="S",IF(Tabla1[[#This Row],[HH]]=0,Tabla1[[#This Row],[HH//]],Tabla1[[#This Row],[HH]]),0)</f>
        <v>2</v>
      </c>
      <c r="AM129" s="345">
        <v>2</v>
      </c>
      <c r="AN129" s="305">
        <f>IF(Tabla1[[#This Row],[S/N]]="s",+IFERROR(Tabla1[[#This Row],[HH REAL]]/Tabla1[[#This Row],[HH PLAN]],0),"")</f>
        <v>1</v>
      </c>
      <c r="AO129" s="148">
        <f>Tabla1[[#This Row],[FREC
CANT]]*Tabla1[[#This Row],[HH REAL]]</f>
        <v>4</v>
      </c>
    </row>
    <row r="130" spans="1:41" hidden="1">
      <c r="A130" s="341"/>
      <c r="B130" s="290" t="s">
        <v>13</v>
      </c>
      <c r="C130" s="342"/>
      <c r="D130" s="309" t="s">
        <v>1932</v>
      </c>
      <c r="E130" s="344"/>
      <c r="F130" s="298" t="s">
        <v>1954</v>
      </c>
      <c r="G130" s="298" t="s">
        <v>2052</v>
      </c>
      <c r="H130" s="343">
        <v>2</v>
      </c>
      <c r="I130" s="345">
        <v>5</v>
      </c>
      <c r="J130" s="310">
        <v>45377</v>
      </c>
      <c r="K130" s="310">
        <v>45377</v>
      </c>
      <c r="L130" s="310">
        <v>45377</v>
      </c>
      <c r="M130" s="297">
        <f ca="1">Tabla1[[#This Row],[REPUESTO]:[SUSTENTO]]</f>
        <v>0</v>
      </c>
      <c r="N130" s="298" t="str">
        <f>IF(Tabla1[[#This Row],[PM]]="PM01","PREVENTIVO",IF(Tabla1[[#This Row],[PM]]="PM02","BACKLOG","CORRECTIVO"))</f>
        <v>PREVENTIVO</v>
      </c>
      <c r="O130" s="309" t="s">
        <v>458</v>
      </c>
      <c r="P130" s="308">
        <f>Tabla1[[#This Row],[FREC
CANT]]</f>
        <v>2</v>
      </c>
      <c r="Q130" s="299">
        <f>Tabla1[[#This Row],[HORAS ACUM
SOLICITADO]]</f>
        <v>5</v>
      </c>
      <c r="R130" s="299">
        <f>(Tabla1[[#This Row],[H]]*Tabla1[[#This Row],[HH]])</f>
        <v>10</v>
      </c>
      <c r="S130" s="346"/>
      <c r="T130" s="347"/>
      <c r="U130" s="291" t="s">
        <v>1925</v>
      </c>
      <c r="V130" s="348"/>
      <c r="W130" s="290" t="str">
        <f>IF(Tabla1[[#This Row],[SUSTENTO]]="CORRECTIVO","ADICIONAL",IF(AND(Tabla1[[#This Row],[SUSTENTO]]="PREVENTIVO",Tabla1[[#This Row],[INDICADOR]]="VERDE"),"CUMPLIDO",IF(AND(Tabla1[[#This Row],[SUSTENTO]]="BACKLOG",Tabla1[[#This Row],[INDICADOR]]="VERDE"),"CUMPLIDO","PENDIENTE")))</f>
        <v>CUMPLIDO</v>
      </c>
      <c r="X130" s="302" t="str">
        <f>+IF(X$1=Tabla1[[#This Row],[INICIO 
PARADA]],"X",IF(Tabla1[[#This Row],[FIN 
PARADA]]=X$1,"X",""))</f>
        <v/>
      </c>
      <c r="Y130" s="302" t="str">
        <f>+IF(Y$1=Tabla1[[#This Row],[INICIO 
PARADA]],"X",IF(Tabla1[[#This Row],[FIN 
PARADA]]=Y$1,"X",""))</f>
        <v/>
      </c>
      <c r="Z130" s="302" t="str">
        <f>+IF(Z$1=Tabla1[[#This Row],[INICIO 
PARADA]],"X",IF(Tabla1[[#This Row],[FIN 
PARADA]]=Z$1,"X",""))</f>
        <v/>
      </c>
      <c r="AA130" s="302" t="str">
        <f>+IF(AA$1=Tabla1[[#This Row],[INICIO 
PARADA]],"X",IF(Tabla1[[#This Row],[FIN 
PARADA]]=AA$1,"X",""))</f>
        <v>X</v>
      </c>
      <c r="AB130" s="302" t="str">
        <f>+IF(AB$1=Tabla1[[#This Row],[INICIO 
PARADA]],"X",IF(Tabla1[[#This Row],[FIN 
PARADA]]=AB$1,"X",""))</f>
        <v/>
      </c>
      <c r="AC130" s="302" t="str">
        <f>+IF(AC$1=Tabla1[[#This Row],[INICIO 
PARADA]],"X",IF(Tabla1[[#This Row],[FIN 
PARADA]]=AC$1,"X",""))</f>
        <v/>
      </c>
      <c r="AD130" s="302" t="str">
        <f>+IF(AD$1=Tabla1[[#This Row],[INICIO 
PARADA]],"X",IF(Tabla1[[#This Row],[FIN 
PARADA]]=AD$1,"X",""))</f>
        <v/>
      </c>
      <c r="AE130" s="303" t="str">
        <f>+IF(Tabla1[[#This Row],[SEGUIMIENTO]]="CUMPLIDO","Ejecutada",IF(Tabla1[[#This Row],[SEGUIMIENTO]]="PENDIENTE","No Ejecutada","ADICIONAL"))</f>
        <v>Ejecutada</v>
      </c>
      <c r="AF130" s="292" t="s">
        <v>1820</v>
      </c>
      <c r="AG130" s="292" t="s">
        <v>1821</v>
      </c>
      <c r="AH130" s="349"/>
      <c r="AI130" s="349"/>
      <c r="AJ130" s="304" t="str">
        <f>IF(Tabla1[[#This Row],[SUSTENTO]]="CORRECTIVO","N","S")</f>
        <v>S</v>
      </c>
      <c r="AK130" s="297" t="str">
        <f>+Tabla1[[#This Row],[PERSONAL]]</f>
        <v>ELE_P_C</v>
      </c>
      <c r="AL130" s="299">
        <f>+IF(Tabla1[[#This Row],[S/N]]="S",IF(Tabla1[[#This Row],[HH]]=0,Tabla1[[#This Row],[HH//]],Tabla1[[#This Row],[HH]]),0)</f>
        <v>5</v>
      </c>
      <c r="AM130" s="345">
        <v>5</v>
      </c>
      <c r="AN130" s="305">
        <f>IF(Tabla1[[#This Row],[S/N]]="s",+IFERROR(Tabla1[[#This Row],[HH REAL]]/Tabla1[[#This Row],[HH PLAN]],0),"")</f>
        <v>1</v>
      </c>
      <c r="AO130" s="148">
        <f>Tabla1[[#This Row],[FREC
CANT]]*Tabla1[[#This Row],[HH REAL]]</f>
        <v>10</v>
      </c>
    </row>
    <row r="131" spans="1:41" hidden="1">
      <c r="A131" s="341"/>
      <c r="B131" s="290" t="s">
        <v>13</v>
      </c>
      <c r="C131" s="342"/>
      <c r="D131" s="309" t="s">
        <v>1932</v>
      </c>
      <c r="E131" s="344"/>
      <c r="F131" s="298" t="s">
        <v>2053</v>
      </c>
      <c r="G131" s="298" t="s">
        <v>2057</v>
      </c>
      <c r="H131" s="343">
        <v>1</v>
      </c>
      <c r="I131" s="345">
        <v>2</v>
      </c>
      <c r="J131" s="310">
        <v>45377</v>
      </c>
      <c r="K131" s="310">
        <v>45377</v>
      </c>
      <c r="L131" s="310">
        <v>45377</v>
      </c>
      <c r="M131" s="297">
        <f ca="1">Tabla1[[#This Row],[REPUESTO]:[SUSTENTO]]</f>
        <v>0</v>
      </c>
      <c r="N131" s="298" t="str">
        <f>IF(Tabla1[[#This Row],[PM]]="PM01","PREVENTIVO",IF(Tabla1[[#This Row],[PM]]="PM02","BACKLOG","CORRECTIVO"))</f>
        <v>PREVENTIVO</v>
      </c>
      <c r="O131" s="309" t="s">
        <v>459</v>
      </c>
      <c r="P131" s="308">
        <f>Tabla1[[#This Row],[FREC
CANT]]</f>
        <v>1</v>
      </c>
      <c r="Q131" s="299">
        <f>Tabla1[[#This Row],[HORAS ACUM
SOLICITADO]]</f>
        <v>2</v>
      </c>
      <c r="R131" s="299">
        <f>(Tabla1[[#This Row],[H]]*Tabla1[[#This Row],[HH]])</f>
        <v>2</v>
      </c>
      <c r="S131" s="346"/>
      <c r="T131" s="347"/>
      <c r="U131" s="291" t="s">
        <v>1925</v>
      </c>
      <c r="V131" s="348"/>
      <c r="W131" s="290" t="str">
        <f>IF(Tabla1[[#This Row],[SUSTENTO]]="CORRECTIVO","ADICIONAL",IF(AND(Tabla1[[#This Row],[SUSTENTO]]="PREVENTIVO",Tabla1[[#This Row],[INDICADOR]]="VERDE"),"CUMPLIDO",IF(AND(Tabla1[[#This Row],[SUSTENTO]]="BACKLOG",Tabla1[[#This Row],[INDICADOR]]="VERDE"),"CUMPLIDO","PENDIENTE")))</f>
        <v>CUMPLIDO</v>
      </c>
      <c r="X131" s="302" t="str">
        <f>+IF(X$1=Tabla1[[#This Row],[INICIO 
PARADA]],"X",IF(Tabla1[[#This Row],[FIN 
PARADA]]=X$1,"X",""))</f>
        <v/>
      </c>
      <c r="Y131" s="302" t="str">
        <f>+IF(Y$1=Tabla1[[#This Row],[INICIO 
PARADA]],"X",IF(Tabla1[[#This Row],[FIN 
PARADA]]=Y$1,"X",""))</f>
        <v/>
      </c>
      <c r="Z131" s="302" t="str">
        <f>+IF(Z$1=Tabla1[[#This Row],[INICIO 
PARADA]],"X",IF(Tabla1[[#This Row],[FIN 
PARADA]]=Z$1,"X",""))</f>
        <v/>
      </c>
      <c r="AA131" s="302" t="str">
        <f>+IF(AA$1=Tabla1[[#This Row],[INICIO 
PARADA]],"X",IF(Tabla1[[#This Row],[FIN 
PARADA]]=AA$1,"X",""))</f>
        <v>X</v>
      </c>
      <c r="AB131" s="302" t="str">
        <f>+IF(AB$1=Tabla1[[#This Row],[INICIO 
PARADA]],"X",IF(Tabla1[[#This Row],[FIN 
PARADA]]=AB$1,"X",""))</f>
        <v/>
      </c>
      <c r="AC131" s="302" t="str">
        <f>+IF(AC$1=Tabla1[[#This Row],[INICIO 
PARADA]],"X",IF(Tabla1[[#This Row],[FIN 
PARADA]]=AC$1,"X",""))</f>
        <v/>
      </c>
      <c r="AD131" s="302" t="str">
        <f>+IF(AD$1=Tabla1[[#This Row],[INICIO 
PARADA]],"X",IF(Tabla1[[#This Row],[FIN 
PARADA]]=AD$1,"X",""))</f>
        <v/>
      </c>
      <c r="AE131" s="303" t="str">
        <f>+IF(Tabla1[[#This Row],[SEGUIMIENTO]]="CUMPLIDO","Ejecutada",IF(Tabla1[[#This Row],[SEGUIMIENTO]]="PENDIENTE","No Ejecutada","ADICIONAL"))</f>
        <v>Ejecutada</v>
      </c>
      <c r="AF131" s="292" t="s">
        <v>1820</v>
      </c>
      <c r="AG131" s="292" t="s">
        <v>1821</v>
      </c>
      <c r="AH131" s="349"/>
      <c r="AI131" s="349"/>
      <c r="AJ131" s="304" t="str">
        <f>IF(Tabla1[[#This Row],[SUSTENTO]]="CORRECTIVO","N","S")</f>
        <v>S</v>
      </c>
      <c r="AK131" s="297" t="str">
        <f>+Tabla1[[#This Row],[PERSONAL]]</f>
        <v>ELECN_P_C</v>
      </c>
      <c r="AL131" s="299">
        <f>+IF(Tabla1[[#This Row],[S/N]]="S",IF(Tabla1[[#This Row],[HH]]=0,Tabla1[[#This Row],[HH//]],Tabla1[[#This Row],[HH]]),0)</f>
        <v>2</v>
      </c>
      <c r="AM131" s="345">
        <v>2</v>
      </c>
      <c r="AN131" s="305">
        <f>IF(Tabla1[[#This Row],[S/N]]="s",+IFERROR(Tabla1[[#This Row],[HH REAL]]/Tabla1[[#This Row],[HH PLAN]],0),"")</f>
        <v>1</v>
      </c>
      <c r="AO131" s="148">
        <f>Tabla1[[#This Row],[FREC
CANT]]*Tabla1[[#This Row],[HH REAL]]</f>
        <v>2</v>
      </c>
    </row>
    <row r="132" spans="1:41" hidden="1">
      <c r="A132" s="341"/>
      <c r="B132" s="290" t="s">
        <v>13</v>
      </c>
      <c r="C132" s="342"/>
      <c r="D132" s="309" t="s">
        <v>1932</v>
      </c>
      <c r="E132" s="344"/>
      <c r="F132" s="298" t="s">
        <v>2054</v>
      </c>
      <c r="G132" s="298" t="s">
        <v>2058</v>
      </c>
      <c r="H132" s="343">
        <v>1</v>
      </c>
      <c r="I132" s="345">
        <v>2</v>
      </c>
      <c r="J132" s="310">
        <v>45377</v>
      </c>
      <c r="K132" s="310">
        <v>45377</v>
      </c>
      <c r="L132" s="310">
        <v>45377</v>
      </c>
      <c r="M132" s="297">
        <f ca="1">Tabla1[[#This Row],[REPUESTO]:[SUSTENTO]]</f>
        <v>0</v>
      </c>
      <c r="N132" s="298" t="str">
        <f>IF(Tabla1[[#This Row],[PM]]="PM01","PREVENTIVO",IF(Tabla1[[#This Row],[PM]]="PM02","BACKLOG","CORRECTIVO"))</f>
        <v>PREVENTIVO</v>
      </c>
      <c r="O132" s="309" t="s">
        <v>459</v>
      </c>
      <c r="P132" s="308">
        <f>Tabla1[[#This Row],[FREC
CANT]]</f>
        <v>1</v>
      </c>
      <c r="Q132" s="299">
        <f>Tabla1[[#This Row],[HORAS ACUM
SOLICITADO]]</f>
        <v>2</v>
      </c>
      <c r="R132" s="299">
        <f>(Tabla1[[#This Row],[H]]*Tabla1[[#This Row],[HH]])</f>
        <v>2</v>
      </c>
      <c r="S132" s="346"/>
      <c r="T132" s="347"/>
      <c r="U132" s="291" t="s">
        <v>1925</v>
      </c>
      <c r="V132" s="348"/>
      <c r="W132" s="290" t="str">
        <f>IF(Tabla1[[#This Row],[SUSTENTO]]="CORRECTIVO","ADICIONAL",IF(AND(Tabla1[[#This Row],[SUSTENTO]]="PREVENTIVO",Tabla1[[#This Row],[INDICADOR]]="VERDE"),"CUMPLIDO",IF(AND(Tabla1[[#This Row],[SUSTENTO]]="BACKLOG",Tabla1[[#This Row],[INDICADOR]]="VERDE"),"CUMPLIDO","PENDIENTE")))</f>
        <v>CUMPLIDO</v>
      </c>
      <c r="X132" s="302" t="str">
        <f>+IF(X$1=Tabla1[[#This Row],[INICIO 
PARADA]],"X",IF(Tabla1[[#This Row],[FIN 
PARADA]]=X$1,"X",""))</f>
        <v/>
      </c>
      <c r="Y132" s="302" t="str">
        <f>+IF(Y$1=Tabla1[[#This Row],[INICIO 
PARADA]],"X",IF(Tabla1[[#This Row],[FIN 
PARADA]]=Y$1,"X",""))</f>
        <v/>
      </c>
      <c r="Z132" s="302" t="str">
        <f>+IF(Z$1=Tabla1[[#This Row],[INICIO 
PARADA]],"X",IF(Tabla1[[#This Row],[FIN 
PARADA]]=Z$1,"X",""))</f>
        <v/>
      </c>
      <c r="AA132" s="302" t="str">
        <f>+IF(AA$1=Tabla1[[#This Row],[INICIO 
PARADA]],"X",IF(Tabla1[[#This Row],[FIN 
PARADA]]=AA$1,"X",""))</f>
        <v>X</v>
      </c>
      <c r="AB132" s="302" t="str">
        <f>+IF(AB$1=Tabla1[[#This Row],[INICIO 
PARADA]],"X",IF(Tabla1[[#This Row],[FIN 
PARADA]]=AB$1,"X",""))</f>
        <v/>
      </c>
      <c r="AC132" s="302" t="str">
        <f>+IF(AC$1=Tabla1[[#This Row],[INICIO 
PARADA]],"X",IF(Tabla1[[#This Row],[FIN 
PARADA]]=AC$1,"X",""))</f>
        <v/>
      </c>
      <c r="AD132" s="302" t="str">
        <f>+IF(AD$1=Tabla1[[#This Row],[INICIO 
PARADA]],"X",IF(Tabla1[[#This Row],[FIN 
PARADA]]=AD$1,"X",""))</f>
        <v/>
      </c>
      <c r="AE132" s="303" t="str">
        <f>+IF(Tabla1[[#This Row],[SEGUIMIENTO]]="CUMPLIDO","Ejecutada",IF(Tabla1[[#This Row],[SEGUIMIENTO]]="PENDIENTE","No Ejecutada","ADICIONAL"))</f>
        <v>Ejecutada</v>
      </c>
      <c r="AF132" s="292" t="s">
        <v>1820</v>
      </c>
      <c r="AG132" s="292" t="s">
        <v>1821</v>
      </c>
      <c r="AH132" s="293"/>
      <c r="AI132" s="349"/>
      <c r="AJ132" s="304" t="str">
        <f>IF(Tabla1[[#This Row],[SUSTENTO]]="CORRECTIVO","N","S")</f>
        <v>S</v>
      </c>
      <c r="AK132" s="297" t="str">
        <f>+Tabla1[[#This Row],[PERSONAL]]</f>
        <v>ELECN_P_C</v>
      </c>
      <c r="AL132" s="299">
        <f>+IF(Tabla1[[#This Row],[S/N]]="S",IF(Tabla1[[#This Row],[HH]]=0,Tabla1[[#This Row],[HH//]],Tabla1[[#This Row],[HH]]),0)</f>
        <v>2</v>
      </c>
      <c r="AM132" s="345">
        <v>2</v>
      </c>
      <c r="AN132" s="305">
        <f>IF(Tabla1[[#This Row],[S/N]]="s",+IFERROR(Tabla1[[#This Row],[HH REAL]]/Tabla1[[#This Row],[HH PLAN]],0),"")</f>
        <v>1</v>
      </c>
      <c r="AO132" s="148">
        <f>Tabla1[[#This Row],[FREC
CANT]]*Tabla1[[#This Row],[HH REAL]]</f>
        <v>2</v>
      </c>
    </row>
    <row r="133" spans="1:41" ht="13.8" hidden="1">
      <c r="A133" s="341"/>
      <c r="B133" s="290" t="s">
        <v>38</v>
      </c>
      <c r="C133" s="342"/>
      <c r="D133" s="309" t="s">
        <v>1932</v>
      </c>
      <c r="E133" s="344"/>
      <c r="F133" s="298" t="s">
        <v>2055</v>
      </c>
      <c r="G133" s="298" t="s">
        <v>2059</v>
      </c>
      <c r="H133" s="343">
        <v>1</v>
      </c>
      <c r="I133" s="345">
        <v>2</v>
      </c>
      <c r="J133" s="310">
        <v>45377</v>
      </c>
      <c r="K133" s="310">
        <v>45377</v>
      </c>
      <c r="L133" s="310">
        <v>45377</v>
      </c>
      <c r="M133" s="297">
        <f ca="1">Tabla1[[#This Row],[REPUESTO]:[SUSTENTO]]</f>
        <v>0</v>
      </c>
      <c r="N133" s="298" t="str">
        <f>IF(Tabla1[[#This Row],[PM]]="PM01","PREVENTIVO",IF(Tabla1[[#This Row],[PM]]="PM02","BACKLOG","CORRECTIVO"))</f>
        <v>BACKLOG</v>
      </c>
      <c r="O133" s="309" t="s">
        <v>459</v>
      </c>
      <c r="P133" s="308">
        <f>Tabla1[[#This Row],[FREC
CANT]]</f>
        <v>1</v>
      </c>
      <c r="Q133" s="299">
        <f>Tabla1[[#This Row],[HORAS ACUM
SOLICITADO]]</f>
        <v>2</v>
      </c>
      <c r="R133" s="299">
        <f>(Tabla1[[#This Row],[H]]*Tabla1[[#This Row],[HH]])</f>
        <v>2</v>
      </c>
      <c r="S133" s="346"/>
      <c r="T133" s="347"/>
      <c r="U133" s="291" t="s">
        <v>1925</v>
      </c>
      <c r="V133" s="348"/>
      <c r="W133" s="290" t="str">
        <f>IF(Tabla1[[#This Row],[SUSTENTO]]="CORRECTIVO","ADICIONAL",IF(AND(Tabla1[[#This Row],[SUSTENTO]]="PREVENTIVO",Tabla1[[#This Row],[INDICADOR]]="VERDE"),"CUMPLIDO",IF(AND(Tabla1[[#This Row],[SUSTENTO]]="BACKLOG",Tabla1[[#This Row],[INDICADOR]]="VERDE"),"CUMPLIDO","PENDIENTE")))</f>
        <v>CUMPLIDO</v>
      </c>
      <c r="X133" s="302" t="str">
        <f>+IF(X$1=Tabla1[[#This Row],[INICIO 
PARADA]],"X",IF(Tabla1[[#This Row],[FIN 
PARADA]]=X$1,"X",""))</f>
        <v/>
      </c>
      <c r="Y133" s="302" t="str">
        <f>+IF(Y$1=Tabla1[[#This Row],[INICIO 
PARADA]],"X",IF(Tabla1[[#This Row],[FIN 
PARADA]]=Y$1,"X",""))</f>
        <v/>
      </c>
      <c r="Z133" s="302" t="str">
        <f>+IF(Z$1=Tabla1[[#This Row],[INICIO 
PARADA]],"X",IF(Tabla1[[#This Row],[FIN 
PARADA]]=Z$1,"X",""))</f>
        <v/>
      </c>
      <c r="AA133" s="302" t="str">
        <f>+IF(AA$1=Tabla1[[#This Row],[INICIO 
PARADA]],"X",IF(Tabla1[[#This Row],[FIN 
PARADA]]=AA$1,"X",""))</f>
        <v>X</v>
      </c>
      <c r="AB133" s="302" t="str">
        <f>+IF(AB$1=Tabla1[[#This Row],[INICIO 
PARADA]],"X",IF(Tabla1[[#This Row],[FIN 
PARADA]]=AB$1,"X",""))</f>
        <v/>
      </c>
      <c r="AC133" s="302" t="str">
        <f>+IF(AC$1=Tabla1[[#This Row],[INICIO 
PARADA]],"X",IF(Tabla1[[#This Row],[FIN 
PARADA]]=AC$1,"X",""))</f>
        <v/>
      </c>
      <c r="AD133" s="302" t="str">
        <f>+IF(AD$1=Tabla1[[#This Row],[INICIO 
PARADA]],"X",IF(Tabla1[[#This Row],[FIN 
PARADA]]=AD$1,"X",""))</f>
        <v/>
      </c>
      <c r="AE133" s="303" t="str">
        <f>+IF(Tabla1[[#This Row],[SEGUIMIENTO]]="CUMPLIDO","Ejecutada",IF(Tabla1[[#This Row],[SEGUIMIENTO]]="PENDIENTE","No Ejecutada","ADICIONAL"))</f>
        <v>Ejecutada</v>
      </c>
      <c r="AF133" s="292" t="s">
        <v>1820</v>
      </c>
      <c r="AG133" s="292" t="s">
        <v>1821</v>
      </c>
      <c r="AH133" s="349"/>
      <c r="AI133" s="340"/>
      <c r="AJ133" s="304" t="str">
        <f>IF(Tabla1[[#This Row],[SUSTENTO]]="CORRECTIVO","N","S")</f>
        <v>S</v>
      </c>
      <c r="AK133" s="297" t="str">
        <f>+Tabla1[[#This Row],[PERSONAL]]</f>
        <v>ELECN_P_C</v>
      </c>
      <c r="AL133" s="299">
        <f>+IF(Tabla1[[#This Row],[S/N]]="S",IF(Tabla1[[#This Row],[HH]]=0,Tabla1[[#This Row],[HH//]],Tabla1[[#This Row],[HH]]),0)</f>
        <v>2</v>
      </c>
      <c r="AM133" s="345">
        <v>2</v>
      </c>
      <c r="AN133" s="305">
        <f>IF(Tabla1[[#This Row],[S/N]]="s",+IFERROR(Tabla1[[#This Row],[HH REAL]]/Tabla1[[#This Row],[HH PLAN]],0),"")</f>
        <v>1</v>
      </c>
      <c r="AO133" s="148">
        <f>Tabla1[[#This Row],[FREC
CANT]]*Tabla1[[#This Row],[HH REAL]]</f>
        <v>2</v>
      </c>
    </row>
    <row r="134" spans="1:41" hidden="1">
      <c r="A134" s="341"/>
      <c r="B134" s="290" t="s">
        <v>13</v>
      </c>
      <c r="C134" s="342"/>
      <c r="D134" s="309" t="s">
        <v>1932</v>
      </c>
      <c r="E134" s="344"/>
      <c r="F134" s="298" t="s">
        <v>2056</v>
      </c>
      <c r="G134" s="298" t="s">
        <v>2060</v>
      </c>
      <c r="H134" s="343">
        <v>1</v>
      </c>
      <c r="I134" s="345">
        <v>3</v>
      </c>
      <c r="J134" s="310">
        <v>45377</v>
      </c>
      <c r="K134" s="310">
        <v>45377</v>
      </c>
      <c r="L134" s="310">
        <v>45377</v>
      </c>
      <c r="M134" s="297">
        <f ca="1">Tabla1[[#This Row],[REPUESTO]:[SUSTENTO]]</f>
        <v>0</v>
      </c>
      <c r="N134" s="298" t="str">
        <f>IF(Tabla1[[#This Row],[PM]]="PM01","PREVENTIVO",IF(Tabla1[[#This Row],[PM]]="PM02","BACKLOG","CORRECTIVO"))</f>
        <v>PREVENTIVO</v>
      </c>
      <c r="O134" s="309" t="s">
        <v>459</v>
      </c>
      <c r="P134" s="308">
        <f>Tabla1[[#This Row],[FREC
CANT]]</f>
        <v>1</v>
      </c>
      <c r="Q134" s="299">
        <f>Tabla1[[#This Row],[HORAS ACUM
SOLICITADO]]</f>
        <v>3</v>
      </c>
      <c r="R134" s="299">
        <f>(Tabla1[[#This Row],[H]]*Tabla1[[#This Row],[HH]])</f>
        <v>3</v>
      </c>
      <c r="S134" s="346"/>
      <c r="T134" s="347"/>
      <c r="U134" s="291" t="s">
        <v>1925</v>
      </c>
      <c r="V134" s="348"/>
      <c r="W134" s="290" t="str">
        <f>IF(Tabla1[[#This Row],[SUSTENTO]]="CORRECTIVO","ADICIONAL",IF(AND(Tabla1[[#This Row],[SUSTENTO]]="PREVENTIVO",Tabla1[[#This Row],[INDICADOR]]="VERDE"),"CUMPLIDO",IF(AND(Tabla1[[#This Row],[SUSTENTO]]="BACKLOG",Tabla1[[#This Row],[INDICADOR]]="VERDE"),"CUMPLIDO","PENDIENTE")))</f>
        <v>CUMPLIDO</v>
      </c>
      <c r="X134" s="302" t="str">
        <f>+IF(X$1=Tabla1[[#This Row],[INICIO 
PARADA]],"X",IF(Tabla1[[#This Row],[FIN 
PARADA]]=X$1,"X",""))</f>
        <v/>
      </c>
      <c r="Y134" s="302" t="str">
        <f>+IF(Y$1=Tabla1[[#This Row],[INICIO 
PARADA]],"X",IF(Tabla1[[#This Row],[FIN 
PARADA]]=Y$1,"X",""))</f>
        <v/>
      </c>
      <c r="Z134" s="302" t="str">
        <f>+IF(Z$1=Tabla1[[#This Row],[INICIO 
PARADA]],"X",IF(Tabla1[[#This Row],[FIN 
PARADA]]=Z$1,"X",""))</f>
        <v/>
      </c>
      <c r="AA134" s="302" t="str">
        <f>+IF(AA$1=Tabla1[[#This Row],[INICIO 
PARADA]],"X",IF(Tabla1[[#This Row],[FIN 
PARADA]]=AA$1,"X",""))</f>
        <v>X</v>
      </c>
      <c r="AB134" s="302" t="str">
        <f>+IF(AB$1=Tabla1[[#This Row],[INICIO 
PARADA]],"X",IF(Tabla1[[#This Row],[FIN 
PARADA]]=AB$1,"X",""))</f>
        <v/>
      </c>
      <c r="AC134" s="302" t="str">
        <f>+IF(AC$1=Tabla1[[#This Row],[INICIO 
PARADA]],"X",IF(Tabla1[[#This Row],[FIN 
PARADA]]=AC$1,"X",""))</f>
        <v/>
      </c>
      <c r="AD134" s="302" t="str">
        <f>+IF(AD$1=Tabla1[[#This Row],[INICIO 
PARADA]],"X",IF(Tabla1[[#This Row],[FIN 
PARADA]]=AD$1,"X",""))</f>
        <v/>
      </c>
      <c r="AE134" s="303" t="str">
        <f>+IF(Tabla1[[#This Row],[SEGUIMIENTO]]="CUMPLIDO","Ejecutada",IF(Tabla1[[#This Row],[SEGUIMIENTO]]="PENDIENTE","No Ejecutada","ADICIONAL"))</f>
        <v>Ejecutada</v>
      </c>
      <c r="AF134" s="292" t="s">
        <v>1820</v>
      </c>
      <c r="AG134" s="292" t="s">
        <v>1821</v>
      </c>
      <c r="AH134" s="349"/>
      <c r="AI134" s="349"/>
      <c r="AJ134" s="304" t="str">
        <f>IF(Tabla1[[#This Row],[SUSTENTO]]="CORRECTIVO","N","S")</f>
        <v>S</v>
      </c>
      <c r="AK134" s="297" t="str">
        <f>+Tabla1[[#This Row],[PERSONAL]]</f>
        <v>ELECN_P_C</v>
      </c>
      <c r="AL134" s="299">
        <f>+IF(Tabla1[[#This Row],[S/N]]="S",IF(Tabla1[[#This Row],[HH]]=0,Tabla1[[#This Row],[HH//]],Tabla1[[#This Row],[HH]]),0)</f>
        <v>3</v>
      </c>
      <c r="AM134" s="345">
        <v>3</v>
      </c>
      <c r="AN134" s="305">
        <f>IF(Tabla1[[#This Row],[S/N]]="s",+IFERROR(Tabla1[[#This Row],[HH REAL]]/Tabla1[[#This Row],[HH PLAN]],0),"")</f>
        <v>1</v>
      </c>
      <c r="AO134" s="148">
        <f>Tabla1[[#This Row],[FREC
CANT]]*Tabla1[[#This Row],[HH REAL]]</f>
        <v>3</v>
      </c>
    </row>
    <row r="135" spans="1:41" hidden="1">
      <c r="A135" s="341"/>
      <c r="B135" s="290" t="s">
        <v>38</v>
      </c>
      <c r="C135" s="342"/>
      <c r="D135" s="309" t="s">
        <v>1932</v>
      </c>
      <c r="E135" s="344"/>
      <c r="F135" s="298" t="s">
        <v>308</v>
      </c>
      <c r="G135" s="298" t="s">
        <v>1969</v>
      </c>
      <c r="H135" s="343">
        <v>1</v>
      </c>
      <c r="I135" s="345">
        <v>9</v>
      </c>
      <c r="J135" s="310">
        <v>45377</v>
      </c>
      <c r="K135" s="310">
        <v>45377</v>
      </c>
      <c r="L135" s="310">
        <v>45377</v>
      </c>
      <c r="M135" s="297">
        <f ca="1">Tabla1[[#This Row],[REPUESTO]:[SUSTENTO]]</f>
        <v>0</v>
      </c>
      <c r="N135" s="298" t="str">
        <f>IF(Tabla1[[#This Row],[PM]]="PM01","PREVENTIVO",IF(Tabla1[[#This Row],[PM]]="PM02","BACKLOG","CORRECTIVO"))</f>
        <v>BACKLOG</v>
      </c>
      <c r="O135" s="309" t="s">
        <v>941</v>
      </c>
      <c r="P135" s="308">
        <f>Tabla1[[#This Row],[FREC
CANT]]</f>
        <v>1</v>
      </c>
      <c r="Q135" s="299">
        <f>Tabla1[[#This Row],[HORAS ACUM
SOLICITADO]]</f>
        <v>9</v>
      </c>
      <c r="R135" s="299">
        <f>(Tabla1[[#This Row],[H]]*Tabla1[[#This Row],[HH]])</f>
        <v>9</v>
      </c>
      <c r="S135" s="346"/>
      <c r="T135" s="347"/>
      <c r="U135" s="291" t="s">
        <v>1925</v>
      </c>
      <c r="V135" s="348"/>
      <c r="W135" s="290" t="str">
        <f>IF(Tabla1[[#This Row],[SUSTENTO]]="CORRECTIVO","ADICIONAL",IF(AND(Tabla1[[#This Row],[SUSTENTO]]="PREVENTIVO",Tabla1[[#This Row],[INDICADOR]]="VERDE"),"CUMPLIDO",IF(AND(Tabla1[[#This Row],[SUSTENTO]]="BACKLOG",Tabla1[[#This Row],[INDICADOR]]="VERDE"),"CUMPLIDO","PENDIENTE")))</f>
        <v>CUMPLIDO</v>
      </c>
      <c r="X135" s="302" t="str">
        <f>+IF(X$1=Tabla1[[#This Row],[INICIO 
PARADA]],"X",IF(Tabla1[[#This Row],[FIN 
PARADA]]=X$1,"X",""))</f>
        <v/>
      </c>
      <c r="Y135" s="302" t="str">
        <f>+IF(Y$1=Tabla1[[#This Row],[INICIO 
PARADA]],"X",IF(Tabla1[[#This Row],[FIN 
PARADA]]=Y$1,"X",""))</f>
        <v/>
      </c>
      <c r="Z135" s="302" t="str">
        <f>+IF(Z$1=Tabla1[[#This Row],[INICIO 
PARADA]],"X",IF(Tabla1[[#This Row],[FIN 
PARADA]]=Z$1,"X",""))</f>
        <v/>
      </c>
      <c r="AA135" s="302" t="str">
        <f>+IF(AA$1=Tabla1[[#This Row],[INICIO 
PARADA]],"X",IF(Tabla1[[#This Row],[FIN 
PARADA]]=AA$1,"X",""))</f>
        <v>X</v>
      </c>
      <c r="AB135" s="302" t="str">
        <f>+IF(AB$1=Tabla1[[#This Row],[INICIO 
PARADA]],"X",IF(Tabla1[[#This Row],[FIN 
PARADA]]=AB$1,"X",""))</f>
        <v/>
      </c>
      <c r="AC135" s="302" t="str">
        <f>+IF(AC$1=Tabla1[[#This Row],[INICIO 
PARADA]],"X",IF(Tabla1[[#This Row],[FIN 
PARADA]]=AC$1,"X",""))</f>
        <v/>
      </c>
      <c r="AD135" s="302" t="str">
        <f>+IF(AD$1=Tabla1[[#This Row],[INICIO 
PARADA]],"X",IF(Tabla1[[#This Row],[FIN 
PARADA]]=AD$1,"X",""))</f>
        <v/>
      </c>
      <c r="AE135" s="303" t="str">
        <f>+IF(Tabla1[[#This Row],[SEGUIMIENTO]]="CUMPLIDO","Ejecutada",IF(Tabla1[[#This Row],[SEGUIMIENTO]]="PENDIENTE","No Ejecutada","ADICIONAL"))</f>
        <v>Ejecutada</v>
      </c>
      <c r="AF135" s="292" t="s">
        <v>1820</v>
      </c>
      <c r="AG135" s="292" t="s">
        <v>1821</v>
      </c>
      <c r="AH135" s="349"/>
      <c r="AI135" s="349"/>
      <c r="AJ135" s="304" t="str">
        <f>IF(Tabla1[[#This Row],[SUSTENTO]]="CORRECTIVO","N","S")</f>
        <v>S</v>
      </c>
      <c r="AK135" s="297" t="str">
        <f>+Tabla1[[#This Row],[PERSONAL]]</f>
        <v>INST_P_C</v>
      </c>
      <c r="AL135" s="299">
        <f>+IF(Tabla1[[#This Row],[S/N]]="S",IF(Tabla1[[#This Row],[HH]]=0,Tabla1[[#This Row],[HH//]],Tabla1[[#This Row],[HH]]),0)</f>
        <v>9</v>
      </c>
      <c r="AM135" s="345">
        <v>9</v>
      </c>
      <c r="AN135" s="305">
        <f>IF(Tabla1[[#This Row],[S/N]]="s",+IFERROR(Tabla1[[#This Row],[HH REAL]]/Tabla1[[#This Row],[HH PLAN]],0),"")</f>
        <v>1</v>
      </c>
      <c r="AO135" s="148">
        <f>Tabla1[[#This Row],[FREC
CANT]]*Tabla1[[#This Row],[HH REAL]]</f>
        <v>9</v>
      </c>
    </row>
    <row r="136" spans="1:41" ht="13.8" hidden="1">
      <c r="A136" s="341"/>
      <c r="B136" s="290" t="s">
        <v>13</v>
      </c>
      <c r="C136" s="342"/>
      <c r="D136" s="309" t="s">
        <v>1932</v>
      </c>
      <c r="E136" s="344"/>
      <c r="F136" s="298" t="s">
        <v>363</v>
      </c>
      <c r="G136" s="298" t="s">
        <v>2065</v>
      </c>
      <c r="H136" s="343">
        <v>3</v>
      </c>
      <c r="I136" s="345">
        <v>9</v>
      </c>
      <c r="J136" s="310">
        <v>45377</v>
      </c>
      <c r="K136" s="310">
        <v>45377</v>
      </c>
      <c r="L136" s="310">
        <v>45377</v>
      </c>
      <c r="M136" s="297">
        <f ca="1">Tabla1[[#This Row],[REPUESTO]:[SUSTENTO]]</f>
        <v>0</v>
      </c>
      <c r="N136" s="298" t="str">
        <f>IF(Tabla1[[#This Row],[PM]]="PM01","PREVENTIVO",IF(Tabla1[[#This Row],[PM]]="PM02","BACKLOG","CORRECTIVO"))</f>
        <v>PREVENTIVO</v>
      </c>
      <c r="O136" s="309" t="s">
        <v>941</v>
      </c>
      <c r="P136" s="308">
        <f>Tabla1[[#This Row],[FREC
CANT]]</f>
        <v>3</v>
      </c>
      <c r="Q136" s="299">
        <f>Tabla1[[#This Row],[HORAS ACUM
SOLICITADO]]</f>
        <v>9</v>
      </c>
      <c r="R136" s="299">
        <f>(Tabla1[[#This Row],[H]]*Tabla1[[#This Row],[HH]])</f>
        <v>27</v>
      </c>
      <c r="S136" s="346"/>
      <c r="T136" s="347"/>
      <c r="U136" s="291" t="s">
        <v>1925</v>
      </c>
      <c r="V136" s="348"/>
      <c r="W136" s="290" t="str">
        <f>IF(Tabla1[[#This Row],[SUSTENTO]]="CORRECTIVO","ADICIONAL",IF(AND(Tabla1[[#This Row],[SUSTENTO]]="PREVENTIVO",Tabla1[[#This Row],[INDICADOR]]="VERDE"),"CUMPLIDO",IF(AND(Tabla1[[#This Row],[SUSTENTO]]="BACKLOG",Tabla1[[#This Row],[INDICADOR]]="VERDE"),"CUMPLIDO","PENDIENTE")))</f>
        <v>CUMPLIDO</v>
      </c>
      <c r="X136" s="302" t="str">
        <f>+IF(X$1=Tabla1[[#This Row],[INICIO 
PARADA]],"X",IF(Tabla1[[#This Row],[FIN 
PARADA]]=X$1,"X",""))</f>
        <v/>
      </c>
      <c r="Y136" s="302" t="str">
        <f>+IF(Y$1=Tabla1[[#This Row],[INICIO 
PARADA]],"X",IF(Tabla1[[#This Row],[FIN 
PARADA]]=Y$1,"X",""))</f>
        <v/>
      </c>
      <c r="Z136" s="302" t="str">
        <f>+IF(Z$1=Tabla1[[#This Row],[INICIO 
PARADA]],"X",IF(Tabla1[[#This Row],[FIN 
PARADA]]=Z$1,"X",""))</f>
        <v/>
      </c>
      <c r="AA136" s="302" t="str">
        <f>+IF(AA$1=Tabla1[[#This Row],[INICIO 
PARADA]],"X",IF(Tabla1[[#This Row],[FIN 
PARADA]]=AA$1,"X",""))</f>
        <v>X</v>
      </c>
      <c r="AB136" s="302" t="str">
        <f>+IF(AB$1=Tabla1[[#This Row],[INICIO 
PARADA]],"X",IF(Tabla1[[#This Row],[FIN 
PARADA]]=AB$1,"X",""))</f>
        <v/>
      </c>
      <c r="AC136" s="302" t="str">
        <f>+IF(AC$1=Tabla1[[#This Row],[INICIO 
PARADA]],"X",IF(Tabla1[[#This Row],[FIN 
PARADA]]=AC$1,"X",""))</f>
        <v/>
      </c>
      <c r="AD136" s="302" t="str">
        <f>+IF(AD$1=Tabla1[[#This Row],[INICIO 
PARADA]],"X",IF(Tabla1[[#This Row],[FIN 
PARADA]]=AD$1,"X",""))</f>
        <v/>
      </c>
      <c r="AE136" s="303" t="str">
        <f>+IF(Tabla1[[#This Row],[SEGUIMIENTO]]="CUMPLIDO","Ejecutada",IF(Tabla1[[#This Row],[SEGUIMIENTO]]="PENDIENTE","No Ejecutada","ADICIONAL"))</f>
        <v>Ejecutada</v>
      </c>
      <c r="AF136" s="292" t="s">
        <v>1820</v>
      </c>
      <c r="AG136" s="292" t="s">
        <v>1821</v>
      </c>
      <c r="AH136" s="340"/>
      <c r="AI136" s="340"/>
      <c r="AJ136" s="304" t="str">
        <f>IF(Tabla1[[#This Row],[SUSTENTO]]="CORRECTIVO","N","S")</f>
        <v>S</v>
      </c>
      <c r="AK136" s="297" t="str">
        <f>+Tabla1[[#This Row],[PERSONAL]]</f>
        <v>INST_P_C</v>
      </c>
      <c r="AL136" s="299">
        <f>+IF(Tabla1[[#This Row],[S/N]]="S",IF(Tabla1[[#This Row],[HH]]=0,Tabla1[[#This Row],[HH//]],Tabla1[[#This Row],[HH]]),0)</f>
        <v>9</v>
      </c>
      <c r="AM136" s="345">
        <v>9</v>
      </c>
      <c r="AN136" s="305">
        <f>IF(Tabla1[[#This Row],[S/N]]="s",+IFERROR(Tabla1[[#This Row],[HH REAL]]/Tabla1[[#This Row],[HH PLAN]],0),"")</f>
        <v>1</v>
      </c>
      <c r="AO136" s="148">
        <f>Tabla1[[#This Row],[FREC
CANT]]*Tabla1[[#This Row],[HH REAL]]</f>
        <v>27</v>
      </c>
    </row>
    <row r="137" spans="1:41" hidden="1">
      <c r="A137" s="341"/>
      <c r="B137" s="290" t="s">
        <v>83</v>
      </c>
      <c r="C137" s="342"/>
      <c r="D137" s="309" t="s">
        <v>1932</v>
      </c>
      <c r="E137" s="344"/>
      <c r="F137" s="298" t="s">
        <v>2061</v>
      </c>
      <c r="G137" s="298" t="s">
        <v>2066</v>
      </c>
      <c r="H137" s="343">
        <v>2</v>
      </c>
      <c r="I137" s="345">
        <v>3</v>
      </c>
      <c r="J137" s="310">
        <v>45377</v>
      </c>
      <c r="K137" s="310">
        <v>45377</v>
      </c>
      <c r="L137" s="310">
        <v>45377</v>
      </c>
      <c r="M137" s="297">
        <f ca="1">Tabla1[[#This Row],[REPUESTO]:[SUSTENTO]]</f>
        <v>0</v>
      </c>
      <c r="N137" s="298" t="str">
        <f>IF(Tabla1[[#This Row],[PM]]="PM01","PREVENTIVO",IF(Tabla1[[#This Row],[PM]]="PM02","BACKLOG","CORRECTIVO"))</f>
        <v>CORRECTIVO</v>
      </c>
      <c r="O137" s="309" t="s">
        <v>941</v>
      </c>
      <c r="P137" s="308">
        <f>Tabla1[[#This Row],[FREC
CANT]]</f>
        <v>2</v>
      </c>
      <c r="Q137" s="299">
        <f>Tabla1[[#This Row],[HORAS ACUM
SOLICITADO]]</f>
        <v>3</v>
      </c>
      <c r="R137" s="299">
        <f>(Tabla1[[#This Row],[H]]*Tabla1[[#This Row],[HH]])</f>
        <v>6</v>
      </c>
      <c r="S137" s="346"/>
      <c r="T137" s="347"/>
      <c r="U137" s="291" t="s">
        <v>1925</v>
      </c>
      <c r="V137" s="348"/>
      <c r="W137" s="290" t="str">
        <f>IF(Tabla1[[#This Row],[SUSTENTO]]="CORRECTIVO","ADICIONAL",IF(AND(Tabla1[[#This Row],[SUSTENTO]]="PREVENTIVO",Tabla1[[#This Row],[INDICADOR]]="VERDE"),"CUMPLIDO",IF(AND(Tabla1[[#This Row],[SUSTENTO]]="BACKLOG",Tabla1[[#This Row],[INDICADOR]]="VERDE"),"CUMPLIDO","PENDIENTE")))</f>
        <v>ADICIONAL</v>
      </c>
      <c r="X137" s="302" t="str">
        <f>+IF(X$1=Tabla1[[#This Row],[INICIO 
PARADA]],"X",IF(Tabla1[[#This Row],[FIN 
PARADA]]=X$1,"X",""))</f>
        <v/>
      </c>
      <c r="Y137" s="302" t="str">
        <f>+IF(Y$1=Tabla1[[#This Row],[INICIO 
PARADA]],"X",IF(Tabla1[[#This Row],[FIN 
PARADA]]=Y$1,"X",""))</f>
        <v/>
      </c>
      <c r="Z137" s="302" t="str">
        <f>+IF(Z$1=Tabla1[[#This Row],[INICIO 
PARADA]],"X",IF(Tabla1[[#This Row],[FIN 
PARADA]]=Z$1,"X",""))</f>
        <v/>
      </c>
      <c r="AA137" s="302" t="str">
        <f>+IF(AA$1=Tabla1[[#This Row],[INICIO 
PARADA]],"X",IF(Tabla1[[#This Row],[FIN 
PARADA]]=AA$1,"X",""))</f>
        <v>X</v>
      </c>
      <c r="AB137" s="302" t="str">
        <f>+IF(AB$1=Tabla1[[#This Row],[INICIO 
PARADA]],"X",IF(Tabla1[[#This Row],[FIN 
PARADA]]=AB$1,"X",""))</f>
        <v/>
      </c>
      <c r="AC137" s="302" t="str">
        <f>+IF(AC$1=Tabla1[[#This Row],[INICIO 
PARADA]],"X",IF(Tabla1[[#This Row],[FIN 
PARADA]]=AC$1,"X",""))</f>
        <v/>
      </c>
      <c r="AD137" s="302" t="str">
        <f>+IF(AD$1=Tabla1[[#This Row],[INICIO 
PARADA]],"X",IF(Tabla1[[#This Row],[FIN 
PARADA]]=AD$1,"X",""))</f>
        <v/>
      </c>
      <c r="AE137" s="303" t="str">
        <f>+IF(Tabla1[[#This Row],[SEGUIMIENTO]]="CUMPLIDO","Ejecutada",IF(Tabla1[[#This Row],[SEGUIMIENTO]]="PENDIENTE","No Ejecutada","ADICIONAL"))</f>
        <v>ADICIONAL</v>
      </c>
      <c r="AF137" s="292" t="s">
        <v>1820</v>
      </c>
      <c r="AG137" s="292" t="s">
        <v>1821</v>
      </c>
      <c r="AH137" s="349" t="s">
        <v>78</v>
      </c>
      <c r="AI137" s="349"/>
      <c r="AJ137" s="304" t="str">
        <f>IF(Tabla1[[#This Row],[SUSTENTO]]="CORRECTIVO","N","S")</f>
        <v>N</v>
      </c>
      <c r="AK137" s="297" t="str">
        <f>+Tabla1[[#This Row],[PERSONAL]]</f>
        <v>INST_P_C</v>
      </c>
      <c r="AL137" s="299">
        <f>+IF(Tabla1[[#This Row],[S/N]]="S",IF(Tabla1[[#This Row],[HH]]=0,Tabla1[[#This Row],[HH//]],Tabla1[[#This Row],[HH]]),0)</f>
        <v>0</v>
      </c>
      <c r="AM137" s="345">
        <v>3</v>
      </c>
      <c r="AN137" s="305" t="str">
        <f>IF(Tabla1[[#This Row],[S/N]]="s",+IFERROR(Tabla1[[#This Row],[HH REAL]]/Tabla1[[#This Row],[HH PLAN]],0),"")</f>
        <v/>
      </c>
      <c r="AO137" s="148">
        <f>Tabla1[[#This Row],[FREC
CANT]]*Tabla1[[#This Row],[HH REAL]]</f>
        <v>6</v>
      </c>
    </row>
    <row r="138" spans="1:41" hidden="1">
      <c r="A138" s="341"/>
      <c r="B138" s="290" t="s">
        <v>38</v>
      </c>
      <c r="C138" s="342"/>
      <c r="D138" s="309" t="s">
        <v>1932</v>
      </c>
      <c r="E138" s="344"/>
      <c r="F138" s="298" t="s">
        <v>2062</v>
      </c>
      <c r="G138" s="298" t="s">
        <v>2067</v>
      </c>
      <c r="H138" s="343">
        <v>2</v>
      </c>
      <c r="I138" s="345">
        <v>3</v>
      </c>
      <c r="J138" s="310">
        <v>45377</v>
      </c>
      <c r="K138" s="310">
        <v>45377</v>
      </c>
      <c r="L138" s="310">
        <v>45377</v>
      </c>
      <c r="M138" s="297">
        <f ca="1">Tabla1[[#This Row],[REPUESTO]:[SUSTENTO]]</f>
        <v>0</v>
      </c>
      <c r="N138" s="298" t="str">
        <f>IF(Tabla1[[#This Row],[PM]]="PM01","PREVENTIVO",IF(Tabla1[[#This Row],[PM]]="PM02","BACKLOG","CORRECTIVO"))</f>
        <v>BACKLOG</v>
      </c>
      <c r="O138" s="309" t="s">
        <v>941</v>
      </c>
      <c r="P138" s="308">
        <f>Tabla1[[#This Row],[FREC
CANT]]</f>
        <v>2</v>
      </c>
      <c r="Q138" s="299">
        <f>Tabla1[[#This Row],[HORAS ACUM
SOLICITADO]]</f>
        <v>3</v>
      </c>
      <c r="R138" s="299">
        <f>(Tabla1[[#This Row],[H]]*Tabla1[[#This Row],[HH]])</f>
        <v>6</v>
      </c>
      <c r="S138" s="346"/>
      <c r="T138" s="347"/>
      <c r="U138" s="291" t="s">
        <v>1925</v>
      </c>
      <c r="V138" s="348"/>
      <c r="W138" s="290" t="str">
        <f>IF(Tabla1[[#This Row],[SUSTENTO]]="CORRECTIVO","ADICIONAL",IF(AND(Tabla1[[#This Row],[SUSTENTO]]="PREVENTIVO",Tabla1[[#This Row],[INDICADOR]]="VERDE"),"CUMPLIDO",IF(AND(Tabla1[[#This Row],[SUSTENTO]]="BACKLOG",Tabla1[[#This Row],[INDICADOR]]="VERDE"),"CUMPLIDO","PENDIENTE")))</f>
        <v>CUMPLIDO</v>
      </c>
      <c r="X138" s="302" t="str">
        <f>+IF(X$1=Tabla1[[#This Row],[INICIO 
PARADA]],"X",IF(Tabla1[[#This Row],[FIN 
PARADA]]=X$1,"X",""))</f>
        <v/>
      </c>
      <c r="Y138" s="302" t="str">
        <f>+IF(Y$1=Tabla1[[#This Row],[INICIO 
PARADA]],"X",IF(Tabla1[[#This Row],[FIN 
PARADA]]=Y$1,"X",""))</f>
        <v/>
      </c>
      <c r="Z138" s="302" t="str">
        <f>+IF(Z$1=Tabla1[[#This Row],[INICIO 
PARADA]],"X",IF(Tabla1[[#This Row],[FIN 
PARADA]]=Z$1,"X",""))</f>
        <v/>
      </c>
      <c r="AA138" s="302" t="str">
        <f>+IF(AA$1=Tabla1[[#This Row],[INICIO 
PARADA]],"X",IF(Tabla1[[#This Row],[FIN 
PARADA]]=AA$1,"X",""))</f>
        <v>X</v>
      </c>
      <c r="AB138" s="302" t="str">
        <f>+IF(AB$1=Tabla1[[#This Row],[INICIO 
PARADA]],"X",IF(Tabla1[[#This Row],[FIN 
PARADA]]=AB$1,"X",""))</f>
        <v/>
      </c>
      <c r="AC138" s="302" t="str">
        <f>+IF(AC$1=Tabla1[[#This Row],[INICIO 
PARADA]],"X",IF(Tabla1[[#This Row],[FIN 
PARADA]]=AC$1,"X",""))</f>
        <v/>
      </c>
      <c r="AD138" s="302" t="str">
        <f>+IF(AD$1=Tabla1[[#This Row],[INICIO 
PARADA]],"X",IF(Tabla1[[#This Row],[FIN 
PARADA]]=AD$1,"X",""))</f>
        <v/>
      </c>
      <c r="AE138" s="303" t="str">
        <f>+IF(Tabla1[[#This Row],[SEGUIMIENTO]]="CUMPLIDO","Ejecutada",IF(Tabla1[[#This Row],[SEGUIMIENTO]]="PENDIENTE","No Ejecutada","ADICIONAL"))</f>
        <v>Ejecutada</v>
      </c>
      <c r="AF138" s="292" t="s">
        <v>1820</v>
      </c>
      <c r="AG138" s="292" t="s">
        <v>1821</v>
      </c>
      <c r="AH138" s="349"/>
      <c r="AI138" s="349"/>
      <c r="AJ138" s="304" t="str">
        <f>IF(Tabla1[[#This Row],[SUSTENTO]]="CORRECTIVO","N","S")</f>
        <v>S</v>
      </c>
      <c r="AK138" s="297" t="str">
        <f>+Tabla1[[#This Row],[PERSONAL]]</f>
        <v>INST_P_C</v>
      </c>
      <c r="AL138" s="299">
        <f>+IF(Tabla1[[#This Row],[S/N]]="S",IF(Tabla1[[#This Row],[HH]]=0,Tabla1[[#This Row],[HH//]],Tabla1[[#This Row],[HH]]),0)</f>
        <v>3</v>
      </c>
      <c r="AM138" s="345">
        <v>3</v>
      </c>
      <c r="AN138" s="305">
        <f>IF(Tabla1[[#This Row],[S/N]]="s",+IFERROR(Tabla1[[#This Row],[HH REAL]]/Tabla1[[#This Row],[HH PLAN]],0),"")</f>
        <v>1</v>
      </c>
      <c r="AO138" s="148">
        <f>Tabla1[[#This Row],[FREC
CANT]]*Tabla1[[#This Row],[HH REAL]]</f>
        <v>6</v>
      </c>
    </row>
    <row r="139" spans="1:41" hidden="1">
      <c r="A139" s="341"/>
      <c r="B139" s="290" t="s">
        <v>38</v>
      </c>
      <c r="C139" s="342"/>
      <c r="D139" s="309" t="s">
        <v>1932</v>
      </c>
      <c r="E139" s="344"/>
      <c r="F139" s="298" t="s">
        <v>2063</v>
      </c>
      <c r="G139" s="298" t="s">
        <v>2068</v>
      </c>
      <c r="H139" s="343">
        <v>2</v>
      </c>
      <c r="I139" s="345">
        <v>3</v>
      </c>
      <c r="J139" s="310">
        <v>45377</v>
      </c>
      <c r="K139" s="310">
        <v>45377</v>
      </c>
      <c r="L139" s="310">
        <v>45377</v>
      </c>
      <c r="M139" s="297">
        <f ca="1">Tabla1[[#This Row],[REPUESTO]:[SUSTENTO]]</f>
        <v>0</v>
      </c>
      <c r="N139" s="298" t="str">
        <f>IF(Tabla1[[#This Row],[PM]]="PM01","PREVENTIVO",IF(Tabla1[[#This Row],[PM]]="PM02","BACKLOG","CORRECTIVO"))</f>
        <v>BACKLOG</v>
      </c>
      <c r="O139" s="309" t="s">
        <v>941</v>
      </c>
      <c r="P139" s="308">
        <f>Tabla1[[#This Row],[FREC
CANT]]</f>
        <v>2</v>
      </c>
      <c r="Q139" s="299">
        <f>Tabla1[[#This Row],[HORAS ACUM
SOLICITADO]]</f>
        <v>3</v>
      </c>
      <c r="R139" s="299">
        <f>(Tabla1[[#This Row],[H]]*Tabla1[[#This Row],[HH]])</f>
        <v>6</v>
      </c>
      <c r="S139" s="346"/>
      <c r="T139" s="347"/>
      <c r="U139" s="291" t="s">
        <v>1925</v>
      </c>
      <c r="V139" s="348"/>
      <c r="W139" s="290" t="str">
        <f>IF(Tabla1[[#This Row],[SUSTENTO]]="CORRECTIVO","ADICIONAL",IF(AND(Tabla1[[#This Row],[SUSTENTO]]="PREVENTIVO",Tabla1[[#This Row],[INDICADOR]]="VERDE"),"CUMPLIDO",IF(AND(Tabla1[[#This Row],[SUSTENTO]]="BACKLOG",Tabla1[[#This Row],[INDICADOR]]="VERDE"),"CUMPLIDO","PENDIENTE")))</f>
        <v>CUMPLIDO</v>
      </c>
      <c r="X139" s="302" t="str">
        <f>+IF(X$1=Tabla1[[#This Row],[INICIO 
PARADA]],"X",IF(Tabla1[[#This Row],[FIN 
PARADA]]=X$1,"X",""))</f>
        <v/>
      </c>
      <c r="Y139" s="302" t="str">
        <f>+IF(Y$1=Tabla1[[#This Row],[INICIO 
PARADA]],"X",IF(Tabla1[[#This Row],[FIN 
PARADA]]=Y$1,"X",""))</f>
        <v/>
      </c>
      <c r="Z139" s="302" t="str">
        <f>+IF(Z$1=Tabla1[[#This Row],[INICIO 
PARADA]],"X",IF(Tabla1[[#This Row],[FIN 
PARADA]]=Z$1,"X",""))</f>
        <v/>
      </c>
      <c r="AA139" s="302" t="str">
        <f>+IF(AA$1=Tabla1[[#This Row],[INICIO 
PARADA]],"X",IF(Tabla1[[#This Row],[FIN 
PARADA]]=AA$1,"X",""))</f>
        <v>X</v>
      </c>
      <c r="AB139" s="302" t="str">
        <f>+IF(AB$1=Tabla1[[#This Row],[INICIO 
PARADA]],"X",IF(Tabla1[[#This Row],[FIN 
PARADA]]=AB$1,"X",""))</f>
        <v/>
      </c>
      <c r="AC139" s="302" t="str">
        <f>+IF(AC$1=Tabla1[[#This Row],[INICIO 
PARADA]],"X",IF(Tabla1[[#This Row],[FIN 
PARADA]]=AC$1,"X",""))</f>
        <v/>
      </c>
      <c r="AD139" s="302" t="str">
        <f>+IF(AD$1=Tabla1[[#This Row],[INICIO 
PARADA]],"X",IF(Tabla1[[#This Row],[FIN 
PARADA]]=AD$1,"X",""))</f>
        <v/>
      </c>
      <c r="AE139" s="303" t="str">
        <f>+IF(Tabla1[[#This Row],[SEGUIMIENTO]]="CUMPLIDO","Ejecutada",IF(Tabla1[[#This Row],[SEGUIMIENTO]]="PENDIENTE","No Ejecutada","ADICIONAL"))</f>
        <v>Ejecutada</v>
      </c>
      <c r="AF139" s="292" t="s">
        <v>1820</v>
      </c>
      <c r="AG139" s="292" t="s">
        <v>1821</v>
      </c>
      <c r="AH139" s="349"/>
      <c r="AI139" s="349"/>
      <c r="AJ139" s="304" t="str">
        <f>IF(Tabla1[[#This Row],[SUSTENTO]]="CORRECTIVO","N","S")</f>
        <v>S</v>
      </c>
      <c r="AK139" s="297" t="str">
        <f>+Tabla1[[#This Row],[PERSONAL]]</f>
        <v>INST_P_C</v>
      </c>
      <c r="AL139" s="299">
        <f>+IF(Tabla1[[#This Row],[S/N]]="S",IF(Tabla1[[#This Row],[HH]]=0,Tabla1[[#This Row],[HH//]],Tabla1[[#This Row],[HH]]),0)</f>
        <v>3</v>
      </c>
      <c r="AM139" s="345">
        <v>3</v>
      </c>
      <c r="AN139" s="305">
        <f>IF(Tabla1[[#This Row],[S/N]]="s",+IFERROR(Tabla1[[#This Row],[HH REAL]]/Tabla1[[#This Row],[HH PLAN]],0),"")</f>
        <v>1</v>
      </c>
      <c r="AO139" s="148">
        <f>Tabla1[[#This Row],[FREC
CANT]]*Tabla1[[#This Row],[HH REAL]]</f>
        <v>6</v>
      </c>
    </row>
    <row r="140" spans="1:41" hidden="1">
      <c r="A140" s="341"/>
      <c r="B140" s="290" t="s">
        <v>13</v>
      </c>
      <c r="C140" s="342"/>
      <c r="D140" s="309" t="s">
        <v>1932</v>
      </c>
      <c r="E140" s="344"/>
      <c r="F140" s="298" t="s">
        <v>2064</v>
      </c>
      <c r="G140" s="298" t="s">
        <v>2069</v>
      </c>
      <c r="H140" s="343">
        <v>2</v>
      </c>
      <c r="I140" s="345">
        <v>9</v>
      </c>
      <c r="J140" s="310">
        <v>45377</v>
      </c>
      <c r="K140" s="310">
        <v>45377</v>
      </c>
      <c r="L140" s="310">
        <v>45377</v>
      </c>
      <c r="M140" s="297">
        <f ca="1">Tabla1[[#This Row],[REPUESTO]:[SUSTENTO]]</f>
        <v>0</v>
      </c>
      <c r="N140" s="298" t="str">
        <f>IF(Tabla1[[#This Row],[PM]]="PM01","PREVENTIVO",IF(Tabla1[[#This Row],[PM]]="PM02","BACKLOG","CORRECTIVO"))</f>
        <v>PREVENTIVO</v>
      </c>
      <c r="O140" s="309" t="s">
        <v>941</v>
      </c>
      <c r="P140" s="308">
        <f>Tabla1[[#This Row],[FREC
CANT]]</f>
        <v>2</v>
      </c>
      <c r="Q140" s="299">
        <f>Tabla1[[#This Row],[HORAS ACUM
SOLICITADO]]</f>
        <v>9</v>
      </c>
      <c r="R140" s="299">
        <f>(Tabla1[[#This Row],[H]]*Tabla1[[#This Row],[HH]])</f>
        <v>18</v>
      </c>
      <c r="S140" s="346"/>
      <c r="T140" s="347"/>
      <c r="U140" s="291" t="s">
        <v>1925</v>
      </c>
      <c r="V140" s="348"/>
      <c r="W140" s="290" t="str">
        <f>IF(Tabla1[[#This Row],[SUSTENTO]]="CORRECTIVO","ADICIONAL",IF(AND(Tabla1[[#This Row],[SUSTENTO]]="PREVENTIVO",Tabla1[[#This Row],[INDICADOR]]="VERDE"),"CUMPLIDO",IF(AND(Tabla1[[#This Row],[SUSTENTO]]="BACKLOG",Tabla1[[#This Row],[INDICADOR]]="VERDE"),"CUMPLIDO","PENDIENTE")))</f>
        <v>CUMPLIDO</v>
      </c>
      <c r="X140" s="302" t="str">
        <f>+IF(X$1=Tabla1[[#This Row],[INICIO 
PARADA]],"X",IF(Tabla1[[#This Row],[FIN 
PARADA]]=X$1,"X",""))</f>
        <v/>
      </c>
      <c r="Y140" s="302" t="str">
        <f>+IF(Y$1=Tabla1[[#This Row],[INICIO 
PARADA]],"X",IF(Tabla1[[#This Row],[FIN 
PARADA]]=Y$1,"X",""))</f>
        <v/>
      </c>
      <c r="Z140" s="302" t="str">
        <f>+IF(Z$1=Tabla1[[#This Row],[INICIO 
PARADA]],"X",IF(Tabla1[[#This Row],[FIN 
PARADA]]=Z$1,"X",""))</f>
        <v/>
      </c>
      <c r="AA140" s="302" t="str">
        <f>+IF(AA$1=Tabla1[[#This Row],[INICIO 
PARADA]],"X",IF(Tabla1[[#This Row],[FIN 
PARADA]]=AA$1,"X",""))</f>
        <v>X</v>
      </c>
      <c r="AB140" s="302" t="str">
        <f>+IF(AB$1=Tabla1[[#This Row],[INICIO 
PARADA]],"X",IF(Tabla1[[#This Row],[FIN 
PARADA]]=AB$1,"X",""))</f>
        <v/>
      </c>
      <c r="AC140" s="302" t="str">
        <f>+IF(AC$1=Tabla1[[#This Row],[INICIO 
PARADA]],"X",IF(Tabla1[[#This Row],[FIN 
PARADA]]=AC$1,"X",""))</f>
        <v/>
      </c>
      <c r="AD140" s="302" t="str">
        <f>+IF(AD$1=Tabla1[[#This Row],[INICIO 
PARADA]],"X",IF(Tabla1[[#This Row],[FIN 
PARADA]]=AD$1,"X",""))</f>
        <v/>
      </c>
      <c r="AE140" s="303" t="str">
        <f>+IF(Tabla1[[#This Row],[SEGUIMIENTO]]="CUMPLIDO","Ejecutada",IF(Tabla1[[#This Row],[SEGUIMIENTO]]="PENDIENTE","No Ejecutada","ADICIONAL"))</f>
        <v>Ejecutada</v>
      </c>
      <c r="AF140" s="292" t="s">
        <v>1820</v>
      </c>
      <c r="AG140" s="292" t="s">
        <v>1821</v>
      </c>
      <c r="AH140" s="349"/>
      <c r="AI140" s="349"/>
      <c r="AJ140" s="304" t="str">
        <f>IF(Tabla1[[#This Row],[SUSTENTO]]="CORRECTIVO","N","S")</f>
        <v>S</v>
      </c>
      <c r="AK140" s="297" t="str">
        <f>+Tabla1[[#This Row],[PERSONAL]]</f>
        <v>INST_P_C</v>
      </c>
      <c r="AL140" s="299">
        <f>+IF(Tabla1[[#This Row],[S/N]]="S",IF(Tabla1[[#This Row],[HH]]=0,Tabla1[[#This Row],[HH//]],Tabla1[[#This Row],[HH]]),0)</f>
        <v>9</v>
      </c>
      <c r="AM140" s="345">
        <v>9</v>
      </c>
      <c r="AN140" s="305">
        <f>IF(Tabla1[[#This Row],[S/N]]="s",+IFERROR(Tabla1[[#This Row],[HH REAL]]/Tabla1[[#This Row],[HH PLAN]],0),"")</f>
        <v>1</v>
      </c>
      <c r="AO140" s="148">
        <f>Tabla1[[#This Row],[FREC
CANT]]*Tabla1[[#This Row],[HH REAL]]</f>
        <v>18</v>
      </c>
    </row>
    <row r="141" spans="1:41" hidden="1">
      <c r="A141" s="341"/>
      <c r="B141" s="290" t="s">
        <v>13</v>
      </c>
      <c r="C141" s="342"/>
      <c r="D141" s="309" t="s">
        <v>1932</v>
      </c>
      <c r="E141" s="344"/>
      <c r="F141" s="298" t="s">
        <v>1386</v>
      </c>
      <c r="G141" s="298" t="s">
        <v>1982</v>
      </c>
      <c r="H141" s="343">
        <v>1</v>
      </c>
      <c r="I141" s="345">
        <v>0.5</v>
      </c>
      <c r="J141" s="310">
        <v>45377</v>
      </c>
      <c r="K141" s="310">
        <v>45377</v>
      </c>
      <c r="L141" s="310">
        <v>45377</v>
      </c>
      <c r="M141" s="297">
        <f ca="1">Tabla1[[#This Row],[REPUESTO]:[SUSTENTO]]</f>
        <v>0</v>
      </c>
      <c r="N141" s="298" t="str">
        <f>IF(Tabla1[[#This Row],[PM]]="PM01","PREVENTIVO",IF(Tabla1[[#This Row],[PM]]="PM02","BACKLOG","CORRECTIVO"))</f>
        <v>PREVENTIVO</v>
      </c>
      <c r="O141" s="309" t="s">
        <v>1928</v>
      </c>
      <c r="P141" s="308">
        <f>Tabla1[[#This Row],[FREC
CANT]]</f>
        <v>1</v>
      </c>
      <c r="Q141" s="299">
        <f>Tabla1[[#This Row],[HORAS ACUM
SOLICITADO]]</f>
        <v>0.5</v>
      </c>
      <c r="R141" s="299">
        <f>(Tabla1[[#This Row],[H]]*Tabla1[[#This Row],[HH]])</f>
        <v>0.5</v>
      </c>
      <c r="S141" s="346"/>
      <c r="T141" s="347"/>
      <c r="U141" s="291" t="s">
        <v>1925</v>
      </c>
      <c r="V141" s="348"/>
      <c r="W141" s="290" t="str">
        <f>IF(Tabla1[[#This Row],[SUSTENTO]]="CORRECTIVO","ADICIONAL",IF(AND(Tabla1[[#This Row],[SUSTENTO]]="PREVENTIVO",Tabla1[[#This Row],[INDICADOR]]="VERDE"),"CUMPLIDO",IF(AND(Tabla1[[#This Row],[SUSTENTO]]="BACKLOG",Tabla1[[#This Row],[INDICADOR]]="VERDE"),"CUMPLIDO","PENDIENTE")))</f>
        <v>CUMPLIDO</v>
      </c>
      <c r="X141" s="302" t="str">
        <f>+IF(X$1=Tabla1[[#This Row],[INICIO 
PARADA]],"X",IF(Tabla1[[#This Row],[FIN 
PARADA]]=X$1,"X",""))</f>
        <v/>
      </c>
      <c r="Y141" s="302" t="str">
        <f>+IF(Y$1=Tabla1[[#This Row],[INICIO 
PARADA]],"X",IF(Tabla1[[#This Row],[FIN 
PARADA]]=Y$1,"X",""))</f>
        <v/>
      </c>
      <c r="Z141" s="302" t="str">
        <f>+IF(Z$1=Tabla1[[#This Row],[INICIO 
PARADA]],"X",IF(Tabla1[[#This Row],[FIN 
PARADA]]=Z$1,"X",""))</f>
        <v/>
      </c>
      <c r="AA141" s="302" t="str">
        <f>+IF(AA$1=Tabla1[[#This Row],[INICIO 
PARADA]],"X",IF(Tabla1[[#This Row],[FIN 
PARADA]]=AA$1,"X",""))</f>
        <v>X</v>
      </c>
      <c r="AB141" s="302" t="str">
        <f>+IF(AB$1=Tabla1[[#This Row],[INICIO 
PARADA]],"X",IF(Tabla1[[#This Row],[FIN 
PARADA]]=AB$1,"X",""))</f>
        <v/>
      </c>
      <c r="AC141" s="302" t="str">
        <f>+IF(AC$1=Tabla1[[#This Row],[INICIO 
PARADA]],"X",IF(Tabla1[[#This Row],[FIN 
PARADA]]=AC$1,"X",""))</f>
        <v/>
      </c>
      <c r="AD141" s="302" t="str">
        <f>+IF(AD$1=Tabla1[[#This Row],[INICIO 
PARADA]],"X",IF(Tabla1[[#This Row],[FIN 
PARADA]]=AD$1,"X",""))</f>
        <v/>
      </c>
      <c r="AE141" s="303" t="str">
        <f>+IF(Tabla1[[#This Row],[SEGUIMIENTO]]="CUMPLIDO","Ejecutada",IF(Tabla1[[#This Row],[SEGUIMIENTO]]="PENDIENTE","No Ejecutada","ADICIONAL"))</f>
        <v>Ejecutada</v>
      </c>
      <c r="AF141" s="292" t="s">
        <v>1820</v>
      </c>
      <c r="AG141" s="292" t="s">
        <v>1821</v>
      </c>
      <c r="AH141" s="349"/>
      <c r="AI141" s="349"/>
      <c r="AJ141" s="304" t="str">
        <f>IF(Tabla1[[#This Row],[SUSTENTO]]="CORRECTIVO","N","S")</f>
        <v>S</v>
      </c>
      <c r="AK141" s="297" t="str">
        <f>+Tabla1[[#This Row],[PERSONAL]]</f>
        <v>LUB_P_C</v>
      </c>
      <c r="AL141" s="299">
        <f>+IF(Tabla1[[#This Row],[S/N]]="S",IF(Tabla1[[#This Row],[HH]]=0,Tabla1[[#This Row],[HH//]],Tabla1[[#This Row],[HH]]),0)</f>
        <v>0.5</v>
      </c>
      <c r="AM141" s="345">
        <v>0.5</v>
      </c>
      <c r="AN141" s="305">
        <f>IF(Tabla1[[#This Row],[S/N]]="s",+IFERROR(Tabla1[[#This Row],[HH REAL]]/Tabla1[[#This Row],[HH PLAN]],0),"")</f>
        <v>1</v>
      </c>
      <c r="AO141" s="148">
        <f>Tabla1[[#This Row],[FREC
CANT]]*Tabla1[[#This Row],[HH REAL]]</f>
        <v>0.5</v>
      </c>
    </row>
    <row r="142" spans="1:41" hidden="1">
      <c r="A142" s="341"/>
      <c r="B142" s="290" t="s">
        <v>13</v>
      </c>
      <c r="C142" s="342"/>
      <c r="D142" s="309" t="s">
        <v>1932</v>
      </c>
      <c r="E142" s="344"/>
      <c r="F142" s="298" t="s">
        <v>1387</v>
      </c>
      <c r="G142" s="298" t="s">
        <v>1982</v>
      </c>
      <c r="H142" s="343">
        <v>1</v>
      </c>
      <c r="I142" s="345">
        <v>0.5</v>
      </c>
      <c r="J142" s="310">
        <v>45377</v>
      </c>
      <c r="K142" s="310">
        <v>45377</v>
      </c>
      <c r="L142" s="310">
        <v>45377</v>
      </c>
      <c r="M142" s="297">
        <f ca="1">Tabla1[[#This Row],[REPUESTO]:[SUSTENTO]]</f>
        <v>0</v>
      </c>
      <c r="N142" s="298" t="str">
        <f>IF(Tabla1[[#This Row],[PM]]="PM01","PREVENTIVO",IF(Tabla1[[#This Row],[PM]]="PM02","BACKLOG","CORRECTIVO"))</f>
        <v>PREVENTIVO</v>
      </c>
      <c r="O142" s="309" t="s">
        <v>1928</v>
      </c>
      <c r="P142" s="308">
        <f>Tabla1[[#This Row],[FREC
CANT]]</f>
        <v>1</v>
      </c>
      <c r="Q142" s="299">
        <f>Tabla1[[#This Row],[HORAS ACUM
SOLICITADO]]</f>
        <v>0.5</v>
      </c>
      <c r="R142" s="299">
        <f>(Tabla1[[#This Row],[H]]*Tabla1[[#This Row],[HH]])</f>
        <v>0.5</v>
      </c>
      <c r="S142" s="346"/>
      <c r="T142" s="347"/>
      <c r="U142" s="291" t="s">
        <v>1925</v>
      </c>
      <c r="V142" s="348"/>
      <c r="W142" s="290" t="str">
        <f>IF(Tabla1[[#This Row],[SUSTENTO]]="CORRECTIVO","ADICIONAL",IF(AND(Tabla1[[#This Row],[SUSTENTO]]="PREVENTIVO",Tabla1[[#This Row],[INDICADOR]]="VERDE"),"CUMPLIDO",IF(AND(Tabla1[[#This Row],[SUSTENTO]]="BACKLOG",Tabla1[[#This Row],[INDICADOR]]="VERDE"),"CUMPLIDO","PENDIENTE")))</f>
        <v>CUMPLIDO</v>
      </c>
      <c r="X142" s="302" t="str">
        <f>+IF(X$1=Tabla1[[#This Row],[INICIO 
PARADA]],"X",IF(Tabla1[[#This Row],[FIN 
PARADA]]=X$1,"X",""))</f>
        <v/>
      </c>
      <c r="Y142" s="302" t="str">
        <f>+IF(Y$1=Tabla1[[#This Row],[INICIO 
PARADA]],"X",IF(Tabla1[[#This Row],[FIN 
PARADA]]=Y$1,"X",""))</f>
        <v/>
      </c>
      <c r="Z142" s="302" t="str">
        <f>+IF(Z$1=Tabla1[[#This Row],[INICIO 
PARADA]],"X",IF(Tabla1[[#This Row],[FIN 
PARADA]]=Z$1,"X",""))</f>
        <v/>
      </c>
      <c r="AA142" s="302" t="str">
        <f>+IF(AA$1=Tabla1[[#This Row],[INICIO 
PARADA]],"X",IF(Tabla1[[#This Row],[FIN 
PARADA]]=AA$1,"X",""))</f>
        <v>X</v>
      </c>
      <c r="AB142" s="302" t="str">
        <f>+IF(AB$1=Tabla1[[#This Row],[INICIO 
PARADA]],"X",IF(Tabla1[[#This Row],[FIN 
PARADA]]=AB$1,"X",""))</f>
        <v/>
      </c>
      <c r="AC142" s="302" t="str">
        <f>+IF(AC$1=Tabla1[[#This Row],[INICIO 
PARADA]],"X",IF(Tabla1[[#This Row],[FIN 
PARADA]]=AC$1,"X",""))</f>
        <v/>
      </c>
      <c r="AD142" s="302" t="str">
        <f>+IF(AD$1=Tabla1[[#This Row],[INICIO 
PARADA]],"X",IF(Tabla1[[#This Row],[FIN 
PARADA]]=AD$1,"X",""))</f>
        <v/>
      </c>
      <c r="AE142" s="303" t="str">
        <f>+IF(Tabla1[[#This Row],[SEGUIMIENTO]]="CUMPLIDO","Ejecutada",IF(Tabla1[[#This Row],[SEGUIMIENTO]]="PENDIENTE","No Ejecutada","ADICIONAL"))</f>
        <v>Ejecutada</v>
      </c>
      <c r="AF142" s="292" t="s">
        <v>1820</v>
      </c>
      <c r="AG142" s="292" t="s">
        <v>1821</v>
      </c>
      <c r="AH142" s="349"/>
      <c r="AI142" s="349"/>
      <c r="AJ142" s="304" t="str">
        <f>IF(Tabla1[[#This Row],[SUSTENTO]]="CORRECTIVO","N","S")</f>
        <v>S</v>
      </c>
      <c r="AK142" s="297" t="str">
        <f>+Tabla1[[#This Row],[PERSONAL]]</f>
        <v>LUB_P_C</v>
      </c>
      <c r="AL142" s="299">
        <f>+IF(Tabla1[[#This Row],[S/N]]="S",IF(Tabla1[[#This Row],[HH]]=0,Tabla1[[#This Row],[HH//]],Tabla1[[#This Row],[HH]]),0)</f>
        <v>0.5</v>
      </c>
      <c r="AM142" s="345">
        <v>0.5</v>
      </c>
      <c r="AN142" s="305">
        <f>IF(Tabla1[[#This Row],[S/N]]="s",+IFERROR(Tabla1[[#This Row],[HH REAL]]/Tabla1[[#This Row],[HH PLAN]],0),"")</f>
        <v>1</v>
      </c>
      <c r="AO142" s="148">
        <f>Tabla1[[#This Row],[FREC
CANT]]*Tabla1[[#This Row],[HH REAL]]</f>
        <v>0.5</v>
      </c>
    </row>
    <row r="143" spans="1:41" hidden="1">
      <c r="A143" s="341"/>
      <c r="B143" s="290" t="s">
        <v>13</v>
      </c>
      <c r="C143" s="342"/>
      <c r="D143" s="309" t="s">
        <v>1932</v>
      </c>
      <c r="E143" s="344"/>
      <c r="F143" s="298" t="s">
        <v>959</v>
      </c>
      <c r="G143" s="298" t="s">
        <v>1983</v>
      </c>
      <c r="H143" s="343">
        <v>1</v>
      </c>
      <c r="I143" s="345">
        <v>0.5</v>
      </c>
      <c r="J143" s="310">
        <v>45377</v>
      </c>
      <c r="K143" s="310">
        <v>45377</v>
      </c>
      <c r="L143" s="310">
        <v>45377</v>
      </c>
      <c r="M143" s="297">
        <f ca="1">Tabla1[[#This Row],[REPUESTO]:[SUSTENTO]]</f>
        <v>0</v>
      </c>
      <c r="N143" s="298" t="str">
        <f>IF(Tabla1[[#This Row],[PM]]="PM01","PREVENTIVO",IF(Tabla1[[#This Row],[PM]]="PM02","BACKLOG","CORRECTIVO"))</f>
        <v>PREVENTIVO</v>
      </c>
      <c r="O143" s="309" t="s">
        <v>1928</v>
      </c>
      <c r="P143" s="308">
        <f>Tabla1[[#This Row],[FREC
CANT]]</f>
        <v>1</v>
      </c>
      <c r="Q143" s="299">
        <f>Tabla1[[#This Row],[HORAS ACUM
SOLICITADO]]</f>
        <v>0.5</v>
      </c>
      <c r="R143" s="299">
        <f>(Tabla1[[#This Row],[H]]*Tabla1[[#This Row],[HH]])</f>
        <v>0.5</v>
      </c>
      <c r="S143" s="346"/>
      <c r="T143" s="347"/>
      <c r="U143" s="291" t="s">
        <v>1925</v>
      </c>
      <c r="V143" s="348"/>
      <c r="W143" s="290" t="str">
        <f>IF(Tabla1[[#This Row],[SUSTENTO]]="CORRECTIVO","ADICIONAL",IF(AND(Tabla1[[#This Row],[SUSTENTO]]="PREVENTIVO",Tabla1[[#This Row],[INDICADOR]]="VERDE"),"CUMPLIDO",IF(AND(Tabla1[[#This Row],[SUSTENTO]]="BACKLOG",Tabla1[[#This Row],[INDICADOR]]="VERDE"),"CUMPLIDO","PENDIENTE")))</f>
        <v>CUMPLIDO</v>
      </c>
      <c r="X143" s="302" t="str">
        <f>+IF(X$1=Tabla1[[#This Row],[INICIO 
PARADA]],"X",IF(Tabla1[[#This Row],[FIN 
PARADA]]=X$1,"X",""))</f>
        <v/>
      </c>
      <c r="Y143" s="302" t="str">
        <f>+IF(Y$1=Tabla1[[#This Row],[INICIO 
PARADA]],"X",IF(Tabla1[[#This Row],[FIN 
PARADA]]=Y$1,"X",""))</f>
        <v/>
      </c>
      <c r="Z143" s="302" t="str">
        <f>+IF(Z$1=Tabla1[[#This Row],[INICIO 
PARADA]],"X",IF(Tabla1[[#This Row],[FIN 
PARADA]]=Z$1,"X",""))</f>
        <v/>
      </c>
      <c r="AA143" s="302" t="str">
        <f>+IF(AA$1=Tabla1[[#This Row],[INICIO 
PARADA]],"X",IF(Tabla1[[#This Row],[FIN 
PARADA]]=AA$1,"X",""))</f>
        <v>X</v>
      </c>
      <c r="AB143" s="302" t="str">
        <f>+IF(AB$1=Tabla1[[#This Row],[INICIO 
PARADA]],"X",IF(Tabla1[[#This Row],[FIN 
PARADA]]=AB$1,"X",""))</f>
        <v/>
      </c>
      <c r="AC143" s="302" t="str">
        <f>+IF(AC$1=Tabla1[[#This Row],[INICIO 
PARADA]],"X",IF(Tabla1[[#This Row],[FIN 
PARADA]]=AC$1,"X",""))</f>
        <v/>
      </c>
      <c r="AD143" s="302" t="str">
        <f>+IF(AD$1=Tabla1[[#This Row],[INICIO 
PARADA]],"X",IF(Tabla1[[#This Row],[FIN 
PARADA]]=AD$1,"X",""))</f>
        <v/>
      </c>
      <c r="AE143" s="303" t="str">
        <f>+IF(Tabla1[[#This Row],[SEGUIMIENTO]]="CUMPLIDO","Ejecutada",IF(Tabla1[[#This Row],[SEGUIMIENTO]]="PENDIENTE","No Ejecutada","ADICIONAL"))</f>
        <v>Ejecutada</v>
      </c>
      <c r="AF143" s="292" t="s">
        <v>1820</v>
      </c>
      <c r="AG143" s="292" t="s">
        <v>1821</v>
      </c>
      <c r="AH143" s="349"/>
      <c r="AI143" s="349"/>
      <c r="AJ143" s="304" t="str">
        <f>IF(Tabla1[[#This Row],[SUSTENTO]]="CORRECTIVO","N","S")</f>
        <v>S</v>
      </c>
      <c r="AK143" s="297" t="str">
        <f>+Tabla1[[#This Row],[PERSONAL]]</f>
        <v>LUB_P_C</v>
      </c>
      <c r="AL143" s="299">
        <f>+IF(Tabla1[[#This Row],[S/N]]="S",IF(Tabla1[[#This Row],[HH]]=0,Tabla1[[#This Row],[HH//]],Tabla1[[#This Row],[HH]]),0)</f>
        <v>0.5</v>
      </c>
      <c r="AM143" s="345">
        <v>0.5</v>
      </c>
      <c r="AN143" s="305">
        <f>IF(Tabla1[[#This Row],[S/N]]="s",+IFERROR(Tabla1[[#This Row],[HH REAL]]/Tabla1[[#This Row],[HH PLAN]],0),"")</f>
        <v>1</v>
      </c>
      <c r="AO143" s="148">
        <f>Tabla1[[#This Row],[FREC
CANT]]*Tabla1[[#This Row],[HH REAL]]</f>
        <v>0.5</v>
      </c>
    </row>
    <row r="144" spans="1:41" hidden="1">
      <c r="A144" s="341"/>
      <c r="B144" s="290" t="s">
        <v>13</v>
      </c>
      <c r="C144" s="342"/>
      <c r="D144" s="309" t="s">
        <v>1932</v>
      </c>
      <c r="E144" s="344"/>
      <c r="F144" s="298" t="s">
        <v>1485</v>
      </c>
      <c r="G144" s="298" t="s">
        <v>1983</v>
      </c>
      <c r="H144" s="343">
        <v>1</v>
      </c>
      <c r="I144" s="345">
        <v>0.5</v>
      </c>
      <c r="J144" s="310">
        <v>45377</v>
      </c>
      <c r="K144" s="310">
        <v>45377</v>
      </c>
      <c r="L144" s="310">
        <v>45377</v>
      </c>
      <c r="M144" s="297">
        <f ca="1">Tabla1[[#This Row],[REPUESTO]:[SUSTENTO]]</f>
        <v>0</v>
      </c>
      <c r="N144" s="298" t="str">
        <f>IF(Tabla1[[#This Row],[PM]]="PM01","PREVENTIVO",IF(Tabla1[[#This Row],[PM]]="PM02","BACKLOG","CORRECTIVO"))</f>
        <v>PREVENTIVO</v>
      </c>
      <c r="O144" s="309" t="s">
        <v>1928</v>
      </c>
      <c r="P144" s="308">
        <f>Tabla1[[#This Row],[FREC
CANT]]</f>
        <v>1</v>
      </c>
      <c r="Q144" s="299">
        <f>Tabla1[[#This Row],[HORAS ACUM
SOLICITADO]]</f>
        <v>0.5</v>
      </c>
      <c r="R144" s="299">
        <f>(Tabla1[[#This Row],[H]]*Tabla1[[#This Row],[HH]])</f>
        <v>0.5</v>
      </c>
      <c r="S144" s="346"/>
      <c r="T144" s="347"/>
      <c r="U144" s="291" t="s">
        <v>1925</v>
      </c>
      <c r="V144" s="348"/>
      <c r="W144" s="290" t="str">
        <f>IF(Tabla1[[#This Row],[SUSTENTO]]="CORRECTIVO","ADICIONAL",IF(AND(Tabla1[[#This Row],[SUSTENTO]]="PREVENTIVO",Tabla1[[#This Row],[INDICADOR]]="VERDE"),"CUMPLIDO",IF(AND(Tabla1[[#This Row],[SUSTENTO]]="BACKLOG",Tabla1[[#This Row],[INDICADOR]]="VERDE"),"CUMPLIDO","PENDIENTE")))</f>
        <v>CUMPLIDO</v>
      </c>
      <c r="X144" s="302" t="str">
        <f>+IF(X$1=Tabla1[[#This Row],[INICIO 
PARADA]],"X",IF(Tabla1[[#This Row],[FIN 
PARADA]]=X$1,"X",""))</f>
        <v/>
      </c>
      <c r="Y144" s="302" t="str">
        <f>+IF(Y$1=Tabla1[[#This Row],[INICIO 
PARADA]],"X",IF(Tabla1[[#This Row],[FIN 
PARADA]]=Y$1,"X",""))</f>
        <v/>
      </c>
      <c r="Z144" s="302" t="str">
        <f>+IF(Z$1=Tabla1[[#This Row],[INICIO 
PARADA]],"X",IF(Tabla1[[#This Row],[FIN 
PARADA]]=Z$1,"X",""))</f>
        <v/>
      </c>
      <c r="AA144" s="302" t="str">
        <f>+IF(AA$1=Tabla1[[#This Row],[INICIO 
PARADA]],"X",IF(Tabla1[[#This Row],[FIN 
PARADA]]=AA$1,"X",""))</f>
        <v>X</v>
      </c>
      <c r="AB144" s="302" t="str">
        <f>+IF(AB$1=Tabla1[[#This Row],[INICIO 
PARADA]],"X",IF(Tabla1[[#This Row],[FIN 
PARADA]]=AB$1,"X",""))</f>
        <v/>
      </c>
      <c r="AC144" s="302" t="str">
        <f>+IF(AC$1=Tabla1[[#This Row],[INICIO 
PARADA]],"X",IF(Tabla1[[#This Row],[FIN 
PARADA]]=AC$1,"X",""))</f>
        <v/>
      </c>
      <c r="AD144" s="302" t="str">
        <f>+IF(AD$1=Tabla1[[#This Row],[INICIO 
PARADA]],"X",IF(Tabla1[[#This Row],[FIN 
PARADA]]=AD$1,"X",""))</f>
        <v/>
      </c>
      <c r="AE144" s="303" t="str">
        <f>+IF(Tabla1[[#This Row],[SEGUIMIENTO]]="CUMPLIDO","Ejecutada",IF(Tabla1[[#This Row],[SEGUIMIENTO]]="PENDIENTE","No Ejecutada","ADICIONAL"))</f>
        <v>Ejecutada</v>
      </c>
      <c r="AF144" s="292" t="s">
        <v>1820</v>
      </c>
      <c r="AG144" s="292" t="s">
        <v>1821</v>
      </c>
      <c r="AH144" s="349"/>
      <c r="AI144" s="349"/>
      <c r="AJ144" s="304" t="str">
        <f>IF(Tabla1[[#This Row],[SUSTENTO]]="CORRECTIVO","N","S")</f>
        <v>S</v>
      </c>
      <c r="AK144" s="297" t="str">
        <f>+Tabla1[[#This Row],[PERSONAL]]</f>
        <v>LUB_P_C</v>
      </c>
      <c r="AL144" s="299">
        <f>+IF(Tabla1[[#This Row],[S/N]]="S",IF(Tabla1[[#This Row],[HH]]=0,Tabla1[[#This Row],[HH//]],Tabla1[[#This Row],[HH]]),0)</f>
        <v>0.5</v>
      </c>
      <c r="AM144" s="345">
        <v>0.5</v>
      </c>
      <c r="AN144" s="305">
        <f>IF(Tabla1[[#This Row],[S/N]]="s",+IFERROR(Tabla1[[#This Row],[HH REAL]]/Tabla1[[#This Row],[HH PLAN]],0),"")</f>
        <v>1</v>
      </c>
      <c r="AO144" s="148">
        <f>Tabla1[[#This Row],[FREC
CANT]]*Tabla1[[#This Row],[HH REAL]]</f>
        <v>0.5</v>
      </c>
    </row>
    <row r="145" spans="1:41" hidden="1">
      <c r="A145" s="341"/>
      <c r="B145" s="290" t="s">
        <v>13</v>
      </c>
      <c r="C145" s="342"/>
      <c r="D145" s="309" t="s">
        <v>1932</v>
      </c>
      <c r="E145" s="344"/>
      <c r="F145" s="298" t="s">
        <v>959</v>
      </c>
      <c r="G145" s="298" t="s">
        <v>2083</v>
      </c>
      <c r="H145" s="343">
        <v>1</v>
      </c>
      <c r="I145" s="345">
        <v>1</v>
      </c>
      <c r="J145" s="310">
        <v>45377</v>
      </c>
      <c r="K145" s="310">
        <v>45377</v>
      </c>
      <c r="L145" s="310">
        <v>45377</v>
      </c>
      <c r="M145" s="297">
        <f ca="1">Tabla1[[#This Row],[REPUESTO]:[SUSTENTO]]</f>
        <v>0</v>
      </c>
      <c r="N145" s="298" t="str">
        <f>IF(Tabla1[[#This Row],[PM]]="PM01","PREVENTIVO",IF(Tabla1[[#This Row],[PM]]="PM02","BACKLOG","CORRECTIVO"))</f>
        <v>PREVENTIVO</v>
      </c>
      <c r="O145" s="309" t="s">
        <v>1928</v>
      </c>
      <c r="P145" s="308">
        <f>Tabla1[[#This Row],[FREC
CANT]]</f>
        <v>1</v>
      </c>
      <c r="Q145" s="299">
        <f>Tabla1[[#This Row],[HORAS ACUM
SOLICITADO]]</f>
        <v>1</v>
      </c>
      <c r="R145" s="299">
        <f>(Tabla1[[#This Row],[H]]*Tabla1[[#This Row],[HH]])</f>
        <v>1</v>
      </c>
      <c r="S145" s="346"/>
      <c r="T145" s="347"/>
      <c r="U145" s="291" t="s">
        <v>1925</v>
      </c>
      <c r="V145" s="348"/>
      <c r="W145" s="290" t="str">
        <f>IF(Tabla1[[#This Row],[SUSTENTO]]="CORRECTIVO","ADICIONAL",IF(AND(Tabla1[[#This Row],[SUSTENTO]]="PREVENTIVO",Tabla1[[#This Row],[INDICADOR]]="VERDE"),"CUMPLIDO",IF(AND(Tabla1[[#This Row],[SUSTENTO]]="BACKLOG",Tabla1[[#This Row],[INDICADOR]]="VERDE"),"CUMPLIDO","PENDIENTE")))</f>
        <v>CUMPLIDO</v>
      </c>
      <c r="X145" s="302" t="str">
        <f>+IF(X$1=Tabla1[[#This Row],[INICIO 
PARADA]],"X",IF(Tabla1[[#This Row],[FIN 
PARADA]]=X$1,"X",""))</f>
        <v/>
      </c>
      <c r="Y145" s="302" t="str">
        <f>+IF(Y$1=Tabla1[[#This Row],[INICIO 
PARADA]],"X",IF(Tabla1[[#This Row],[FIN 
PARADA]]=Y$1,"X",""))</f>
        <v/>
      </c>
      <c r="Z145" s="302" t="str">
        <f>+IF(Z$1=Tabla1[[#This Row],[INICIO 
PARADA]],"X",IF(Tabla1[[#This Row],[FIN 
PARADA]]=Z$1,"X",""))</f>
        <v/>
      </c>
      <c r="AA145" s="302" t="str">
        <f>+IF(AA$1=Tabla1[[#This Row],[INICIO 
PARADA]],"X",IF(Tabla1[[#This Row],[FIN 
PARADA]]=AA$1,"X",""))</f>
        <v>X</v>
      </c>
      <c r="AB145" s="302" t="str">
        <f>+IF(AB$1=Tabla1[[#This Row],[INICIO 
PARADA]],"X",IF(Tabla1[[#This Row],[FIN 
PARADA]]=AB$1,"X",""))</f>
        <v/>
      </c>
      <c r="AC145" s="302" t="str">
        <f>+IF(AC$1=Tabla1[[#This Row],[INICIO 
PARADA]],"X",IF(Tabla1[[#This Row],[FIN 
PARADA]]=AC$1,"X",""))</f>
        <v/>
      </c>
      <c r="AD145" s="302" t="str">
        <f>+IF(AD$1=Tabla1[[#This Row],[INICIO 
PARADA]],"X",IF(Tabla1[[#This Row],[FIN 
PARADA]]=AD$1,"X",""))</f>
        <v/>
      </c>
      <c r="AE145" s="303" t="str">
        <f>+IF(Tabla1[[#This Row],[SEGUIMIENTO]]="CUMPLIDO","Ejecutada",IF(Tabla1[[#This Row],[SEGUIMIENTO]]="PENDIENTE","No Ejecutada","ADICIONAL"))</f>
        <v>Ejecutada</v>
      </c>
      <c r="AF145" s="292" t="s">
        <v>1820</v>
      </c>
      <c r="AG145" s="292" t="s">
        <v>1821</v>
      </c>
      <c r="AH145" s="349"/>
      <c r="AI145" s="349"/>
      <c r="AJ145" s="304" t="str">
        <f>IF(Tabla1[[#This Row],[SUSTENTO]]="CORRECTIVO","N","S")</f>
        <v>S</v>
      </c>
      <c r="AK145" s="297" t="str">
        <f>+Tabla1[[#This Row],[PERSONAL]]</f>
        <v>LUB_P_C</v>
      </c>
      <c r="AL145" s="299">
        <f>+IF(Tabla1[[#This Row],[S/N]]="S",IF(Tabla1[[#This Row],[HH]]=0,Tabla1[[#This Row],[HH//]],Tabla1[[#This Row],[HH]]),0)</f>
        <v>1</v>
      </c>
      <c r="AM145" s="345">
        <v>1</v>
      </c>
      <c r="AN145" s="305">
        <f>IF(Tabla1[[#This Row],[S/N]]="s",+IFERROR(Tabla1[[#This Row],[HH REAL]]/Tabla1[[#This Row],[HH PLAN]],0),"")</f>
        <v>1</v>
      </c>
      <c r="AO145" s="148">
        <f>Tabla1[[#This Row],[FREC
CANT]]*Tabla1[[#This Row],[HH REAL]]</f>
        <v>1</v>
      </c>
    </row>
    <row r="146" spans="1:41" hidden="1">
      <c r="A146" s="341"/>
      <c r="B146" s="290" t="s">
        <v>13</v>
      </c>
      <c r="C146" s="342"/>
      <c r="D146" s="309" t="s">
        <v>1932</v>
      </c>
      <c r="E146" s="344"/>
      <c r="F146" s="298" t="s">
        <v>983</v>
      </c>
      <c r="G146" s="298" t="s">
        <v>2084</v>
      </c>
      <c r="H146" s="343">
        <v>1</v>
      </c>
      <c r="I146" s="345">
        <v>0.5</v>
      </c>
      <c r="J146" s="310">
        <v>45377</v>
      </c>
      <c r="K146" s="310">
        <v>45377</v>
      </c>
      <c r="L146" s="310">
        <v>45377</v>
      </c>
      <c r="M146" s="297">
        <f ca="1">Tabla1[[#This Row],[REPUESTO]:[SUSTENTO]]</f>
        <v>0</v>
      </c>
      <c r="N146" s="298" t="str">
        <f>IF(Tabla1[[#This Row],[PM]]="PM01","PREVENTIVO",IF(Tabla1[[#This Row],[PM]]="PM02","BACKLOG","CORRECTIVO"))</f>
        <v>PREVENTIVO</v>
      </c>
      <c r="O146" s="309" t="s">
        <v>1928</v>
      </c>
      <c r="P146" s="308">
        <f>Tabla1[[#This Row],[FREC
CANT]]</f>
        <v>1</v>
      </c>
      <c r="Q146" s="299">
        <f>Tabla1[[#This Row],[HORAS ACUM
SOLICITADO]]</f>
        <v>0.5</v>
      </c>
      <c r="R146" s="299">
        <f>(Tabla1[[#This Row],[H]]*Tabla1[[#This Row],[HH]])</f>
        <v>0.5</v>
      </c>
      <c r="S146" s="346"/>
      <c r="T146" s="347"/>
      <c r="U146" s="291" t="s">
        <v>1925</v>
      </c>
      <c r="V146" s="348"/>
      <c r="W146" s="290" t="str">
        <f>IF(Tabla1[[#This Row],[SUSTENTO]]="CORRECTIVO","ADICIONAL",IF(AND(Tabla1[[#This Row],[SUSTENTO]]="PREVENTIVO",Tabla1[[#This Row],[INDICADOR]]="VERDE"),"CUMPLIDO",IF(AND(Tabla1[[#This Row],[SUSTENTO]]="BACKLOG",Tabla1[[#This Row],[INDICADOR]]="VERDE"),"CUMPLIDO","PENDIENTE")))</f>
        <v>CUMPLIDO</v>
      </c>
      <c r="X146" s="302" t="str">
        <f>+IF(X$1=Tabla1[[#This Row],[INICIO 
PARADA]],"X",IF(Tabla1[[#This Row],[FIN 
PARADA]]=X$1,"X",""))</f>
        <v/>
      </c>
      <c r="Y146" s="302" t="str">
        <f>+IF(Y$1=Tabla1[[#This Row],[INICIO 
PARADA]],"X",IF(Tabla1[[#This Row],[FIN 
PARADA]]=Y$1,"X",""))</f>
        <v/>
      </c>
      <c r="Z146" s="302" t="str">
        <f>+IF(Z$1=Tabla1[[#This Row],[INICIO 
PARADA]],"X",IF(Tabla1[[#This Row],[FIN 
PARADA]]=Z$1,"X",""))</f>
        <v/>
      </c>
      <c r="AA146" s="302" t="str">
        <f>+IF(AA$1=Tabla1[[#This Row],[INICIO 
PARADA]],"X",IF(Tabla1[[#This Row],[FIN 
PARADA]]=AA$1,"X",""))</f>
        <v>X</v>
      </c>
      <c r="AB146" s="302" t="str">
        <f>+IF(AB$1=Tabla1[[#This Row],[INICIO 
PARADA]],"X",IF(Tabla1[[#This Row],[FIN 
PARADA]]=AB$1,"X",""))</f>
        <v/>
      </c>
      <c r="AC146" s="302" t="str">
        <f>+IF(AC$1=Tabla1[[#This Row],[INICIO 
PARADA]],"X",IF(Tabla1[[#This Row],[FIN 
PARADA]]=AC$1,"X",""))</f>
        <v/>
      </c>
      <c r="AD146" s="302" t="str">
        <f>+IF(AD$1=Tabla1[[#This Row],[INICIO 
PARADA]],"X",IF(Tabla1[[#This Row],[FIN 
PARADA]]=AD$1,"X",""))</f>
        <v/>
      </c>
      <c r="AE146" s="303" t="str">
        <f>+IF(Tabla1[[#This Row],[SEGUIMIENTO]]="CUMPLIDO","Ejecutada",IF(Tabla1[[#This Row],[SEGUIMIENTO]]="PENDIENTE","No Ejecutada","ADICIONAL"))</f>
        <v>Ejecutada</v>
      </c>
      <c r="AF146" s="292" t="s">
        <v>1820</v>
      </c>
      <c r="AG146" s="292" t="s">
        <v>1821</v>
      </c>
      <c r="AH146" s="349"/>
      <c r="AI146" s="349"/>
      <c r="AJ146" s="304" t="str">
        <f>IF(Tabla1[[#This Row],[SUSTENTO]]="CORRECTIVO","N","S")</f>
        <v>S</v>
      </c>
      <c r="AK146" s="297" t="str">
        <f>+Tabla1[[#This Row],[PERSONAL]]</f>
        <v>LUB_P_C</v>
      </c>
      <c r="AL146" s="299">
        <f>+IF(Tabla1[[#This Row],[S/N]]="S",IF(Tabla1[[#This Row],[HH]]=0,Tabla1[[#This Row],[HH//]],Tabla1[[#This Row],[HH]]),0)</f>
        <v>0.5</v>
      </c>
      <c r="AM146" s="345">
        <v>0.5</v>
      </c>
      <c r="AN146" s="305">
        <f>IF(Tabla1[[#This Row],[S/N]]="s",+IFERROR(Tabla1[[#This Row],[HH REAL]]/Tabla1[[#This Row],[HH PLAN]],0),"")</f>
        <v>1</v>
      </c>
      <c r="AO146" s="148">
        <f>Tabla1[[#This Row],[FREC
CANT]]*Tabla1[[#This Row],[HH REAL]]</f>
        <v>0.5</v>
      </c>
    </row>
    <row r="147" spans="1:41" hidden="1">
      <c r="A147" s="341"/>
      <c r="B147" s="290" t="s">
        <v>13</v>
      </c>
      <c r="C147" s="342"/>
      <c r="D147" s="309" t="s">
        <v>1932</v>
      </c>
      <c r="E147" s="344"/>
      <c r="F147" s="298" t="s">
        <v>2080</v>
      </c>
      <c r="G147" s="298" t="s">
        <v>2085</v>
      </c>
      <c r="H147" s="343">
        <v>1</v>
      </c>
      <c r="I147" s="345">
        <v>1</v>
      </c>
      <c r="J147" s="310">
        <v>45377</v>
      </c>
      <c r="K147" s="310">
        <v>45377</v>
      </c>
      <c r="L147" s="310">
        <v>45377</v>
      </c>
      <c r="M147" s="297">
        <f ca="1">Tabla1[[#This Row],[REPUESTO]:[SUSTENTO]]</f>
        <v>0</v>
      </c>
      <c r="N147" s="298" t="str">
        <f>IF(Tabla1[[#This Row],[PM]]="PM01","PREVENTIVO",IF(Tabla1[[#This Row],[PM]]="PM02","BACKLOG","CORRECTIVO"))</f>
        <v>PREVENTIVO</v>
      </c>
      <c r="O147" s="309" t="s">
        <v>1928</v>
      </c>
      <c r="P147" s="308">
        <f>Tabla1[[#This Row],[FREC
CANT]]</f>
        <v>1</v>
      </c>
      <c r="Q147" s="299">
        <f>Tabla1[[#This Row],[HORAS ACUM
SOLICITADO]]</f>
        <v>1</v>
      </c>
      <c r="R147" s="299">
        <f>(Tabla1[[#This Row],[H]]*Tabla1[[#This Row],[HH]])</f>
        <v>1</v>
      </c>
      <c r="S147" s="346"/>
      <c r="T147" s="347"/>
      <c r="U147" s="291" t="s">
        <v>1925</v>
      </c>
      <c r="V147" s="348"/>
      <c r="W147" s="290" t="str">
        <f>IF(Tabla1[[#This Row],[SUSTENTO]]="CORRECTIVO","ADICIONAL",IF(AND(Tabla1[[#This Row],[SUSTENTO]]="PREVENTIVO",Tabla1[[#This Row],[INDICADOR]]="VERDE"),"CUMPLIDO",IF(AND(Tabla1[[#This Row],[SUSTENTO]]="BACKLOG",Tabla1[[#This Row],[INDICADOR]]="VERDE"),"CUMPLIDO","PENDIENTE")))</f>
        <v>CUMPLIDO</v>
      </c>
      <c r="X147" s="302" t="str">
        <f>+IF(X$1=Tabla1[[#This Row],[INICIO 
PARADA]],"X",IF(Tabla1[[#This Row],[FIN 
PARADA]]=X$1,"X",""))</f>
        <v/>
      </c>
      <c r="Y147" s="302" t="str">
        <f>+IF(Y$1=Tabla1[[#This Row],[INICIO 
PARADA]],"X",IF(Tabla1[[#This Row],[FIN 
PARADA]]=Y$1,"X",""))</f>
        <v/>
      </c>
      <c r="Z147" s="302" t="str">
        <f>+IF(Z$1=Tabla1[[#This Row],[INICIO 
PARADA]],"X",IF(Tabla1[[#This Row],[FIN 
PARADA]]=Z$1,"X",""))</f>
        <v/>
      </c>
      <c r="AA147" s="302" t="str">
        <f>+IF(AA$1=Tabla1[[#This Row],[INICIO 
PARADA]],"X",IF(Tabla1[[#This Row],[FIN 
PARADA]]=AA$1,"X",""))</f>
        <v>X</v>
      </c>
      <c r="AB147" s="302" t="str">
        <f>+IF(AB$1=Tabla1[[#This Row],[INICIO 
PARADA]],"X",IF(Tabla1[[#This Row],[FIN 
PARADA]]=AB$1,"X",""))</f>
        <v/>
      </c>
      <c r="AC147" s="302" t="str">
        <f>+IF(AC$1=Tabla1[[#This Row],[INICIO 
PARADA]],"X",IF(Tabla1[[#This Row],[FIN 
PARADA]]=AC$1,"X",""))</f>
        <v/>
      </c>
      <c r="AD147" s="302" t="str">
        <f>+IF(AD$1=Tabla1[[#This Row],[INICIO 
PARADA]],"X",IF(Tabla1[[#This Row],[FIN 
PARADA]]=AD$1,"X",""))</f>
        <v/>
      </c>
      <c r="AE147" s="303" t="str">
        <f>+IF(Tabla1[[#This Row],[SEGUIMIENTO]]="CUMPLIDO","Ejecutada",IF(Tabla1[[#This Row],[SEGUIMIENTO]]="PENDIENTE","No Ejecutada","ADICIONAL"))</f>
        <v>Ejecutada</v>
      </c>
      <c r="AF147" s="292" t="s">
        <v>1820</v>
      </c>
      <c r="AG147" s="292" t="s">
        <v>1821</v>
      </c>
      <c r="AH147" s="293"/>
      <c r="AI147" s="349"/>
      <c r="AJ147" s="304" t="str">
        <f>IF(Tabla1[[#This Row],[SUSTENTO]]="CORRECTIVO","N","S")</f>
        <v>S</v>
      </c>
      <c r="AK147" s="297" t="str">
        <f>+Tabla1[[#This Row],[PERSONAL]]</f>
        <v>LUB_P_C</v>
      </c>
      <c r="AL147" s="299">
        <f>+IF(Tabla1[[#This Row],[S/N]]="S",IF(Tabla1[[#This Row],[HH]]=0,Tabla1[[#This Row],[HH//]],Tabla1[[#This Row],[HH]]),0)</f>
        <v>1</v>
      </c>
      <c r="AM147" s="345">
        <v>1</v>
      </c>
      <c r="AN147" s="305">
        <f>IF(Tabla1[[#This Row],[S/N]]="s",+IFERROR(Tabla1[[#This Row],[HH REAL]]/Tabla1[[#This Row],[HH PLAN]],0),"")</f>
        <v>1</v>
      </c>
      <c r="AO147" s="148">
        <f>Tabla1[[#This Row],[FREC
CANT]]*Tabla1[[#This Row],[HH REAL]]</f>
        <v>1</v>
      </c>
    </row>
    <row r="148" spans="1:41" hidden="1">
      <c r="A148" s="341"/>
      <c r="B148" s="290" t="s">
        <v>13</v>
      </c>
      <c r="C148" s="342"/>
      <c r="D148" s="309" t="s">
        <v>1932</v>
      </c>
      <c r="E148" s="344"/>
      <c r="F148" s="298" t="s">
        <v>1551</v>
      </c>
      <c r="G148" s="298" t="s">
        <v>2086</v>
      </c>
      <c r="H148" s="343">
        <v>1</v>
      </c>
      <c r="I148" s="345">
        <v>1</v>
      </c>
      <c r="J148" s="310">
        <v>45377</v>
      </c>
      <c r="K148" s="310">
        <v>45377</v>
      </c>
      <c r="L148" s="310">
        <v>45377</v>
      </c>
      <c r="M148" s="297">
        <f ca="1">Tabla1[[#This Row],[REPUESTO]:[SUSTENTO]]</f>
        <v>0</v>
      </c>
      <c r="N148" s="298" t="str">
        <f>IF(Tabla1[[#This Row],[PM]]="PM01","PREVENTIVO",IF(Tabla1[[#This Row],[PM]]="PM02","BACKLOG","CORRECTIVO"))</f>
        <v>PREVENTIVO</v>
      </c>
      <c r="O148" s="309" t="s">
        <v>1928</v>
      </c>
      <c r="P148" s="308">
        <f>Tabla1[[#This Row],[FREC
CANT]]</f>
        <v>1</v>
      </c>
      <c r="Q148" s="299">
        <f>Tabla1[[#This Row],[HORAS ACUM
SOLICITADO]]</f>
        <v>1</v>
      </c>
      <c r="R148" s="299">
        <f>(Tabla1[[#This Row],[H]]*Tabla1[[#This Row],[HH]])</f>
        <v>1</v>
      </c>
      <c r="S148" s="346"/>
      <c r="T148" s="347"/>
      <c r="U148" s="291" t="s">
        <v>1925</v>
      </c>
      <c r="V148" s="348"/>
      <c r="W148" s="290" t="str">
        <f>IF(Tabla1[[#This Row],[SUSTENTO]]="CORRECTIVO","ADICIONAL",IF(AND(Tabla1[[#This Row],[SUSTENTO]]="PREVENTIVO",Tabla1[[#This Row],[INDICADOR]]="VERDE"),"CUMPLIDO",IF(AND(Tabla1[[#This Row],[SUSTENTO]]="BACKLOG",Tabla1[[#This Row],[INDICADOR]]="VERDE"),"CUMPLIDO","PENDIENTE")))</f>
        <v>CUMPLIDO</v>
      </c>
      <c r="X148" s="302" t="str">
        <f>+IF(X$1=Tabla1[[#This Row],[INICIO 
PARADA]],"X",IF(Tabla1[[#This Row],[FIN 
PARADA]]=X$1,"X",""))</f>
        <v/>
      </c>
      <c r="Y148" s="302" t="str">
        <f>+IF(Y$1=Tabla1[[#This Row],[INICIO 
PARADA]],"X",IF(Tabla1[[#This Row],[FIN 
PARADA]]=Y$1,"X",""))</f>
        <v/>
      </c>
      <c r="Z148" s="302" t="str">
        <f>+IF(Z$1=Tabla1[[#This Row],[INICIO 
PARADA]],"X",IF(Tabla1[[#This Row],[FIN 
PARADA]]=Z$1,"X",""))</f>
        <v/>
      </c>
      <c r="AA148" s="302" t="str">
        <f>+IF(AA$1=Tabla1[[#This Row],[INICIO 
PARADA]],"X",IF(Tabla1[[#This Row],[FIN 
PARADA]]=AA$1,"X",""))</f>
        <v>X</v>
      </c>
      <c r="AB148" s="302" t="str">
        <f>+IF(AB$1=Tabla1[[#This Row],[INICIO 
PARADA]],"X",IF(Tabla1[[#This Row],[FIN 
PARADA]]=AB$1,"X",""))</f>
        <v/>
      </c>
      <c r="AC148" s="302" t="str">
        <f>+IF(AC$1=Tabla1[[#This Row],[INICIO 
PARADA]],"X",IF(Tabla1[[#This Row],[FIN 
PARADA]]=AC$1,"X",""))</f>
        <v/>
      </c>
      <c r="AD148" s="302" t="str">
        <f>+IF(AD$1=Tabla1[[#This Row],[INICIO 
PARADA]],"X",IF(Tabla1[[#This Row],[FIN 
PARADA]]=AD$1,"X",""))</f>
        <v/>
      </c>
      <c r="AE148" s="303" t="str">
        <f>+IF(Tabla1[[#This Row],[SEGUIMIENTO]]="CUMPLIDO","Ejecutada",IF(Tabla1[[#This Row],[SEGUIMIENTO]]="PENDIENTE","No Ejecutada","ADICIONAL"))</f>
        <v>Ejecutada</v>
      </c>
      <c r="AF148" s="292" t="s">
        <v>1820</v>
      </c>
      <c r="AG148" s="292" t="s">
        <v>1821</v>
      </c>
      <c r="AH148" s="349"/>
      <c r="AI148" s="349"/>
      <c r="AJ148" s="304" t="str">
        <f>IF(Tabla1[[#This Row],[SUSTENTO]]="CORRECTIVO","N","S")</f>
        <v>S</v>
      </c>
      <c r="AK148" s="297" t="str">
        <f>+Tabla1[[#This Row],[PERSONAL]]</f>
        <v>LUB_P_C</v>
      </c>
      <c r="AL148" s="299">
        <f>+IF(Tabla1[[#This Row],[S/N]]="S",IF(Tabla1[[#This Row],[HH]]=0,Tabla1[[#This Row],[HH//]],Tabla1[[#This Row],[HH]]),0)</f>
        <v>1</v>
      </c>
      <c r="AM148" s="345">
        <v>1</v>
      </c>
      <c r="AN148" s="305">
        <f>IF(Tabla1[[#This Row],[S/N]]="s",+IFERROR(Tabla1[[#This Row],[HH REAL]]/Tabla1[[#This Row],[HH PLAN]],0),"")</f>
        <v>1</v>
      </c>
      <c r="AO148" s="148">
        <f>Tabla1[[#This Row],[FREC
CANT]]*Tabla1[[#This Row],[HH REAL]]</f>
        <v>1</v>
      </c>
    </row>
    <row r="149" spans="1:41" hidden="1">
      <c r="A149" s="341"/>
      <c r="B149" s="290" t="s">
        <v>13</v>
      </c>
      <c r="C149" s="342"/>
      <c r="D149" s="309" t="s">
        <v>1932</v>
      </c>
      <c r="E149" s="344"/>
      <c r="F149" s="298" t="s">
        <v>2080</v>
      </c>
      <c r="G149" s="298" t="s">
        <v>2087</v>
      </c>
      <c r="H149" s="343">
        <v>1</v>
      </c>
      <c r="I149" s="345">
        <v>0.5</v>
      </c>
      <c r="J149" s="310">
        <v>45377</v>
      </c>
      <c r="K149" s="310">
        <v>45377</v>
      </c>
      <c r="L149" s="310">
        <v>45377</v>
      </c>
      <c r="M149" s="297">
        <f ca="1">Tabla1[[#This Row],[REPUESTO]:[SUSTENTO]]</f>
        <v>0</v>
      </c>
      <c r="N149" s="298" t="str">
        <f>IF(Tabla1[[#This Row],[PM]]="PM01","PREVENTIVO",IF(Tabla1[[#This Row],[PM]]="PM02","BACKLOG","CORRECTIVO"))</f>
        <v>PREVENTIVO</v>
      </c>
      <c r="O149" s="309" t="s">
        <v>1928</v>
      </c>
      <c r="P149" s="308">
        <f>Tabla1[[#This Row],[FREC
CANT]]</f>
        <v>1</v>
      </c>
      <c r="Q149" s="299">
        <f>Tabla1[[#This Row],[HORAS ACUM
SOLICITADO]]</f>
        <v>0.5</v>
      </c>
      <c r="R149" s="299">
        <f>(Tabla1[[#This Row],[H]]*Tabla1[[#This Row],[HH]])</f>
        <v>0.5</v>
      </c>
      <c r="S149" s="346"/>
      <c r="T149" s="347"/>
      <c r="U149" s="291" t="s">
        <v>1925</v>
      </c>
      <c r="V149" s="348"/>
      <c r="W149" s="290" t="str">
        <f>IF(Tabla1[[#This Row],[SUSTENTO]]="CORRECTIVO","ADICIONAL",IF(AND(Tabla1[[#This Row],[SUSTENTO]]="PREVENTIVO",Tabla1[[#This Row],[INDICADOR]]="VERDE"),"CUMPLIDO",IF(AND(Tabla1[[#This Row],[SUSTENTO]]="BACKLOG",Tabla1[[#This Row],[INDICADOR]]="VERDE"),"CUMPLIDO","PENDIENTE")))</f>
        <v>CUMPLIDO</v>
      </c>
      <c r="X149" s="302" t="str">
        <f>+IF(X$1=Tabla1[[#This Row],[INICIO 
PARADA]],"X",IF(Tabla1[[#This Row],[FIN 
PARADA]]=X$1,"X",""))</f>
        <v/>
      </c>
      <c r="Y149" s="302" t="str">
        <f>+IF(Y$1=Tabla1[[#This Row],[INICIO 
PARADA]],"X",IF(Tabla1[[#This Row],[FIN 
PARADA]]=Y$1,"X",""))</f>
        <v/>
      </c>
      <c r="Z149" s="302" t="str">
        <f>+IF(Z$1=Tabla1[[#This Row],[INICIO 
PARADA]],"X",IF(Tabla1[[#This Row],[FIN 
PARADA]]=Z$1,"X",""))</f>
        <v/>
      </c>
      <c r="AA149" s="302" t="str">
        <f>+IF(AA$1=Tabla1[[#This Row],[INICIO 
PARADA]],"X",IF(Tabla1[[#This Row],[FIN 
PARADA]]=AA$1,"X",""))</f>
        <v>X</v>
      </c>
      <c r="AB149" s="302" t="str">
        <f>+IF(AB$1=Tabla1[[#This Row],[INICIO 
PARADA]],"X",IF(Tabla1[[#This Row],[FIN 
PARADA]]=AB$1,"X",""))</f>
        <v/>
      </c>
      <c r="AC149" s="302" t="str">
        <f>+IF(AC$1=Tabla1[[#This Row],[INICIO 
PARADA]],"X",IF(Tabla1[[#This Row],[FIN 
PARADA]]=AC$1,"X",""))</f>
        <v/>
      </c>
      <c r="AD149" s="302" t="str">
        <f>+IF(AD$1=Tabla1[[#This Row],[INICIO 
PARADA]],"X",IF(Tabla1[[#This Row],[FIN 
PARADA]]=AD$1,"X",""))</f>
        <v/>
      </c>
      <c r="AE149" s="303" t="str">
        <f>+IF(Tabla1[[#This Row],[SEGUIMIENTO]]="CUMPLIDO","Ejecutada",IF(Tabla1[[#This Row],[SEGUIMIENTO]]="PENDIENTE","No Ejecutada","ADICIONAL"))</f>
        <v>Ejecutada</v>
      </c>
      <c r="AF149" s="292" t="s">
        <v>1820</v>
      </c>
      <c r="AG149" s="292" t="s">
        <v>1821</v>
      </c>
      <c r="AH149" s="349"/>
      <c r="AI149" s="349"/>
      <c r="AJ149" s="304" t="str">
        <f>IF(Tabla1[[#This Row],[SUSTENTO]]="CORRECTIVO","N","S")</f>
        <v>S</v>
      </c>
      <c r="AK149" s="297" t="str">
        <f>+Tabla1[[#This Row],[PERSONAL]]</f>
        <v>LUB_P_C</v>
      </c>
      <c r="AL149" s="299">
        <f>+IF(Tabla1[[#This Row],[S/N]]="S",IF(Tabla1[[#This Row],[HH]]=0,Tabla1[[#This Row],[HH//]],Tabla1[[#This Row],[HH]]),0)</f>
        <v>0.5</v>
      </c>
      <c r="AM149" s="345">
        <v>0.5</v>
      </c>
      <c r="AN149" s="305">
        <f>IF(Tabla1[[#This Row],[S/N]]="s",+IFERROR(Tabla1[[#This Row],[HH REAL]]/Tabla1[[#This Row],[HH PLAN]],0),"")</f>
        <v>1</v>
      </c>
      <c r="AO149" s="148">
        <f>Tabla1[[#This Row],[FREC
CANT]]*Tabla1[[#This Row],[HH REAL]]</f>
        <v>0.5</v>
      </c>
    </row>
    <row r="150" spans="1:41" ht="13.8" hidden="1">
      <c r="A150" s="341"/>
      <c r="B150" s="290" t="s">
        <v>13</v>
      </c>
      <c r="C150" s="342"/>
      <c r="D150" s="309" t="s">
        <v>1932</v>
      </c>
      <c r="E150" s="344"/>
      <c r="F150" s="298" t="s">
        <v>2080</v>
      </c>
      <c r="G150" s="298" t="s">
        <v>2088</v>
      </c>
      <c r="H150" s="343">
        <v>1</v>
      </c>
      <c r="I150" s="345">
        <v>1</v>
      </c>
      <c r="J150" s="310">
        <v>45377</v>
      </c>
      <c r="K150" s="310">
        <v>45377</v>
      </c>
      <c r="L150" s="310">
        <v>45377</v>
      </c>
      <c r="M150" s="297">
        <f ca="1">Tabla1[[#This Row],[REPUESTO]:[SUSTENTO]]</f>
        <v>0</v>
      </c>
      <c r="N150" s="298" t="str">
        <f>IF(Tabla1[[#This Row],[PM]]="PM01","PREVENTIVO",IF(Tabla1[[#This Row],[PM]]="PM02","BACKLOG","CORRECTIVO"))</f>
        <v>PREVENTIVO</v>
      </c>
      <c r="O150" s="309" t="s">
        <v>1928</v>
      </c>
      <c r="P150" s="308">
        <f>Tabla1[[#This Row],[FREC
CANT]]</f>
        <v>1</v>
      </c>
      <c r="Q150" s="299">
        <f>Tabla1[[#This Row],[HORAS ACUM
SOLICITADO]]</f>
        <v>1</v>
      </c>
      <c r="R150" s="299">
        <f>(Tabla1[[#This Row],[H]]*Tabla1[[#This Row],[HH]])</f>
        <v>1</v>
      </c>
      <c r="S150" s="346"/>
      <c r="T150" s="347"/>
      <c r="U150" s="291" t="s">
        <v>1925</v>
      </c>
      <c r="V150" s="348"/>
      <c r="W150" s="290" t="str">
        <f>IF(Tabla1[[#This Row],[SUSTENTO]]="CORRECTIVO","ADICIONAL",IF(AND(Tabla1[[#This Row],[SUSTENTO]]="PREVENTIVO",Tabla1[[#This Row],[INDICADOR]]="VERDE"),"CUMPLIDO",IF(AND(Tabla1[[#This Row],[SUSTENTO]]="BACKLOG",Tabla1[[#This Row],[INDICADOR]]="VERDE"),"CUMPLIDO","PENDIENTE")))</f>
        <v>CUMPLIDO</v>
      </c>
      <c r="X150" s="302" t="str">
        <f>+IF(X$1=Tabla1[[#This Row],[INICIO 
PARADA]],"X",IF(Tabla1[[#This Row],[FIN 
PARADA]]=X$1,"X",""))</f>
        <v/>
      </c>
      <c r="Y150" s="302" t="str">
        <f>+IF(Y$1=Tabla1[[#This Row],[INICIO 
PARADA]],"X",IF(Tabla1[[#This Row],[FIN 
PARADA]]=Y$1,"X",""))</f>
        <v/>
      </c>
      <c r="Z150" s="302" t="str">
        <f>+IF(Z$1=Tabla1[[#This Row],[INICIO 
PARADA]],"X",IF(Tabla1[[#This Row],[FIN 
PARADA]]=Z$1,"X",""))</f>
        <v/>
      </c>
      <c r="AA150" s="302" t="str">
        <f>+IF(AA$1=Tabla1[[#This Row],[INICIO 
PARADA]],"X",IF(Tabla1[[#This Row],[FIN 
PARADA]]=AA$1,"X",""))</f>
        <v>X</v>
      </c>
      <c r="AB150" s="302" t="str">
        <f>+IF(AB$1=Tabla1[[#This Row],[INICIO 
PARADA]],"X",IF(Tabla1[[#This Row],[FIN 
PARADA]]=AB$1,"X",""))</f>
        <v/>
      </c>
      <c r="AC150" s="302" t="str">
        <f>+IF(AC$1=Tabla1[[#This Row],[INICIO 
PARADA]],"X",IF(Tabla1[[#This Row],[FIN 
PARADA]]=AC$1,"X",""))</f>
        <v/>
      </c>
      <c r="AD150" s="302" t="str">
        <f>+IF(AD$1=Tabla1[[#This Row],[INICIO 
PARADA]],"X",IF(Tabla1[[#This Row],[FIN 
PARADA]]=AD$1,"X",""))</f>
        <v/>
      </c>
      <c r="AE150" s="303" t="str">
        <f>+IF(Tabla1[[#This Row],[SEGUIMIENTO]]="CUMPLIDO","Ejecutada",IF(Tabla1[[#This Row],[SEGUIMIENTO]]="PENDIENTE","No Ejecutada","ADICIONAL"))</f>
        <v>Ejecutada</v>
      </c>
      <c r="AF150" s="292" t="s">
        <v>1820</v>
      </c>
      <c r="AG150" s="292" t="s">
        <v>1821</v>
      </c>
      <c r="AH150" s="2"/>
      <c r="AI150" s="349"/>
      <c r="AJ150" s="304" t="str">
        <f>IF(Tabla1[[#This Row],[SUSTENTO]]="CORRECTIVO","N","S")</f>
        <v>S</v>
      </c>
      <c r="AK150" s="297" t="str">
        <f>+Tabla1[[#This Row],[PERSONAL]]</f>
        <v>LUB_P_C</v>
      </c>
      <c r="AL150" s="299">
        <f>+IF(Tabla1[[#This Row],[S/N]]="S",IF(Tabla1[[#This Row],[HH]]=0,Tabla1[[#This Row],[HH//]],Tabla1[[#This Row],[HH]]),0)</f>
        <v>1</v>
      </c>
      <c r="AM150" s="345">
        <v>1</v>
      </c>
      <c r="AN150" s="305">
        <f>IF(Tabla1[[#This Row],[S/N]]="s",+IFERROR(Tabla1[[#This Row],[HH REAL]]/Tabla1[[#This Row],[HH PLAN]],0),"")</f>
        <v>1</v>
      </c>
      <c r="AO150" s="148">
        <f>Tabla1[[#This Row],[FREC
CANT]]*Tabla1[[#This Row],[HH REAL]]</f>
        <v>1</v>
      </c>
    </row>
    <row r="151" spans="1:41" hidden="1">
      <c r="A151" s="341"/>
      <c r="B151" s="290" t="s">
        <v>13</v>
      </c>
      <c r="C151" s="342"/>
      <c r="D151" s="309" t="s">
        <v>1932</v>
      </c>
      <c r="E151" s="344"/>
      <c r="F151" s="298" t="s">
        <v>2081</v>
      </c>
      <c r="G151" s="298" t="s">
        <v>1982</v>
      </c>
      <c r="H151" s="343">
        <v>1</v>
      </c>
      <c r="I151" s="345">
        <v>0.5</v>
      </c>
      <c r="J151" s="310">
        <v>45377</v>
      </c>
      <c r="K151" s="310">
        <v>45377</v>
      </c>
      <c r="L151" s="310">
        <v>45377</v>
      </c>
      <c r="M151" s="297">
        <f ca="1">Tabla1[[#This Row],[REPUESTO]:[SUSTENTO]]</f>
        <v>0</v>
      </c>
      <c r="N151" s="298" t="str">
        <f>IF(Tabla1[[#This Row],[PM]]="PM01","PREVENTIVO",IF(Tabla1[[#This Row],[PM]]="PM02","BACKLOG","CORRECTIVO"))</f>
        <v>PREVENTIVO</v>
      </c>
      <c r="O151" s="309" t="s">
        <v>1928</v>
      </c>
      <c r="P151" s="308">
        <f>Tabla1[[#This Row],[FREC
CANT]]</f>
        <v>1</v>
      </c>
      <c r="Q151" s="299">
        <f>Tabla1[[#This Row],[HORAS ACUM
SOLICITADO]]</f>
        <v>0.5</v>
      </c>
      <c r="R151" s="299">
        <f>(Tabla1[[#This Row],[H]]*Tabla1[[#This Row],[HH]])</f>
        <v>0.5</v>
      </c>
      <c r="S151" s="346"/>
      <c r="T151" s="347"/>
      <c r="U151" s="291" t="s">
        <v>1925</v>
      </c>
      <c r="V151" s="348"/>
      <c r="W151" s="290" t="str">
        <f>IF(Tabla1[[#This Row],[SUSTENTO]]="CORRECTIVO","ADICIONAL",IF(AND(Tabla1[[#This Row],[SUSTENTO]]="PREVENTIVO",Tabla1[[#This Row],[INDICADOR]]="VERDE"),"CUMPLIDO",IF(AND(Tabla1[[#This Row],[SUSTENTO]]="BACKLOG",Tabla1[[#This Row],[INDICADOR]]="VERDE"),"CUMPLIDO","PENDIENTE")))</f>
        <v>CUMPLIDO</v>
      </c>
      <c r="X151" s="302" t="str">
        <f>+IF(X$1=Tabla1[[#This Row],[INICIO 
PARADA]],"X",IF(Tabla1[[#This Row],[FIN 
PARADA]]=X$1,"X",""))</f>
        <v/>
      </c>
      <c r="Y151" s="302" t="str">
        <f>+IF(Y$1=Tabla1[[#This Row],[INICIO 
PARADA]],"X",IF(Tabla1[[#This Row],[FIN 
PARADA]]=Y$1,"X",""))</f>
        <v/>
      </c>
      <c r="Z151" s="302" t="str">
        <f>+IF(Z$1=Tabla1[[#This Row],[INICIO 
PARADA]],"X",IF(Tabla1[[#This Row],[FIN 
PARADA]]=Z$1,"X",""))</f>
        <v/>
      </c>
      <c r="AA151" s="302" t="str">
        <f>+IF(AA$1=Tabla1[[#This Row],[INICIO 
PARADA]],"X",IF(Tabla1[[#This Row],[FIN 
PARADA]]=AA$1,"X",""))</f>
        <v>X</v>
      </c>
      <c r="AB151" s="302" t="str">
        <f>+IF(AB$1=Tabla1[[#This Row],[INICIO 
PARADA]],"X",IF(Tabla1[[#This Row],[FIN 
PARADA]]=AB$1,"X",""))</f>
        <v/>
      </c>
      <c r="AC151" s="302" t="str">
        <f>+IF(AC$1=Tabla1[[#This Row],[INICIO 
PARADA]],"X",IF(Tabla1[[#This Row],[FIN 
PARADA]]=AC$1,"X",""))</f>
        <v/>
      </c>
      <c r="AD151" s="302" t="str">
        <f>+IF(AD$1=Tabla1[[#This Row],[INICIO 
PARADA]],"X",IF(Tabla1[[#This Row],[FIN 
PARADA]]=AD$1,"X",""))</f>
        <v/>
      </c>
      <c r="AE151" s="303" t="str">
        <f>+IF(Tabla1[[#This Row],[SEGUIMIENTO]]="CUMPLIDO","Ejecutada",IF(Tabla1[[#This Row],[SEGUIMIENTO]]="PENDIENTE","No Ejecutada","ADICIONAL"))</f>
        <v>Ejecutada</v>
      </c>
      <c r="AF151" s="292" t="s">
        <v>1820</v>
      </c>
      <c r="AG151" s="292" t="s">
        <v>1821</v>
      </c>
      <c r="AH151" s="349"/>
      <c r="AI151" s="349"/>
      <c r="AJ151" s="304" t="str">
        <f>IF(Tabla1[[#This Row],[SUSTENTO]]="CORRECTIVO","N","S")</f>
        <v>S</v>
      </c>
      <c r="AK151" s="297" t="str">
        <f>+Tabla1[[#This Row],[PERSONAL]]</f>
        <v>LUB_P_C</v>
      </c>
      <c r="AL151" s="299">
        <f>+IF(Tabla1[[#This Row],[S/N]]="S",IF(Tabla1[[#This Row],[HH]]=0,Tabla1[[#This Row],[HH//]],Tabla1[[#This Row],[HH]]),0)</f>
        <v>0.5</v>
      </c>
      <c r="AM151" s="345">
        <v>0.5</v>
      </c>
      <c r="AN151" s="305">
        <f>IF(Tabla1[[#This Row],[S/N]]="s",+IFERROR(Tabla1[[#This Row],[HH REAL]]/Tabla1[[#This Row],[HH PLAN]],0),"")</f>
        <v>1</v>
      </c>
      <c r="AO151" s="148">
        <f>Tabla1[[#This Row],[FREC
CANT]]*Tabla1[[#This Row],[HH REAL]]</f>
        <v>0.5</v>
      </c>
    </row>
    <row r="152" spans="1:41" hidden="1">
      <c r="A152" s="341"/>
      <c r="B152" s="290" t="s">
        <v>13</v>
      </c>
      <c r="C152" s="342"/>
      <c r="D152" s="309" t="s">
        <v>1932</v>
      </c>
      <c r="E152" s="344"/>
      <c r="F152" s="298" t="s">
        <v>2082</v>
      </c>
      <c r="G152" s="298" t="s">
        <v>1983</v>
      </c>
      <c r="H152" s="343">
        <v>1</v>
      </c>
      <c r="I152" s="345">
        <v>0.5</v>
      </c>
      <c r="J152" s="310">
        <v>45377</v>
      </c>
      <c r="K152" s="310">
        <v>45377</v>
      </c>
      <c r="L152" s="310">
        <v>45377</v>
      </c>
      <c r="M152" s="297">
        <f ca="1">Tabla1[[#This Row],[REPUESTO]:[SUSTENTO]]</f>
        <v>0</v>
      </c>
      <c r="N152" s="298" t="str">
        <f>IF(Tabla1[[#This Row],[PM]]="PM01","PREVENTIVO",IF(Tabla1[[#This Row],[PM]]="PM02","BACKLOG","CORRECTIVO"))</f>
        <v>PREVENTIVO</v>
      </c>
      <c r="O152" s="309" t="s">
        <v>1928</v>
      </c>
      <c r="P152" s="308">
        <f>Tabla1[[#This Row],[FREC
CANT]]</f>
        <v>1</v>
      </c>
      <c r="Q152" s="299">
        <f>Tabla1[[#This Row],[HORAS ACUM
SOLICITADO]]</f>
        <v>0.5</v>
      </c>
      <c r="R152" s="299">
        <f>(Tabla1[[#This Row],[H]]*Tabla1[[#This Row],[HH]])</f>
        <v>0.5</v>
      </c>
      <c r="S152" s="346"/>
      <c r="T152" s="347"/>
      <c r="U152" s="291" t="s">
        <v>1925</v>
      </c>
      <c r="V152" s="348"/>
      <c r="W152" s="290" t="str">
        <f>IF(Tabla1[[#This Row],[SUSTENTO]]="CORRECTIVO","ADICIONAL",IF(AND(Tabla1[[#This Row],[SUSTENTO]]="PREVENTIVO",Tabla1[[#This Row],[INDICADOR]]="VERDE"),"CUMPLIDO",IF(AND(Tabla1[[#This Row],[SUSTENTO]]="BACKLOG",Tabla1[[#This Row],[INDICADOR]]="VERDE"),"CUMPLIDO","PENDIENTE")))</f>
        <v>CUMPLIDO</v>
      </c>
      <c r="X152" s="302" t="str">
        <f>+IF(X$1=Tabla1[[#This Row],[INICIO 
PARADA]],"X",IF(Tabla1[[#This Row],[FIN 
PARADA]]=X$1,"X",""))</f>
        <v/>
      </c>
      <c r="Y152" s="302" t="str">
        <f>+IF(Y$1=Tabla1[[#This Row],[INICIO 
PARADA]],"X",IF(Tabla1[[#This Row],[FIN 
PARADA]]=Y$1,"X",""))</f>
        <v/>
      </c>
      <c r="Z152" s="302" t="str">
        <f>+IF(Z$1=Tabla1[[#This Row],[INICIO 
PARADA]],"X",IF(Tabla1[[#This Row],[FIN 
PARADA]]=Z$1,"X",""))</f>
        <v/>
      </c>
      <c r="AA152" s="302" t="str">
        <f>+IF(AA$1=Tabla1[[#This Row],[INICIO 
PARADA]],"X",IF(Tabla1[[#This Row],[FIN 
PARADA]]=AA$1,"X",""))</f>
        <v>X</v>
      </c>
      <c r="AB152" s="302" t="str">
        <f>+IF(AB$1=Tabla1[[#This Row],[INICIO 
PARADA]],"X",IF(Tabla1[[#This Row],[FIN 
PARADA]]=AB$1,"X",""))</f>
        <v/>
      </c>
      <c r="AC152" s="302" t="str">
        <f>+IF(AC$1=Tabla1[[#This Row],[INICIO 
PARADA]],"X",IF(Tabla1[[#This Row],[FIN 
PARADA]]=AC$1,"X",""))</f>
        <v/>
      </c>
      <c r="AD152" s="302" t="str">
        <f>+IF(AD$1=Tabla1[[#This Row],[INICIO 
PARADA]],"X",IF(Tabla1[[#This Row],[FIN 
PARADA]]=AD$1,"X",""))</f>
        <v/>
      </c>
      <c r="AE152" s="303" t="str">
        <f>+IF(Tabla1[[#This Row],[SEGUIMIENTO]]="CUMPLIDO","Ejecutada",IF(Tabla1[[#This Row],[SEGUIMIENTO]]="PENDIENTE","No Ejecutada","ADICIONAL"))</f>
        <v>Ejecutada</v>
      </c>
      <c r="AF152" s="292" t="s">
        <v>1820</v>
      </c>
      <c r="AG152" s="292" t="s">
        <v>1821</v>
      </c>
      <c r="AH152" s="349"/>
      <c r="AI152" s="349"/>
      <c r="AJ152" s="304" t="str">
        <f>IF(Tabla1[[#This Row],[SUSTENTO]]="CORRECTIVO","N","S")</f>
        <v>S</v>
      </c>
      <c r="AK152" s="297" t="str">
        <f>+Tabla1[[#This Row],[PERSONAL]]</f>
        <v>LUB_P_C</v>
      </c>
      <c r="AL152" s="299">
        <f>+IF(Tabla1[[#This Row],[S/N]]="S",IF(Tabla1[[#This Row],[HH]]=0,Tabla1[[#This Row],[HH//]],Tabla1[[#This Row],[HH]]),0)</f>
        <v>0.5</v>
      </c>
      <c r="AM152" s="345">
        <v>0.5</v>
      </c>
      <c r="AN152" s="305">
        <f>IF(Tabla1[[#This Row],[S/N]]="s",+IFERROR(Tabla1[[#This Row],[HH REAL]]/Tabla1[[#This Row],[HH PLAN]],0),"")</f>
        <v>1</v>
      </c>
      <c r="AO152" s="148">
        <f>Tabla1[[#This Row],[FREC
CANT]]*Tabla1[[#This Row],[HH REAL]]</f>
        <v>0.5</v>
      </c>
    </row>
    <row r="153" spans="1:41" hidden="1">
      <c r="A153" s="341"/>
      <c r="B153" s="290" t="s">
        <v>13</v>
      </c>
      <c r="C153" s="342"/>
      <c r="D153" s="309" t="s">
        <v>1932</v>
      </c>
      <c r="E153" s="344"/>
      <c r="F153" s="298" t="s">
        <v>2082</v>
      </c>
      <c r="G153" s="298" t="s">
        <v>1982</v>
      </c>
      <c r="H153" s="343">
        <v>1</v>
      </c>
      <c r="I153" s="345">
        <v>0.5</v>
      </c>
      <c r="J153" s="310">
        <v>45377</v>
      </c>
      <c r="K153" s="310">
        <v>45377</v>
      </c>
      <c r="L153" s="310">
        <v>45377</v>
      </c>
      <c r="M153" s="297">
        <f ca="1">Tabla1[[#This Row],[REPUESTO]:[SUSTENTO]]</f>
        <v>0</v>
      </c>
      <c r="N153" s="298" t="str">
        <f>IF(Tabla1[[#This Row],[PM]]="PM01","PREVENTIVO",IF(Tabla1[[#This Row],[PM]]="PM02","BACKLOG","CORRECTIVO"))</f>
        <v>PREVENTIVO</v>
      </c>
      <c r="O153" s="309" t="s">
        <v>1928</v>
      </c>
      <c r="P153" s="308">
        <f>Tabla1[[#This Row],[FREC
CANT]]</f>
        <v>1</v>
      </c>
      <c r="Q153" s="299">
        <f>Tabla1[[#This Row],[HORAS ACUM
SOLICITADO]]</f>
        <v>0.5</v>
      </c>
      <c r="R153" s="299">
        <f>(Tabla1[[#This Row],[H]]*Tabla1[[#This Row],[HH]])</f>
        <v>0.5</v>
      </c>
      <c r="S153" s="346"/>
      <c r="T153" s="347"/>
      <c r="U153" s="291" t="s">
        <v>1925</v>
      </c>
      <c r="V153" s="348"/>
      <c r="W153" s="290" t="str">
        <f>IF(Tabla1[[#This Row],[SUSTENTO]]="CORRECTIVO","ADICIONAL",IF(AND(Tabla1[[#This Row],[SUSTENTO]]="PREVENTIVO",Tabla1[[#This Row],[INDICADOR]]="VERDE"),"CUMPLIDO",IF(AND(Tabla1[[#This Row],[SUSTENTO]]="BACKLOG",Tabla1[[#This Row],[INDICADOR]]="VERDE"),"CUMPLIDO","PENDIENTE")))</f>
        <v>CUMPLIDO</v>
      </c>
      <c r="X153" s="302" t="str">
        <f>+IF(X$1=Tabla1[[#This Row],[INICIO 
PARADA]],"X",IF(Tabla1[[#This Row],[FIN 
PARADA]]=X$1,"X",""))</f>
        <v/>
      </c>
      <c r="Y153" s="302" t="str">
        <f>+IF(Y$1=Tabla1[[#This Row],[INICIO 
PARADA]],"X",IF(Tabla1[[#This Row],[FIN 
PARADA]]=Y$1,"X",""))</f>
        <v/>
      </c>
      <c r="Z153" s="302" t="str">
        <f>+IF(Z$1=Tabla1[[#This Row],[INICIO 
PARADA]],"X",IF(Tabla1[[#This Row],[FIN 
PARADA]]=Z$1,"X",""))</f>
        <v/>
      </c>
      <c r="AA153" s="302" t="str">
        <f>+IF(AA$1=Tabla1[[#This Row],[INICIO 
PARADA]],"X",IF(Tabla1[[#This Row],[FIN 
PARADA]]=AA$1,"X",""))</f>
        <v>X</v>
      </c>
      <c r="AB153" s="302" t="str">
        <f>+IF(AB$1=Tabla1[[#This Row],[INICIO 
PARADA]],"X",IF(Tabla1[[#This Row],[FIN 
PARADA]]=AB$1,"X",""))</f>
        <v/>
      </c>
      <c r="AC153" s="302" t="str">
        <f>+IF(AC$1=Tabla1[[#This Row],[INICIO 
PARADA]],"X",IF(Tabla1[[#This Row],[FIN 
PARADA]]=AC$1,"X",""))</f>
        <v/>
      </c>
      <c r="AD153" s="302" t="str">
        <f>+IF(AD$1=Tabla1[[#This Row],[INICIO 
PARADA]],"X",IF(Tabla1[[#This Row],[FIN 
PARADA]]=AD$1,"X",""))</f>
        <v/>
      </c>
      <c r="AE153" s="303" t="str">
        <f>+IF(Tabla1[[#This Row],[SEGUIMIENTO]]="CUMPLIDO","Ejecutada",IF(Tabla1[[#This Row],[SEGUIMIENTO]]="PENDIENTE","No Ejecutada","ADICIONAL"))</f>
        <v>Ejecutada</v>
      </c>
      <c r="AF153" s="292" t="s">
        <v>1820</v>
      </c>
      <c r="AG153" s="292" t="s">
        <v>1821</v>
      </c>
      <c r="AH153" s="349"/>
      <c r="AI153" s="349"/>
      <c r="AJ153" s="304" t="str">
        <f>IF(Tabla1[[#This Row],[SUSTENTO]]="CORRECTIVO","N","S")</f>
        <v>S</v>
      </c>
      <c r="AK153" s="297" t="str">
        <f>+Tabla1[[#This Row],[PERSONAL]]</f>
        <v>LUB_P_C</v>
      </c>
      <c r="AL153" s="299">
        <f>+IF(Tabla1[[#This Row],[S/N]]="S",IF(Tabla1[[#This Row],[HH]]=0,Tabla1[[#This Row],[HH//]],Tabla1[[#This Row],[HH]]),0)</f>
        <v>0.5</v>
      </c>
      <c r="AM153" s="345">
        <v>0.5</v>
      </c>
      <c r="AN153" s="305">
        <f>IF(Tabla1[[#This Row],[S/N]]="s",+IFERROR(Tabla1[[#This Row],[HH REAL]]/Tabla1[[#This Row],[HH PLAN]],0),"")</f>
        <v>1</v>
      </c>
      <c r="AO153" s="148">
        <f>Tabla1[[#This Row],[FREC
CANT]]*Tabla1[[#This Row],[HH REAL]]</f>
        <v>0.5</v>
      </c>
    </row>
    <row r="154" spans="1:41" hidden="1">
      <c r="A154" s="341"/>
      <c r="B154" s="290" t="s">
        <v>13</v>
      </c>
      <c r="C154" s="342"/>
      <c r="D154" s="309" t="s">
        <v>1932</v>
      </c>
      <c r="E154" s="344"/>
      <c r="F154" s="298" t="s">
        <v>983</v>
      </c>
      <c r="G154" s="298" t="s">
        <v>2089</v>
      </c>
      <c r="H154" s="343">
        <v>1</v>
      </c>
      <c r="I154" s="345">
        <v>0.5</v>
      </c>
      <c r="J154" s="310">
        <v>45377</v>
      </c>
      <c r="K154" s="310">
        <v>45377</v>
      </c>
      <c r="L154" s="310">
        <v>45377</v>
      </c>
      <c r="M154" s="297">
        <f ca="1">Tabla1[[#This Row],[REPUESTO]:[SUSTENTO]]</f>
        <v>0</v>
      </c>
      <c r="N154" s="298" t="str">
        <f>IF(Tabla1[[#This Row],[PM]]="PM01","PREVENTIVO",IF(Tabla1[[#This Row],[PM]]="PM02","BACKLOG","CORRECTIVO"))</f>
        <v>PREVENTIVO</v>
      </c>
      <c r="O154" s="309" t="s">
        <v>1928</v>
      </c>
      <c r="P154" s="308">
        <f>Tabla1[[#This Row],[FREC
CANT]]</f>
        <v>1</v>
      </c>
      <c r="Q154" s="299">
        <f>Tabla1[[#This Row],[HORAS ACUM
SOLICITADO]]</f>
        <v>0.5</v>
      </c>
      <c r="R154" s="299">
        <f>(Tabla1[[#This Row],[H]]*Tabla1[[#This Row],[HH]])</f>
        <v>0.5</v>
      </c>
      <c r="S154" s="346"/>
      <c r="T154" s="347"/>
      <c r="U154" s="291" t="s">
        <v>1925</v>
      </c>
      <c r="V154" s="348"/>
      <c r="W154" s="290" t="str">
        <f>IF(Tabla1[[#This Row],[SUSTENTO]]="CORRECTIVO","ADICIONAL",IF(AND(Tabla1[[#This Row],[SUSTENTO]]="PREVENTIVO",Tabla1[[#This Row],[INDICADOR]]="VERDE"),"CUMPLIDO",IF(AND(Tabla1[[#This Row],[SUSTENTO]]="BACKLOG",Tabla1[[#This Row],[INDICADOR]]="VERDE"),"CUMPLIDO","PENDIENTE")))</f>
        <v>CUMPLIDO</v>
      </c>
      <c r="X154" s="302" t="str">
        <f>+IF(X$1=Tabla1[[#This Row],[INICIO 
PARADA]],"X",IF(Tabla1[[#This Row],[FIN 
PARADA]]=X$1,"X",""))</f>
        <v/>
      </c>
      <c r="Y154" s="302" t="str">
        <f>+IF(Y$1=Tabla1[[#This Row],[INICIO 
PARADA]],"X",IF(Tabla1[[#This Row],[FIN 
PARADA]]=Y$1,"X",""))</f>
        <v/>
      </c>
      <c r="Z154" s="302" t="str">
        <f>+IF(Z$1=Tabla1[[#This Row],[INICIO 
PARADA]],"X",IF(Tabla1[[#This Row],[FIN 
PARADA]]=Z$1,"X",""))</f>
        <v/>
      </c>
      <c r="AA154" s="302" t="str">
        <f>+IF(AA$1=Tabla1[[#This Row],[INICIO 
PARADA]],"X",IF(Tabla1[[#This Row],[FIN 
PARADA]]=AA$1,"X",""))</f>
        <v>X</v>
      </c>
      <c r="AB154" s="302" t="str">
        <f>+IF(AB$1=Tabla1[[#This Row],[INICIO 
PARADA]],"X",IF(Tabla1[[#This Row],[FIN 
PARADA]]=AB$1,"X",""))</f>
        <v/>
      </c>
      <c r="AC154" s="302" t="str">
        <f>+IF(AC$1=Tabla1[[#This Row],[INICIO 
PARADA]],"X",IF(Tabla1[[#This Row],[FIN 
PARADA]]=AC$1,"X",""))</f>
        <v/>
      </c>
      <c r="AD154" s="302" t="str">
        <f>+IF(AD$1=Tabla1[[#This Row],[INICIO 
PARADA]],"X",IF(Tabla1[[#This Row],[FIN 
PARADA]]=AD$1,"X",""))</f>
        <v/>
      </c>
      <c r="AE154" s="303" t="str">
        <f>+IF(Tabla1[[#This Row],[SEGUIMIENTO]]="CUMPLIDO","Ejecutada",IF(Tabla1[[#This Row],[SEGUIMIENTO]]="PENDIENTE","No Ejecutada","ADICIONAL"))</f>
        <v>Ejecutada</v>
      </c>
      <c r="AF154" s="292" t="s">
        <v>1820</v>
      </c>
      <c r="AG154" s="292" t="s">
        <v>1821</v>
      </c>
      <c r="AH154" s="349"/>
      <c r="AI154" s="349"/>
      <c r="AJ154" s="304" t="str">
        <f>IF(Tabla1[[#This Row],[SUSTENTO]]="CORRECTIVO","N","S")</f>
        <v>S</v>
      </c>
      <c r="AK154" s="297" t="str">
        <f>+Tabla1[[#This Row],[PERSONAL]]</f>
        <v>LUB_P_C</v>
      </c>
      <c r="AL154" s="299">
        <f>+IF(Tabla1[[#This Row],[S/N]]="S",IF(Tabla1[[#This Row],[HH]]=0,Tabla1[[#This Row],[HH//]],Tabla1[[#This Row],[HH]]),0)</f>
        <v>0.5</v>
      </c>
      <c r="AM154" s="345">
        <v>0.5</v>
      </c>
      <c r="AN154" s="305">
        <f>IF(Tabla1[[#This Row],[S/N]]="s",+IFERROR(Tabla1[[#This Row],[HH REAL]]/Tabla1[[#This Row],[HH PLAN]],0),"")</f>
        <v>1</v>
      </c>
      <c r="AO154" s="148">
        <f>Tabla1[[#This Row],[FREC
CANT]]*Tabla1[[#This Row],[HH REAL]]</f>
        <v>0.5</v>
      </c>
    </row>
    <row r="155" spans="1:41" hidden="1">
      <c r="A155" s="341"/>
      <c r="B155" s="290" t="s">
        <v>13</v>
      </c>
      <c r="C155" s="342"/>
      <c r="D155" s="309" t="s">
        <v>1932</v>
      </c>
      <c r="E155" s="344"/>
      <c r="F155" s="298" t="s">
        <v>2090</v>
      </c>
      <c r="G155" s="298" t="s">
        <v>2099</v>
      </c>
      <c r="H155" s="343">
        <v>2</v>
      </c>
      <c r="I155" s="345">
        <v>5</v>
      </c>
      <c r="J155" s="310">
        <v>45378</v>
      </c>
      <c r="K155" s="310">
        <v>45378</v>
      </c>
      <c r="L155" s="310">
        <v>45378</v>
      </c>
      <c r="M155" s="297">
        <f ca="1">Tabla1[[#This Row],[REPUESTO]:[SUSTENTO]]</f>
        <v>0</v>
      </c>
      <c r="N155" s="298" t="str">
        <f>IF(Tabla1[[#This Row],[PM]]="PM01","PREVENTIVO",IF(Tabla1[[#This Row],[PM]]="PM02","BACKLOG","CORRECTIVO"))</f>
        <v>PREVENTIVO</v>
      </c>
      <c r="O155" s="309" t="s">
        <v>448</v>
      </c>
      <c r="P155" s="308">
        <f>Tabla1[[#This Row],[FREC
CANT]]</f>
        <v>2</v>
      </c>
      <c r="Q155" s="299">
        <f>Tabla1[[#This Row],[HORAS ACUM
SOLICITADO]]</f>
        <v>5</v>
      </c>
      <c r="R155" s="299">
        <f>(Tabla1[[#This Row],[H]]*Tabla1[[#This Row],[HH]])</f>
        <v>10</v>
      </c>
      <c r="S155" s="346"/>
      <c r="T155" s="347"/>
      <c r="U155" s="291" t="s">
        <v>1925</v>
      </c>
      <c r="V155" s="348"/>
      <c r="W155" s="290" t="str">
        <f>IF(Tabla1[[#This Row],[SUSTENTO]]="CORRECTIVO","ADICIONAL",IF(AND(Tabla1[[#This Row],[SUSTENTO]]="PREVENTIVO",Tabla1[[#This Row],[INDICADOR]]="VERDE"),"CUMPLIDO",IF(AND(Tabla1[[#This Row],[SUSTENTO]]="BACKLOG",Tabla1[[#This Row],[INDICADOR]]="VERDE"),"CUMPLIDO","PENDIENTE")))</f>
        <v>CUMPLIDO</v>
      </c>
      <c r="X155" s="302" t="str">
        <f>+IF(X$1=Tabla1[[#This Row],[INICIO 
PARADA]],"X",IF(Tabla1[[#This Row],[FIN 
PARADA]]=X$1,"X",""))</f>
        <v/>
      </c>
      <c r="Y155" s="302" t="str">
        <f>+IF(Y$1=Tabla1[[#This Row],[INICIO 
PARADA]],"X",IF(Tabla1[[#This Row],[FIN 
PARADA]]=Y$1,"X",""))</f>
        <v/>
      </c>
      <c r="Z155" s="302" t="str">
        <f>+IF(Z$1=Tabla1[[#This Row],[INICIO 
PARADA]],"X",IF(Tabla1[[#This Row],[FIN 
PARADA]]=Z$1,"X",""))</f>
        <v/>
      </c>
      <c r="AA155" s="302" t="str">
        <f>+IF(AA$1=Tabla1[[#This Row],[INICIO 
PARADA]],"X",IF(Tabla1[[#This Row],[FIN 
PARADA]]=AA$1,"X",""))</f>
        <v/>
      </c>
      <c r="AB155" s="302" t="str">
        <f>+IF(AB$1=Tabla1[[#This Row],[INICIO 
PARADA]],"X",IF(Tabla1[[#This Row],[FIN 
PARADA]]=AB$1,"X",""))</f>
        <v>X</v>
      </c>
      <c r="AC155" s="302" t="str">
        <f>+IF(AC$1=Tabla1[[#This Row],[INICIO 
PARADA]],"X",IF(Tabla1[[#This Row],[FIN 
PARADA]]=AC$1,"X",""))</f>
        <v/>
      </c>
      <c r="AD155" s="302" t="str">
        <f>+IF(AD$1=Tabla1[[#This Row],[INICIO 
PARADA]],"X",IF(Tabla1[[#This Row],[FIN 
PARADA]]=AD$1,"X",""))</f>
        <v/>
      </c>
      <c r="AE155" s="303" t="str">
        <f>+IF(Tabla1[[#This Row],[SEGUIMIENTO]]="CUMPLIDO","Ejecutada",IF(Tabla1[[#This Row],[SEGUIMIENTO]]="PENDIENTE","No Ejecutada","ADICIONAL"))</f>
        <v>Ejecutada</v>
      </c>
      <c r="AF155" s="292" t="s">
        <v>1820</v>
      </c>
      <c r="AG155" s="292" t="s">
        <v>1821</v>
      </c>
      <c r="AH155" s="349"/>
      <c r="AI155" s="349"/>
      <c r="AJ155" s="304" t="str">
        <f>IF(Tabla1[[#This Row],[SUSTENTO]]="CORRECTIVO","N","S")</f>
        <v>S</v>
      </c>
      <c r="AK155" s="297" t="str">
        <f>+Tabla1[[#This Row],[PERSONAL]]</f>
        <v>MEC_P_C</v>
      </c>
      <c r="AL155" s="299">
        <f>+IF(Tabla1[[#This Row],[S/N]]="S",IF(Tabla1[[#This Row],[HH]]=0,Tabla1[[#This Row],[HH//]],Tabla1[[#This Row],[HH]]),0)</f>
        <v>5</v>
      </c>
      <c r="AM155" s="345">
        <v>5</v>
      </c>
      <c r="AN155" s="305">
        <f>IF(Tabla1[[#This Row],[S/N]]="s",+IFERROR(Tabla1[[#This Row],[HH REAL]]/Tabla1[[#This Row],[HH PLAN]],0),"")</f>
        <v>1</v>
      </c>
      <c r="AO155" s="148">
        <f>Tabla1[[#This Row],[FREC
CANT]]*Tabla1[[#This Row],[HH REAL]]</f>
        <v>10</v>
      </c>
    </row>
    <row r="156" spans="1:41" hidden="1">
      <c r="A156" s="341"/>
      <c r="B156" s="290" t="s">
        <v>13</v>
      </c>
      <c r="C156" s="342"/>
      <c r="D156" s="309" t="s">
        <v>1932</v>
      </c>
      <c r="E156" s="344"/>
      <c r="F156" s="298" t="s">
        <v>2091</v>
      </c>
      <c r="G156" s="298" t="s">
        <v>2100</v>
      </c>
      <c r="H156" s="343">
        <v>2</v>
      </c>
      <c r="I156" s="345">
        <v>5</v>
      </c>
      <c r="J156" s="310">
        <v>45378</v>
      </c>
      <c r="K156" s="310">
        <v>45378</v>
      </c>
      <c r="L156" s="310">
        <v>45378</v>
      </c>
      <c r="M156" s="297">
        <f ca="1">Tabla1[[#This Row],[REPUESTO]:[SUSTENTO]]</f>
        <v>0</v>
      </c>
      <c r="N156" s="298" t="str">
        <f>IF(Tabla1[[#This Row],[PM]]="PM01","PREVENTIVO",IF(Tabla1[[#This Row],[PM]]="PM02","BACKLOG","CORRECTIVO"))</f>
        <v>PREVENTIVO</v>
      </c>
      <c r="O156" s="309" t="s">
        <v>448</v>
      </c>
      <c r="P156" s="308">
        <f>Tabla1[[#This Row],[FREC
CANT]]</f>
        <v>2</v>
      </c>
      <c r="Q156" s="299">
        <f>Tabla1[[#This Row],[HORAS ACUM
SOLICITADO]]</f>
        <v>5</v>
      </c>
      <c r="R156" s="299">
        <f>(Tabla1[[#This Row],[H]]*Tabla1[[#This Row],[HH]])</f>
        <v>10</v>
      </c>
      <c r="S156" s="346"/>
      <c r="T156" s="347"/>
      <c r="U156" s="291" t="s">
        <v>1925</v>
      </c>
      <c r="V156" s="348"/>
      <c r="W156" s="290" t="str">
        <f>IF(Tabla1[[#This Row],[SUSTENTO]]="CORRECTIVO","ADICIONAL",IF(AND(Tabla1[[#This Row],[SUSTENTO]]="PREVENTIVO",Tabla1[[#This Row],[INDICADOR]]="VERDE"),"CUMPLIDO",IF(AND(Tabla1[[#This Row],[SUSTENTO]]="BACKLOG",Tabla1[[#This Row],[INDICADOR]]="VERDE"),"CUMPLIDO","PENDIENTE")))</f>
        <v>CUMPLIDO</v>
      </c>
      <c r="X156" s="302" t="str">
        <f>+IF(X$1=Tabla1[[#This Row],[INICIO 
PARADA]],"X",IF(Tabla1[[#This Row],[FIN 
PARADA]]=X$1,"X",""))</f>
        <v/>
      </c>
      <c r="Y156" s="302" t="str">
        <f>+IF(Y$1=Tabla1[[#This Row],[INICIO 
PARADA]],"X",IF(Tabla1[[#This Row],[FIN 
PARADA]]=Y$1,"X",""))</f>
        <v/>
      </c>
      <c r="Z156" s="302" t="str">
        <f>+IF(Z$1=Tabla1[[#This Row],[INICIO 
PARADA]],"X",IF(Tabla1[[#This Row],[FIN 
PARADA]]=Z$1,"X",""))</f>
        <v/>
      </c>
      <c r="AA156" s="302" t="str">
        <f>+IF(AA$1=Tabla1[[#This Row],[INICIO 
PARADA]],"X",IF(Tabla1[[#This Row],[FIN 
PARADA]]=AA$1,"X",""))</f>
        <v/>
      </c>
      <c r="AB156" s="302" t="str">
        <f>+IF(AB$1=Tabla1[[#This Row],[INICIO 
PARADA]],"X",IF(Tabla1[[#This Row],[FIN 
PARADA]]=AB$1,"X",""))</f>
        <v>X</v>
      </c>
      <c r="AC156" s="302" t="str">
        <f>+IF(AC$1=Tabla1[[#This Row],[INICIO 
PARADA]],"X",IF(Tabla1[[#This Row],[FIN 
PARADA]]=AC$1,"X",""))</f>
        <v/>
      </c>
      <c r="AD156" s="302" t="str">
        <f>+IF(AD$1=Tabla1[[#This Row],[INICIO 
PARADA]],"X",IF(Tabla1[[#This Row],[FIN 
PARADA]]=AD$1,"X",""))</f>
        <v/>
      </c>
      <c r="AE156" s="303" t="str">
        <f>+IF(Tabla1[[#This Row],[SEGUIMIENTO]]="CUMPLIDO","Ejecutada",IF(Tabla1[[#This Row],[SEGUIMIENTO]]="PENDIENTE","No Ejecutada","ADICIONAL"))</f>
        <v>Ejecutada</v>
      </c>
      <c r="AF156" s="292" t="s">
        <v>1820</v>
      </c>
      <c r="AG156" s="292" t="s">
        <v>1821</v>
      </c>
      <c r="AH156" s="293"/>
      <c r="AI156" s="349"/>
      <c r="AJ156" s="304" t="str">
        <f>IF(Tabla1[[#This Row],[SUSTENTO]]="CORRECTIVO","N","S")</f>
        <v>S</v>
      </c>
      <c r="AK156" s="297" t="str">
        <f>+Tabla1[[#This Row],[PERSONAL]]</f>
        <v>MEC_P_C</v>
      </c>
      <c r="AL156" s="299">
        <f>+IF(Tabla1[[#This Row],[S/N]]="S",IF(Tabla1[[#This Row],[HH]]=0,Tabla1[[#This Row],[HH//]],Tabla1[[#This Row],[HH]]),0)</f>
        <v>5</v>
      </c>
      <c r="AM156" s="345">
        <v>5</v>
      </c>
      <c r="AN156" s="305">
        <f>IF(Tabla1[[#This Row],[S/N]]="s",+IFERROR(Tabla1[[#This Row],[HH REAL]]/Tabla1[[#This Row],[HH PLAN]],0),"")</f>
        <v>1</v>
      </c>
      <c r="AO156" s="148">
        <f>Tabla1[[#This Row],[FREC
CANT]]*Tabla1[[#This Row],[HH REAL]]</f>
        <v>10</v>
      </c>
    </row>
    <row r="157" spans="1:41" hidden="1">
      <c r="A157" s="294"/>
      <c r="B157" s="290" t="s">
        <v>13</v>
      </c>
      <c r="C157" s="211"/>
      <c r="D157" s="309" t="s">
        <v>1932</v>
      </c>
      <c r="E157" s="295"/>
      <c r="F157" s="298" t="s">
        <v>2092</v>
      </c>
      <c r="G157" s="298" t="s">
        <v>2101</v>
      </c>
      <c r="H157" s="309">
        <v>2</v>
      </c>
      <c r="I157" s="296">
        <v>7</v>
      </c>
      <c r="J157" s="310">
        <v>45378</v>
      </c>
      <c r="K157" s="310">
        <v>45378</v>
      </c>
      <c r="L157" s="310">
        <v>45378</v>
      </c>
      <c r="M157" s="297">
        <f ca="1">Tabla1[[#This Row],[REPUESTO]:[SUSTENTO]]</f>
        <v>0</v>
      </c>
      <c r="N157" s="298" t="str">
        <f>IF(Tabla1[[#This Row],[PM]]="PM01","PREVENTIVO",IF(Tabla1[[#This Row],[PM]]="PM02","BACKLOG","CORRECTIVO"))</f>
        <v>PREVENTIVO</v>
      </c>
      <c r="O157" s="309" t="s">
        <v>448</v>
      </c>
      <c r="P157" s="308">
        <f>Tabla1[[#This Row],[FREC
CANT]]</f>
        <v>2</v>
      </c>
      <c r="Q157" s="299">
        <f>Tabla1[[#This Row],[HORAS ACUM
SOLICITADO]]</f>
        <v>7</v>
      </c>
      <c r="R157" s="299">
        <f>(Tabla1[[#This Row],[H]]*Tabla1[[#This Row],[HH]])</f>
        <v>14</v>
      </c>
      <c r="S157" s="297"/>
      <c r="T157" s="300"/>
      <c r="U157" s="291" t="s">
        <v>1925</v>
      </c>
      <c r="V157" s="301"/>
      <c r="W157" s="290" t="str">
        <f>IF(Tabla1[[#This Row],[SUSTENTO]]="CORRECTIVO","ADICIONAL",IF(AND(Tabla1[[#This Row],[SUSTENTO]]="PREVENTIVO",Tabla1[[#This Row],[INDICADOR]]="VERDE"),"CUMPLIDO",IF(AND(Tabla1[[#This Row],[SUSTENTO]]="BACKLOG",Tabla1[[#This Row],[INDICADOR]]="VERDE"),"CUMPLIDO","PENDIENTE")))</f>
        <v>CUMPLIDO</v>
      </c>
      <c r="X157" s="302" t="str">
        <f>+IF(X$1=Tabla1[[#This Row],[INICIO 
PARADA]],"X",IF(Tabla1[[#This Row],[FIN 
PARADA]]=X$1,"X",""))</f>
        <v/>
      </c>
      <c r="Y157" s="302" t="str">
        <f>+IF(Y$1=Tabla1[[#This Row],[INICIO 
PARADA]],"X",IF(Tabla1[[#This Row],[FIN 
PARADA]]=Y$1,"X",""))</f>
        <v/>
      </c>
      <c r="Z157" s="302" t="str">
        <f>+IF(Z$1=Tabla1[[#This Row],[INICIO 
PARADA]],"X",IF(Tabla1[[#This Row],[FIN 
PARADA]]=Z$1,"X",""))</f>
        <v/>
      </c>
      <c r="AA157" s="302" t="str">
        <f>+IF(AA$1=Tabla1[[#This Row],[INICIO 
PARADA]],"X",IF(Tabla1[[#This Row],[FIN 
PARADA]]=AA$1,"X",""))</f>
        <v/>
      </c>
      <c r="AB157" s="302" t="str">
        <f>+IF(AB$1=Tabla1[[#This Row],[INICIO 
PARADA]],"X",IF(Tabla1[[#This Row],[FIN 
PARADA]]=AB$1,"X",""))</f>
        <v>X</v>
      </c>
      <c r="AC157" s="302" t="str">
        <f>+IF(AC$1=Tabla1[[#This Row],[INICIO 
PARADA]],"X",IF(Tabla1[[#This Row],[FIN 
PARADA]]=AC$1,"X",""))</f>
        <v/>
      </c>
      <c r="AD157" s="302" t="str">
        <f>+IF(AD$1=Tabla1[[#This Row],[INICIO 
PARADA]],"X",IF(Tabla1[[#This Row],[FIN 
PARADA]]=AD$1,"X",""))</f>
        <v/>
      </c>
      <c r="AE157" s="303" t="str">
        <f>+IF(Tabla1[[#This Row],[SEGUIMIENTO]]="CUMPLIDO","Ejecutada",IF(Tabla1[[#This Row],[SEGUIMIENTO]]="PENDIENTE","No Ejecutada","ADICIONAL"))</f>
        <v>Ejecutada</v>
      </c>
      <c r="AF157" s="292" t="s">
        <v>1820</v>
      </c>
      <c r="AG157" s="292" t="s">
        <v>1821</v>
      </c>
      <c r="AH157" s="293"/>
      <c r="AI157" s="293"/>
      <c r="AJ157" s="304" t="str">
        <f>IF(Tabla1[[#This Row],[SUSTENTO]]="CORRECTIVO","N","S")</f>
        <v>S</v>
      </c>
      <c r="AK157" s="297" t="str">
        <f>+Tabla1[[#This Row],[PERSONAL]]</f>
        <v>MEC_P_C</v>
      </c>
      <c r="AL157" s="299">
        <f>+IF(Tabla1[[#This Row],[S/N]]="S",IF(Tabla1[[#This Row],[HH]]=0,Tabla1[[#This Row],[HH//]],Tabla1[[#This Row],[HH]]),0)</f>
        <v>7</v>
      </c>
      <c r="AM157" s="345">
        <v>7</v>
      </c>
      <c r="AN157" s="305">
        <f>IF(Tabla1[[#This Row],[S/N]]="s",+IFERROR(Tabla1[[#This Row],[HH REAL]]/Tabla1[[#This Row],[HH PLAN]],0),"")</f>
        <v>1</v>
      </c>
      <c r="AO157" s="148">
        <f>Tabla1[[#This Row],[FREC
CANT]]*Tabla1[[#This Row],[HH REAL]]</f>
        <v>14</v>
      </c>
    </row>
    <row r="158" spans="1:41" hidden="1">
      <c r="A158" s="294"/>
      <c r="B158" s="290" t="s">
        <v>13</v>
      </c>
      <c r="C158" s="211"/>
      <c r="D158" s="309" t="s">
        <v>1932</v>
      </c>
      <c r="E158" s="295"/>
      <c r="F158" s="298" t="s">
        <v>950</v>
      </c>
      <c r="G158" s="298" t="s">
        <v>2102</v>
      </c>
      <c r="H158" s="309">
        <v>2</v>
      </c>
      <c r="I158" s="296">
        <v>5</v>
      </c>
      <c r="J158" s="310">
        <v>45378</v>
      </c>
      <c r="K158" s="310">
        <v>45378</v>
      </c>
      <c r="L158" s="310">
        <v>45378</v>
      </c>
      <c r="M158" s="297">
        <f ca="1">Tabla1[[#This Row],[REPUESTO]:[SUSTENTO]]</f>
        <v>0</v>
      </c>
      <c r="N158" s="298" t="str">
        <f>IF(Tabla1[[#This Row],[PM]]="PM01","PREVENTIVO",IF(Tabla1[[#This Row],[PM]]="PM02","BACKLOG","CORRECTIVO"))</f>
        <v>PREVENTIVO</v>
      </c>
      <c r="O158" s="309" t="s">
        <v>448</v>
      </c>
      <c r="P158" s="308">
        <f>Tabla1[[#This Row],[FREC
CANT]]</f>
        <v>2</v>
      </c>
      <c r="Q158" s="299">
        <f>Tabla1[[#This Row],[HORAS ACUM
SOLICITADO]]</f>
        <v>5</v>
      </c>
      <c r="R158" s="299">
        <f>(Tabla1[[#This Row],[H]]*Tabla1[[#This Row],[HH]])</f>
        <v>10</v>
      </c>
      <c r="S158" s="297"/>
      <c r="T158" s="300"/>
      <c r="U158" s="291" t="s">
        <v>1925</v>
      </c>
      <c r="V158" s="301"/>
      <c r="W158" s="290" t="str">
        <f>IF(Tabla1[[#This Row],[SUSTENTO]]="CORRECTIVO","ADICIONAL",IF(AND(Tabla1[[#This Row],[SUSTENTO]]="PREVENTIVO",Tabla1[[#This Row],[INDICADOR]]="VERDE"),"CUMPLIDO",IF(AND(Tabla1[[#This Row],[SUSTENTO]]="BACKLOG",Tabla1[[#This Row],[INDICADOR]]="VERDE"),"CUMPLIDO","PENDIENTE")))</f>
        <v>CUMPLIDO</v>
      </c>
      <c r="X158" s="302" t="str">
        <f>+IF(X$1=Tabla1[[#This Row],[INICIO 
PARADA]],"X",IF(Tabla1[[#This Row],[FIN 
PARADA]]=X$1,"X",""))</f>
        <v/>
      </c>
      <c r="Y158" s="302" t="str">
        <f>+IF(Y$1=Tabla1[[#This Row],[INICIO 
PARADA]],"X",IF(Tabla1[[#This Row],[FIN 
PARADA]]=Y$1,"X",""))</f>
        <v/>
      </c>
      <c r="Z158" s="302" t="str">
        <f>+IF(Z$1=Tabla1[[#This Row],[INICIO 
PARADA]],"X",IF(Tabla1[[#This Row],[FIN 
PARADA]]=Z$1,"X",""))</f>
        <v/>
      </c>
      <c r="AA158" s="302" t="str">
        <f>+IF(AA$1=Tabla1[[#This Row],[INICIO 
PARADA]],"X",IF(Tabla1[[#This Row],[FIN 
PARADA]]=AA$1,"X",""))</f>
        <v/>
      </c>
      <c r="AB158" s="302" t="str">
        <f>+IF(AB$1=Tabla1[[#This Row],[INICIO 
PARADA]],"X",IF(Tabla1[[#This Row],[FIN 
PARADA]]=AB$1,"X",""))</f>
        <v>X</v>
      </c>
      <c r="AC158" s="302" t="str">
        <f>+IF(AC$1=Tabla1[[#This Row],[INICIO 
PARADA]],"X",IF(Tabla1[[#This Row],[FIN 
PARADA]]=AC$1,"X",""))</f>
        <v/>
      </c>
      <c r="AD158" s="302" t="str">
        <f>+IF(AD$1=Tabla1[[#This Row],[INICIO 
PARADA]],"X",IF(Tabla1[[#This Row],[FIN 
PARADA]]=AD$1,"X",""))</f>
        <v/>
      </c>
      <c r="AE158" s="303" t="str">
        <f>+IF(Tabla1[[#This Row],[SEGUIMIENTO]]="CUMPLIDO","Ejecutada",IF(Tabla1[[#This Row],[SEGUIMIENTO]]="PENDIENTE","No Ejecutada","ADICIONAL"))</f>
        <v>Ejecutada</v>
      </c>
      <c r="AF158" s="292" t="s">
        <v>1820</v>
      </c>
      <c r="AG158" s="292" t="s">
        <v>1821</v>
      </c>
      <c r="AH158" s="293"/>
      <c r="AI158" s="293"/>
      <c r="AJ158" s="304" t="str">
        <f>IF(Tabla1[[#This Row],[SUSTENTO]]="CORRECTIVO","N","S")</f>
        <v>S</v>
      </c>
      <c r="AK158" s="297" t="str">
        <f>+Tabla1[[#This Row],[PERSONAL]]</f>
        <v>MEC_P_C</v>
      </c>
      <c r="AL158" s="299">
        <f>+IF(Tabla1[[#This Row],[S/N]]="S",IF(Tabla1[[#This Row],[HH]]=0,Tabla1[[#This Row],[HH//]],Tabla1[[#This Row],[HH]]),0)</f>
        <v>5</v>
      </c>
      <c r="AM158" s="345">
        <v>5</v>
      </c>
      <c r="AN158" s="305">
        <f>IF(Tabla1[[#This Row],[S/N]]="s",+IFERROR(Tabla1[[#This Row],[HH REAL]]/Tabla1[[#This Row],[HH PLAN]],0),"")</f>
        <v>1</v>
      </c>
      <c r="AO158" s="148">
        <f>Tabla1[[#This Row],[FREC
CANT]]*Tabla1[[#This Row],[HH REAL]]</f>
        <v>10</v>
      </c>
    </row>
    <row r="159" spans="1:41" hidden="1">
      <c r="A159" s="294"/>
      <c r="B159" s="290" t="s">
        <v>13</v>
      </c>
      <c r="C159" s="211"/>
      <c r="D159" s="309" t="s">
        <v>1932</v>
      </c>
      <c r="E159" s="295"/>
      <c r="F159" s="298" t="s">
        <v>1007</v>
      </c>
      <c r="G159" s="298" t="s">
        <v>2103</v>
      </c>
      <c r="H159" s="309">
        <v>2</v>
      </c>
      <c r="I159" s="296">
        <v>4</v>
      </c>
      <c r="J159" s="310">
        <v>45378</v>
      </c>
      <c r="K159" s="310">
        <v>45378</v>
      </c>
      <c r="L159" s="310">
        <v>45378</v>
      </c>
      <c r="M159" s="297">
        <f ca="1">Tabla1[[#This Row],[REPUESTO]:[SUSTENTO]]</f>
        <v>0</v>
      </c>
      <c r="N159" s="298" t="str">
        <f>IF(Tabla1[[#This Row],[PM]]="PM01","PREVENTIVO",IF(Tabla1[[#This Row],[PM]]="PM02","BACKLOG","CORRECTIVO"))</f>
        <v>PREVENTIVO</v>
      </c>
      <c r="O159" s="309" t="s">
        <v>448</v>
      </c>
      <c r="P159" s="308">
        <f>Tabla1[[#This Row],[FREC
CANT]]</f>
        <v>2</v>
      </c>
      <c r="Q159" s="299">
        <f>Tabla1[[#This Row],[HORAS ACUM
SOLICITADO]]</f>
        <v>4</v>
      </c>
      <c r="R159" s="299">
        <f>(Tabla1[[#This Row],[H]]*Tabla1[[#This Row],[HH]])</f>
        <v>8</v>
      </c>
      <c r="S159" s="297"/>
      <c r="T159" s="300"/>
      <c r="U159" s="291" t="s">
        <v>1925</v>
      </c>
      <c r="V159" s="301"/>
      <c r="W159" s="290" t="str">
        <f>IF(Tabla1[[#This Row],[SUSTENTO]]="CORRECTIVO","ADICIONAL",IF(AND(Tabla1[[#This Row],[SUSTENTO]]="PREVENTIVO",Tabla1[[#This Row],[INDICADOR]]="VERDE"),"CUMPLIDO",IF(AND(Tabla1[[#This Row],[SUSTENTO]]="BACKLOG",Tabla1[[#This Row],[INDICADOR]]="VERDE"),"CUMPLIDO","PENDIENTE")))</f>
        <v>CUMPLIDO</v>
      </c>
      <c r="X159" s="302" t="str">
        <f>+IF(X$1=Tabla1[[#This Row],[INICIO 
PARADA]],"X",IF(Tabla1[[#This Row],[FIN 
PARADA]]=X$1,"X",""))</f>
        <v/>
      </c>
      <c r="Y159" s="302" t="str">
        <f>+IF(Y$1=Tabla1[[#This Row],[INICIO 
PARADA]],"X",IF(Tabla1[[#This Row],[FIN 
PARADA]]=Y$1,"X",""))</f>
        <v/>
      </c>
      <c r="Z159" s="302" t="str">
        <f>+IF(Z$1=Tabla1[[#This Row],[INICIO 
PARADA]],"X",IF(Tabla1[[#This Row],[FIN 
PARADA]]=Z$1,"X",""))</f>
        <v/>
      </c>
      <c r="AA159" s="302" t="str">
        <f>+IF(AA$1=Tabla1[[#This Row],[INICIO 
PARADA]],"X",IF(Tabla1[[#This Row],[FIN 
PARADA]]=AA$1,"X",""))</f>
        <v/>
      </c>
      <c r="AB159" s="302" t="str">
        <f>+IF(AB$1=Tabla1[[#This Row],[INICIO 
PARADA]],"X",IF(Tabla1[[#This Row],[FIN 
PARADA]]=AB$1,"X",""))</f>
        <v>X</v>
      </c>
      <c r="AC159" s="302" t="str">
        <f>+IF(AC$1=Tabla1[[#This Row],[INICIO 
PARADA]],"X",IF(Tabla1[[#This Row],[FIN 
PARADA]]=AC$1,"X",""))</f>
        <v/>
      </c>
      <c r="AD159" s="302" t="str">
        <f>+IF(AD$1=Tabla1[[#This Row],[INICIO 
PARADA]],"X",IF(Tabla1[[#This Row],[FIN 
PARADA]]=AD$1,"X",""))</f>
        <v/>
      </c>
      <c r="AE159" s="303" t="str">
        <f>+IF(Tabla1[[#This Row],[SEGUIMIENTO]]="CUMPLIDO","Ejecutada",IF(Tabla1[[#This Row],[SEGUIMIENTO]]="PENDIENTE","No Ejecutada","ADICIONAL"))</f>
        <v>Ejecutada</v>
      </c>
      <c r="AF159" s="292" t="s">
        <v>1820</v>
      </c>
      <c r="AG159" s="292" t="s">
        <v>1821</v>
      </c>
      <c r="AH159" s="293"/>
      <c r="AI159" s="293"/>
      <c r="AJ159" s="304" t="str">
        <f>IF(Tabla1[[#This Row],[SUSTENTO]]="CORRECTIVO","N","S")</f>
        <v>S</v>
      </c>
      <c r="AK159" s="297" t="str">
        <f>+Tabla1[[#This Row],[PERSONAL]]</f>
        <v>MEC_P_C</v>
      </c>
      <c r="AL159" s="299">
        <f>+IF(Tabla1[[#This Row],[S/N]]="S",IF(Tabla1[[#This Row],[HH]]=0,Tabla1[[#This Row],[HH//]],Tabla1[[#This Row],[HH]]),0)</f>
        <v>4</v>
      </c>
      <c r="AM159" s="345">
        <v>4</v>
      </c>
      <c r="AN159" s="305">
        <f>IF(Tabla1[[#This Row],[S/N]]="s",+IFERROR(Tabla1[[#This Row],[HH REAL]]/Tabla1[[#This Row],[HH PLAN]],0),"")</f>
        <v>1</v>
      </c>
      <c r="AO159" s="148">
        <f>Tabla1[[#This Row],[FREC
CANT]]*Tabla1[[#This Row],[HH REAL]]</f>
        <v>8</v>
      </c>
    </row>
    <row r="160" spans="1:41" hidden="1">
      <c r="A160" s="294"/>
      <c r="B160" s="290" t="s">
        <v>13</v>
      </c>
      <c r="C160" s="211"/>
      <c r="D160" s="309" t="s">
        <v>1932</v>
      </c>
      <c r="E160" s="295"/>
      <c r="F160" s="298" t="s">
        <v>2093</v>
      </c>
      <c r="G160" s="298" t="s">
        <v>2104</v>
      </c>
      <c r="H160" s="309">
        <v>2</v>
      </c>
      <c r="I160" s="296">
        <v>4</v>
      </c>
      <c r="J160" s="310">
        <v>45378</v>
      </c>
      <c r="K160" s="310">
        <v>45378</v>
      </c>
      <c r="L160" s="310">
        <v>45378</v>
      </c>
      <c r="M160" s="297">
        <f ca="1">Tabla1[[#This Row],[REPUESTO]:[SUSTENTO]]</f>
        <v>0</v>
      </c>
      <c r="N160" s="298" t="str">
        <f>IF(Tabla1[[#This Row],[PM]]="PM01","PREVENTIVO",IF(Tabla1[[#This Row],[PM]]="PM02","BACKLOG","CORRECTIVO"))</f>
        <v>PREVENTIVO</v>
      </c>
      <c r="O160" s="309" t="s">
        <v>448</v>
      </c>
      <c r="P160" s="308">
        <f>Tabla1[[#This Row],[FREC
CANT]]</f>
        <v>2</v>
      </c>
      <c r="Q160" s="299">
        <f>Tabla1[[#This Row],[HORAS ACUM
SOLICITADO]]</f>
        <v>4</v>
      </c>
      <c r="R160" s="299">
        <f>(Tabla1[[#This Row],[H]]*Tabla1[[#This Row],[HH]])</f>
        <v>8</v>
      </c>
      <c r="S160" s="297"/>
      <c r="T160" s="300"/>
      <c r="U160" s="291" t="s">
        <v>1925</v>
      </c>
      <c r="V160" s="301"/>
      <c r="W160" s="290" t="str">
        <f>IF(Tabla1[[#This Row],[SUSTENTO]]="CORRECTIVO","ADICIONAL",IF(AND(Tabla1[[#This Row],[SUSTENTO]]="PREVENTIVO",Tabla1[[#This Row],[INDICADOR]]="VERDE"),"CUMPLIDO",IF(AND(Tabla1[[#This Row],[SUSTENTO]]="BACKLOG",Tabla1[[#This Row],[INDICADOR]]="VERDE"),"CUMPLIDO","PENDIENTE")))</f>
        <v>CUMPLIDO</v>
      </c>
      <c r="X160" s="302" t="str">
        <f>+IF(X$1=Tabla1[[#This Row],[INICIO 
PARADA]],"X",IF(Tabla1[[#This Row],[FIN 
PARADA]]=X$1,"X",""))</f>
        <v/>
      </c>
      <c r="Y160" s="302" t="str">
        <f>+IF(Y$1=Tabla1[[#This Row],[INICIO 
PARADA]],"X",IF(Tabla1[[#This Row],[FIN 
PARADA]]=Y$1,"X",""))</f>
        <v/>
      </c>
      <c r="Z160" s="302" t="str">
        <f>+IF(Z$1=Tabla1[[#This Row],[INICIO 
PARADA]],"X",IF(Tabla1[[#This Row],[FIN 
PARADA]]=Z$1,"X",""))</f>
        <v/>
      </c>
      <c r="AA160" s="302" t="str">
        <f>+IF(AA$1=Tabla1[[#This Row],[INICIO 
PARADA]],"X",IF(Tabla1[[#This Row],[FIN 
PARADA]]=AA$1,"X",""))</f>
        <v/>
      </c>
      <c r="AB160" s="302" t="str">
        <f>+IF(AB$1=Tabla1[[#This Row],[INICIO 
PARADA]],"X",IF(Tabla1[[#This Row],[FIN 
PARADA]]=AB$1,"X",""))</f>
        <v>X</v>
      </c>
      <c r="AC160" s="302" t="str">
        <f>+IF(AC$1=Tabla1[[#This Row],[INICIO 
PARADA]],"X",IF(Tabla1[[#This Row],[FIN 
PARADA]]=AC$1,"X",""))</f>
        <v/>
      </c>
      <c r="AD160" s="302" t="str">
        <f>+IF(AD$1=Tabla1[[#This Row],[INICIO 
PARADA]],"X",IF(Tabla1[[#This Row],[FIN 
PARADA]]=AD$1,"X",""))</f>
        <v/>
      </c>
      <c r="AE160" s="303" t="str">
        <f>+IF(Tabla1[[#This Row],[SEGUIMIENTO]]="CUMPLIDO","Ejecutada",IF(Tabla1[[#This Row],[SEGUIMIENTO]]="PENDIENTE","No Ejecutada","ADICIONAL"))</f>
        <v>Ejecutada</v>
      </c>
      <c r="AF160" s="292" t="s">
        <v>1820</v>
      </c>
      <c r="AG160" s="292" t="s">
        <v>1821</v>
      </c>
      <c r="AH160" s="293"/>
      <c r="AI160" s="293"/>
      <c r="AJ160" s="304" t="str">
        <f>IF(Tabla1[[#This Row],[SUSTENTO]]="CORRECTIVO","N","S")</f>
        <v>S</v>
      </c>
      <c r="AK160" s="297" t="str">
        <f>+Tabla1[[#This Row],[PERSONAL]]</f>
        <v>MEC_P_C</v>
      </c>
      <c r="AL160" s="299">
        <f>+IF(Tabla1[[#This Row],[S/N]]="S",IF(Tabla1[[#This Row],[HH]]=0,Tabla1[[#This Row],[HH//]],Tabla1[[#This Row],[HH]]),0)</f>
        <v>4</v>
      </c>
      <c r="AM160" s="345">
        <v>4</v>
      </c>
      <c r="AN160" s="305">
        <f>IF(Tabla1[[#This Row],[S/N]]="s",+IFERROR(Tabla1[[#This Row],[HH REAL]]/Tabla1[[#This Row],[HH PLAN]],0),"")</f>
        <v>1</v>
      </c>
      <c r="AO160" s="148">
        <f>Tabla1[[#This Row],[FREC
CANT]]*Tabla1[[#This Row],[HH REAL]]</f>
        <v>8</v>
      </c>
    </row>
    <row r="161" spans="1:41" hidden="1">
      <c r="A161" s="294"/>
      <c r="B161" s="290" t="s">
        <v>13</v>
      </c>
      <c r="C161" s="211"/>
      <c r="D161" s="309" t="s">
        <v>1932</v>
      </c>
      <c r="E161" s="295"/>
      <c r="F161" s="360" t="s">
        <v>2094</v>
      </c>
      <c r="G161" s="298" t="s">
        <v>2105</v>
      </c>
      <c r="H161" s="309">
        <v>2</v>
      </c>
      <c r="I161" s="296">
        <v>3</v>
      </c>
      <c r="J161" s="310">
        <v>45378</v>
      </c>
      <c r="K161" s="310">
        <v>45378</v>
      </c>
      <c r="L161" s="310">
        <v>45378</v>
      </c>
      <c r="M161" s="297">
        <f ca="1">Tabla1[[#This Row],[REPUESTO]:[SUSTENTO]]</f>
        <v>0</v>
      </c>
      <c r="N161" s="298" t="str">
        <f>IF(Tabla1[[#This Row],[PM]]="PM01","PREVENTIVO",IF(Tabla1[[#This Row],[PM]]="PM02","BACKLOG","CORRECTIVO"))</f>
        <v>PREVENTIVO</v>
      </c>
      <c r="O161" s="309" t="s">
        <v>448</v>
      </c>
      <c r="P161" s="308">
        <f>Tabla1[[#This Row],[FREC
CANT]]</f>
        <v>2</v>
      </c>
      <c r="Q161" s="299">
        <f>Tabla1[[#This Row],[HORAS ACUM
SOLICITADO]]</f>
        <v>3</v>
      </c>
      <c r="R161" s="299">
        <f>(Tabla1[[#This Row],[H]]*Tabla1[[#This Row],[HH]])</f>
        <v>6</v>
      </c>
      <c r="S161" s="297"/>
      <c r="T161" s="300"/>
      <c r="U161" s="291" t="s">
        <v>1925</v>
      </c>
      <c r="V161" s="301"/>
      <c r="W161" s="290" t="str">
        <f>IF(Tabla1[[#This Row],[SUSTENTO]]="CORRECTIVO","ADICIONAL",IF(AND(Tabla1[[#This Row],[SUSTENTO]]="PREVENTIVO",Tabla1[[#This Row],[INDICADOR]]="VERDE"),"CUMPLIDO",IF(AND(Tabla1[[#This Row],[SUSTENTO]]="BACKLOG",Tabla1[[#This Row],[INDICADOR]]="VERDE"),"CUMPLIDO","PENDIENTE")))</f>
        <v>CUMPLIDO</v>
      </c>
      <c r="X161" s="302" t="str">
        <f>+IF(X$1=Tabla1[[#This Row],[INICIO 
PARADA]],"X",IF(Tabla1[[#This Row],[FIN 
PARADA]]=X$1,"X",""))</f>
        <v/>
      </c>
      <c r="Y161" s="302" t="str">
        <f>+IF(Y$1=Tabla1[[#This Row],[INICIO 
PARADA]],"X",IF(Tabla1[[#This Row],[FIN 
PARADA]]=Y$1,"X",""))</f>
        <v/>
      </c>
      <c r="Z161" s="302" t="str">
        <f>+IF(Z$1=Tabla1[[#This Row],[INICIO 
PARADA]],"X",IF(Tabla1[[#This Row],[FIN 
PARADA]]=Z$1,"X",""))</f>
        <v/>
      </c>
      <c r="AA161" s="302" t="str">
        <f>+IF(AA$1=Tabla1[[#This Row],[INICIO 
PARADA]],"X",IF(Tabla1[[#This Row],[FIN 
PARADA]]=AA$1,"X",""))</f>
        <v/>
      </c>
      <c r="AB161" s="302" t="str">
        <f>+IF(AB$1=Tabla1[[#This Row],[INICIO 
PARADA]],"X",IF(Tabla1[[#This Row],[FIN 
PARADA]]=AB$1,"X",""))</f>
        <v>X</v>
      </c>
      <c r="AC161" s="302" t="str">
        <f>+IF(AC$1=Tabla1[[#This Row],[INICIO 
PARADA]],"X",IF(Tabla1[[#This Row],[FIN 
PARADA]]=AC$1,"X",""))</f>
        <v/>
      </c>
      <c r="AD161" s="302" t="str">
        <f>+IF(AD$1=Tabla1[[#This Row],[INICIO 
PARADA]],"X",IF(Tabla1[[#This Row],[FIN 
PARADA]]=AD$1,"X",""))</f>
        <v/>
      </c>
      <c r="AE161" s="303" t="str">
        <f>+IF(Tabla1[[#This Row],[SEGUIMIENTO]]="CUMPLIDO","Ejecutada",IF(Tabla1[[#This Row],[SEGUIMIENTO]]="PENDIENTE","No Ejecutada","ADICIONAL"))</f>
        <v>Ejecutada</v>
      </c>
      <c r="AF161" s="292" t="s">
        <v>1820</v>
      </c>
      <c r="AG161" s="292" t="s">
        <v>1821</v>
      </c>
      <c r="AH161" s="293"/>
      <c r="AI161" s="293"/>
      <c r="AJ161" s="304" t="str">
        <f>IF(Tabla1[[#This Row],[SUSTENTO]]="CORRECTIVO","N","S")</f>
        <v>S</v>
      </c>
      <c r="AK161" s="297" t="str">
        <f>+Tabla1[[#This Row],[PERSONAL]]</f>
        <v>MEC_P_C</v>
      </c>
      <c r="AL161" s="299">
        <f>+IF(Tabla1[[#This Row],[S/N]]="S",IF(Tabla1[[#This Row],[HH]]=0,Tabla1[[#This Row],[HH//]],Tabla1[[#This Row],[HH]]),0)</f>
        <v>3</v>
      </c>
      <c r="AM161" s="345">
        <v>3</v>
      </c>
      <c r="AN161" s="305">
        <f>IF(Tabla1[[#This Row],[S/N]]="s",+IFERROR(Tabla1[[#This Row],[HH REAL]]/Tabla1[[#This Row],[HH PLAN]],0),"")</f>
        <v>1</v>
      </c>
      <c r="AO161" s="148">
        <f>Tabla1[[#This Row],[FREC
CANT]]*Tabla1[[#This Row],[HH REAL]]</f>
        <v>6</v>
      </c>
    </row>
    <row r="162" spans="1:41" hidden="1">
      <c r="A162" s="294"/>
      <c r="B162" s="290" t="s">
        <v>13</v>
      </c>
      <c r="C162" s="211"/>
      <c r="D162" s="309" t="s">
        <v>1932</v>
      </c>
      <c r="E162" s="295"/>
      <c r="F162" s="298" t="s">
        <v>2095</v>
      </c>
      <c r="G162" s="298" t="s">
        <v>2106</v>
      </c>
      <c r="H162" s="309">
        <v>2</v>
      </c>
      <c r="I162" s="296">
        <v>9</v>
      </c>
      <c r="J162" s="310">
        <v>45378</v>
      </c>
      <c r="K162" s="310">
        <v>45378</v>
      </c>
      <c r="L162" s="310">
        <v>45378</v>
      </c>
      <c r="M162" s="297">
        <f ca="1">Tabla1[[#This Row],[REPUESTO]:[SUSTENTO]]</f>
        <v>0</v>
      </c>
      <c r="N162" s="298" t="str">
        <f>IF(Tabla1[[#This Row],[PM]]="PM01","PREVENTIVO",IF(Tabla1[[#This Row],[PM]]="PM02","BACKLOG","CORRECTIVO"))</f>
        <v>PREVENTIVO</v>
      </c>
      <c r="O162" s="309" t="s">
        <v>448</v>
      </c>
      <c r="P162" s="308">
        <f>Tabla1[[#This Row],[FREC
CANT]]</f>
        <v>2</v>
      </c>
      <c r="Q162" s="299">
        <f>Tabla1[[#This Row],[HORAS ACUM
SOLICITADO]]</f>
        <v>9</v>
      </c>
      <c r="R162" s="299">
        <f>(Tabla1[[#This Row],[H]]*Tabla1[[#This Row],[HH]])</f>
        <v>18</v>
      </c>
      <c r="S162" s="297"/>
      <c r="T162" s="300"/>
      <c r="U162" s="291" t="s">
        <v>1925</v>
      </c>
      <c r="V162" s="301"/>
      <c r="W162" s="290" t="str">
        <f>IF(Tabla1[[#This Row],[SUSTENTO]]="CORRECTIVO","ADICIONAL",IF(AND(Tabla1[[#This Row],[SUSTENTO]]="PREVENTIVO",Tabla1[[#This Row],[INDICADOR]]="VERDE"),"CUMPLIDO",IF(AND(Tabla1[[#This Row],[SUSTENTO]]="BACKLOG",Tabla1[[#This Row],[INDICADOR]]="VERDE"),"CUMPLIDO","PENDIENTE")))</f>
        <v>CUMPLIDO</v>
      </c>
      <c r="X162" s="302" t="str">
        <f>+IF(X$1=Tabla1[[#This Row],[INICIO 
PARADA]],"X",IF(Tabla1[[#This Row],[FIN 
PARADA]]=X$1,"X",""))</f>
        <v/>
      </c>
      <c r="Y162" s="302" t="str">
        <f>+IF(Y$1=Tabla1[[#This Row],[INICIO 
PARADA]],"X",IF(Tabla1[[#This Row],[FIN 
PARADA]]=Y$1,"X",""))</f>
        <v/>
      </c>
      <c r="Z162" s="302" t="str">
        <f>+IF(Z$1=Tabla1[[#This Row],[INICIO 
PARADA]],"X",IF(Tabla1[[#This Row],[FIN 
PARADA]]=Z$1,"X",""))</f>
        <v/>
      </c>
      <c r="AA162" s="302" t="str">
        <f>+IF(AA$1=Tabla1[[#This Row],[INICIO 
PARADA]],"X",IF(Tabla1[[#This Row],[FIN 
PARADA]]=AA$1,"X",""))</f>
        <v/>
      </c>
      <c r="AB162" s="302" t="str">
        <f>+IF(AB$1=Tabla1[[#This Row],[INICIO 
PARADA]],"X",IF(Tabla1[[#This Row],[FIN 
PARADA]]=AB$1,"X",""))</f>
        <v>X</v>
      </c>
      <c r="AC162" s="302" t="str">
        <f>+IF(AC$1=Tabla1[[#This Row],[INICIO 
PARADA]],"X",IF(Tabla1[[#This Row],[FIN 
PARADA]]=AC$1,"X",""))</f>
        <v/>
      </c>
      <c r="AD162" s="302" t="str">
        <f>+IF(AD$1=Tabla1[[#This Row],[INICIO 
PARADA]],"X",IF(Tabla1[[#This Row],[FIN 
PARADA]]=AD$1,"X",""))</f>
        <v/>
      </c>
      <c r="AE162" s="303" t="str">
        <f>+IF(Tabla1[[#This Row],[SEGUIMIENTO]]="CUMPLIDO","Ejecutada",IF(Tabla1[[#This Row],[SEGUIMIENTO]]="PENDIENTE","No Ejecutada","ADICIONAL"))</f>
        <v>Ejecutada</v>
      </c>
      <c r="AF162" s="292" t="s">
        <v>1820</v>
      </c>
      <c r="AG162" s="292" t="s">
        <v>1821</v>
      </c>
      <c r="AH162" s="293"/>
      <c r="AI162" s="293"/>
      <c r="AJ162" s="304" t="str">
        <f>IF(Tabla1[[#This Row],[SUSTENTO]]="CORRECTIVO","N","S")</f>
        <v>S</v>
      </c>
      <c r="AK162" s="297" t="str">
        <f>+Tabla1[[#This Row],[PERSONAL]]</f>
        <v>MEC_P_C</v>
      </c>
      <c r="AL162" s="299">
        <f>+IF(Tabla1[[#This Row],[S/N]]="S",IF(Tabla1[[#This Row],[HH]]=0,Tabla1[[#This Row],[HH//]],Tabla1[[#This Row],[HH]]),0)</f>
        <v>9</v>
      </c>
      <c r="AM162" s="296">
        <v>9</v>
      </c>
      <c r="AN162" s="305">
        <f>IF(Tabla1[[#This Row],[S/N]]="s",+IFERROR(Tabla1[[#This Row],[HH REAL]]/Tabla1[[#This Row],[HH PLAN]],0),"")</f>
        <v>1</v>
      </c>
      <c r="AO162" s="148">
        <f>Tabla1[[#This Row],[FREC
CANT]]*Tabla1[[#This Row],[HH REAL]]</f>
        <v>18</v>
      </c>
    </row>
    <row r="163" spans="1:41" hidden="1">
      <c r="A163" s="294"/>
      <c r="B163" s="290" t="s">
        <v>13</v>
      </c>
      <c r="C163" s="211"/>
      <c r="D163" s="309" t="s">
        <v>1932</v>
      </c>
      <c r="E163" s="295"/>
      <c r="F163" s="298" t="s">
        <v>2096</v>
      </c>
      <c r="G163" s="298" t="s">
        <v>2107</v>
      </c>
      <c r="H163" s="309">
        <v>2</v>
      </c>
      <c r="I163" s="296">
        <v>1</v>
      </c>
      <c r="J163" s="310">
        <v>45378</v>
      </c>
      <c r="K163" s="310">
        <v>45378</v>
      </c>
      <c r="L163" s="310">
        <v>45378</v>
      </c>
      <c r="M163" s="297">
        <f ca="1">Tabla1[[#This Row],[REPUESTO]:[SUSTENTO]]</f>
        <v>0</v>
      </c>
      <c r="N163" s="298" t="str">
        <f>IF(Tabla1[[#This Row],[PM]]="PM01","PREVENTIVO",IF(Tabla1[[#This Row],[PM]]="PM02","BACKLOG","CORRECTIVO"))</f>
        <v>PREVENTIVO</v>
      </c>
      <c r="O163" s="309" t="s">
        <v>448</v>
      </c>
      <c r="P163" s="308">
        <f>Tabla1[[#This Row],[FREC
CANT]]</f>
        <v>2</v>
      </c>
      <c r="Q163" s="299">
        <f>Tabla1[[#This Row],[HORAS ACUM
SOLICITADO]]</f>
        <v>1</v>
      </c>
      <c r="R163" s="299">
        <f>(Tabla1[[#This Row],[H]]*Tabla1[[#This Row],[HH]])</f>
        <v>2</v>
      </c>
      <c r="S163" s="297"/>
      <c r="T163" s="300"/>
      <c r="U163" s="291" t="s">
        <v>1925</v>
      </c>
      <c r="V163" s="301"/>
      <c r="W163" s="290" t="str">
        <f>IF(Tabla1[[#This Row],[SUSTENTO]]="CORRECTIVO","ADICIONAL",IF(AND(Tabla1[[#This Row],[SUSTENTO]]="PREVENTIVO",Tabla1[[#This Row],[INDICADOR]]="VERDE"),"CUMPLIDO",IF(AND(Tabla1[[#This Row],[SUSTENTO]]="BACKLOG",Tabla1[[#This Row],[INDICADOR]]="VERDE"),"CUMPLIDO","PENDIENTE")))</f>
        <v>CUMPLIDO</v>
      </c>
      <c r="X163" s="302" t="str">
        <f>+IF(X$1=Tabla1[[#This Row],[INICIO 
PARADA]],"X",IF(Tabla1[[#This Row],[FIN 
PARADA]]=X$1,"X",""))</f>
        <v/>
      </c>
      <c r="Y163" s="302" t="str">
        <f>+IF(Y$1=Tabla1[[#This Row],[INICIO 
PARADA]],"X",IF(Tabla1[[#This Row],[FIN 
PARADA]]=Y$1,"X",""))</f>
        <v/>
      </c>
      <c r="Z163" s="302" t="str">
        <f>+IF(Z$1=Tabla1[[#This Row],[INICIO 
PARADA]],"X",IF(Tabla1[[#This Row],[FIN 
PARADA]]=Z$1,"X",""))</f>
        <v/>
      </c>
      <c r="AA163" s="302" t="str">
        <f>+IF(AA$1=Tabla1[[#This Row],[INICIO 
PARADA]],"X",IF(Tabla1[[#This Row],[FIN 
PARADA]]=AA$1,"X",""))</f>
        <v/>
      </c>
      <c r="AB163" s="302" t="str">
        <f>+IF(AB$1=Tabla1[[#This Row],[INICIO 
PARADA]],"X",IF(Tabla1[[#This Row],[FIN 
PARADA]]=AB$1,"X",""))</f>
        <v>X</v>
      </c>
      <c r="AC163" s="302" t="str">
        <f>+IF(AC$1=Tabla1[[#This Row],[INICIO 
PARADA]],"X",IF(Tabla1[[#This Row],[FIN 
PARADA]]=AC$1,"X",""))</f>
        <v/>
      </c>
      <c r="AD163" s="302" t="str">
        <f>+IF(AD$1=Tabla1[[#This Row],[INICIO 
PARADA]],"X",IF(Tabla1[[#This Row],[FIN 
PARADA]]=AD$1,"X",""))</f>
        <v/>
      </c>
      <c r="AE163" s="303" t="str">
        <f>+IF(Tabla1[[#This Row],[SEGUIMIENTO]]="CUMPLIDO","Ejecutada",IF(Tabla1[[#This Row],[SEGUIMIENTO]]="PENDIENTE","No Ejecutada","ADICIONAL"))</f>
        <v>Ejecutada</v>
      </c>
      <c r="AF163" s="292" t="s">
        <v>1820</v>
      </c>
      <c r="AG163" s="292" t="s">
        <v>1821</v>
      </c>
      <c r="AH163" s="293"/>
      <c r="AI163" s="293"/>
      <c r="AJ163" s="304" t="str">
        <f>IF(Tabla1[[#This Row],[SUSTENTO]]="CORRECTIVO","N","S")</f>
        <v>S</v>
      </c>
      <c r="AK163" s="297" t="str">
        <f>+Tabla1[[#This Row],[PERSONAL]]</f>
        <v>MEC_P_C</v>
      </c>
      <c r="AL163" s="299">
        <f>+IF(Tabla1[[#This Row],[S/N]]="S",IF(Tabla1[[#This Row],[HH]]=0,Tabla1[[#This Row],[HH//]],Tabla1[[#This Row],[HH]]),0)</f>
        <v>1</v>
      </c>
      <c r="AM163" s="296">
        <v>1</v>
      </c>
      <c r="AN163" s="305">
        <f>IF(Tabla1[[#This Row],[S/N]]="s",+IFERROR(Tabla1[[#This Row],[HH REAL]]/Tabla1[[#This Row],[HH PLAN]],0),"")</f>
        <v>1</v>
      </c>
      <c r="AO163" s="148">
        <f>Tabla1[[#This Row],[FREC
CANT]]*Tabla1[[#This Row],[HH REAL]]</f>
        <v>2</v>
      </c>
    </row>
    <row r="164" spans="1:41" hidden="1">
      <c r="A164" s="294"/>
      <c r="B164" s="290" t="s">
        <v>38</v>
      </c>
      <c r="C164" s="211"/>
      <c r="D164" s="309" t="s">
        <v>1932</v>
      </c>
      <c r="E164" s="295"/>
      <c r="F164" s="298" t="s">
        <v>2097</v>
      </c>
      <c r="G164" s="298" t="s">
        <v>2108</v>
      </c>
      <c r="H164" s="309">
        <v>2</v>
      </c>
      <c r="I164" s="296">
        <v>2</v>
      </c>
      <c r="J164" s="310">
        <v>45378</v>
      </c>
      <c r="K164" s="310">
        <v>45378</v>
      </c>
      <c r="L164" s="310">
        <v>45378</v>
      </c>
      <c r="M164" s="297">
        <f ca="1">Tabla1[[#This Row],[REPUESTO]:[SUSTENTO]]</f>
        <v>0</v>
      </c>
      <c r="N164" s="298" t="str">
        <f>IF(Tabla1[[#This Row],[PM]]="PM01","PREVENTIVO",IF(Tabla1[[#This Row],[PM]]="PM02","BACKLOG","CORRECTIVO"))</f>
        <v>BACKLOG</v>
      </c>
      <c r="O164" s="309" t="s">
        <v>448</v>
      </c>
      <c r="P164" s="308">
        <f>Tabla1[[#This Row],[FREC
CANT]]</f>
        <v>2</v>
      </c>
      <c r="Q164" s="299">
        <f>Tabla1[[#This Row],[HORAS ACUM
SOLICITADO]]</f>
        <v>2</v>
      </c>
      <c r="R164" s="299">
        <f>(Tabla1[[#This Row],[H]]*Tabla1[[#This Row],[HH]])</f>
        <v>4</v>
      </c>
      <c r="S164" s="297"/>
      <c r="T164" s="300"/>
      <c r="U164" s="291" t="s">
        <v>1925</v>
      </c>
      <c r="V164" s="301"/>
      <c r="W164" s="290" t="str">
        <f>IF(Tabla1[[#This Row],[SUSTENTO]]="CORRECTIVO","ADICIONAL",IF(AND(Tabla1[[#This Row],[SUSTENTO]]="PREVENTIVO",Tabla1[[#This Row],[INDICADOR]]="VERDE"),"CUMPLIDO",IF(AND(Tabla1[[#This Row],[SUSTENTO]]="BACKLOG",Tabla1[[#This Row],[INDICADOR]]="VERDE"),"CUMPLIDO","PENDIENTE")))</f>
        <v>CUMPLIDO</v>
      </c>
      <c r="X164" s="302" t="str">
        <f>+IF(X$1=Tabla1[[#This Row],[INICIO 
PARADA]],"X",IF(Tabla1[[#This Row],[FIN 
PARADA]]=X$1,"X",""))</f>
        <v/>
      </c>
      <c r="Y164" s="302" t="str">
        <f>+IF(Y$1=Tabla1[[#This Row],[INICIO 
PARADA]],"X",IF(Tabla1[[#This Row],[FIN 
PARADA]]=Y$1,"X",""))</f>
        <v/>
      </c>
      <c r="Z164" s="302" t="str">
        <f>+IF(Z$1=Tabla1[[#This Row],[INICIO 
PARADA]],"X",IF(Tabla1[[#This Row],[FIN 
PARADA]]=Z$1,"X",""))</f>
        <v/>
      </c>
      <c r="AA164" s="302" t="str">
        <f>+IF(AA$1=Tabla1[[#This Row],[INICIO 
PARADA]],"X",IF(Tabla1[[#This Row],[FIN 
PARADA]]=AA$1,"X",""))</f>
        <v/>
      </c>
      <c r="AB164" s="302" t="str">
        <f>+IF(AB$1=Tabla1[[#This Row],[INICIO 
PARADA]],"X",IF(Tabla1[[#This Row],[FIN 
PARADA]]=AB$1,"X",""))</f>
        <v>X</v>
      </c>
      <c r="AC164" s="302" t="str">
        <f>+IF(AC$1=Tabla1[[#This Row],[INICIO 
PARADA]],"X",IF(Tabla1[[#This Row],[FIN 
PARADA]]=AC$1,"X",""))</f>
        <v/>
      </c>
      <c r="AD164" s="302" t="str">
        <f>+IF(AD$1=Tabla1[[#This Row],[INICIO 
PARADA]],"X",IF(Tabla1[[#This Row],[FIN 
PARADA]]=AD$1,"X",""))</f>
        <v/>
      </c>
      <c r="AE164" s="303" t="str">
        <f>+IF(Tabla1[[#This Row],[SEGUIMIENTO]]="CUMPLIDO","Ejecutada",IF(Tabla1[[#This Row],[SEGUIMIENTO]]="PENDIENTE","No Ejecutada","ADICIONAL"))</f>
        <v>Ejecutada</v>
      </c>
      <c r="AF164" s="292" t="s">
        <v>1820</v>
      </c>
      <c r="AG164" s="292" t="s">
        <v>1821</v>
      </c>
      <c r="AH164" s="293"/>
      <c r="AI164" s="293"/>
      <c r="AJ164" s="304" t="str">
        <f>IF(Tabla1[[#This Row],[SUSTENTO]]="CORRECTIVO","N","S")</f>
        <v>S</v>
      </c>
      <c r="AK164" s="297" t="str">
        <f>+Tabla1[[#This Row],[PERSONAL]]</f>
        <v>MEC_P_C</v>
      </c>
      <c r="AL164" s="299">
        <f>+IF(Tabla1[[#This Row],[S/N]]="S",IF(Tabla1[[#This Row],[HH]]=0,Tabla1[[#This Row],[HH//]],Tabla1[[#This Row],[HH]]),0)</f>
        <v>2</v>
      </c>
      <c r="AM164" s="296">
        <v>2</v>
      </c>
      <c r="AN164" s="305">
        <f>IF(Tabla1[[#This Row],[S/N]]="s",+IFERROR(Tabla1[[#This Row],[HH REAL]]/Tabla1[[#This Row],[HH PLAN]],0),"")</f>
        <v>1</v>
      </c>
      <c r="AO164" s="148">
        <f>Tabla1[[#This Row],[FREC
CANT]]*Tabla1[[#This Row],[HH REAL]]</f>
        <v>4</v>
      </c>
    </row>
    <row r="165" spans="1:41" hidden="1">
      <c r="A165" s="294"/>
      <c r="B165" s="290" t="s">
        <v>13</v>
      </c>
      <c r="C165" s="211"/>
      <c r="D165" s="309" t="s">
        <v>1932</v>
      </c>
      <c r="E165" s="295"/>
      <c r="F165" s="298" t="s">
        <v>2098</v>
      </c>
      <c r="G165" s="298" t="s">
        <v>2109</v>
      </c>
      <c r="H165" s="309">
        <v>2</v>
      </c>
      <c r="I165" s="296">
        <v>9</v>
      </c>
      <c r="J165" s="310">
        <v>45378</v>
      </c>
      <c r="K165" s="310">
        <v>45378</v>
      </c>
      <c r="L165" s="310">
        <v>45378</v>
      </c>
      <c r="M165" s="297">
        <f ca="1">Tabla1[[#This Row],[REPUESTO]:[SUSTENTO]]</f>
        <v>0</v>
      </c>
      <c r="N165" s="298" t="str">
        <f>IF(Tabla1[[#This Row],[PM]]="PM01","PREVENTIVO",IF(Tabla1[[#This Row],[PM]]="PM02","BACKLOG","CORRECTIVO"))</f>
        <v>PREVENTIVO</v>
      </c>
      <c r="O165" s="309" t="s">
        <v>448</v>
      </c>
      <c r="P165" s="308">
        <f>Tabla1[[#This Row],[FREC
CANT]]</f>
        <v>2</v>
      </c>
      <c r="Q165" s="299">
        <f>Tabla1[[#This Row],[HORAS ACUM
SOLICITADO]]</f>
        <v>9</v>
      </c>
      <c r="R165" s="299">
        <f>(Tabla1[[#This Row],[H]]*Tabla1[[#This Row],[HH]])</f>
        <v>18</v>
      </c>
      <c r="S165" s="297"/>
      <c r="T165" s="300"/>
      <c r="U165" s="291" t="s">
        <v>1925</v>
      </c>
      <c r="V165" s="301"/>
      <c r="W165" s="290" t="str">
        <f>IF(Tabla1[[#This Row],[SUSTENTO]]="CORRECTIVO","ADICIONAL",IF(AND(Tabla1[[#This Row],[SUSTENTO]]="PREVENTIVO",Tabla1[[#This Row],[INDICADOR]]="VERDE"),"CUMPLIDO",IF(AND(Tabla1[[#This Row],[SUSTENTO]]="BACKLOG",Tabla1[[#This Row],[INDICADOR]]="VERDE"),"CUMPLIDO","PENDIENTE")))</f>
        <v>CUMPLIDO</v>
      </c>
      <c r="X165" s="302" t="str">
        <f>+IF(X$1=Tabla1[[#This Row],[INICIO 
PARADA]],"X",IF(Tabla1[[#This Row],[FIN 
PARADA]]=X$1,"X",""))</f>
        <v/>
      </c>
      <c r="Y165" s="302" t="str">
        <f>+IF(Y$1=Tabla1[[#This Row],[INICIO 
PARADA]],"X",IF(Tabla1[[#This Row],[FIN 
PARADA]]=Y$1,"X",""))</f>
        <v/>
      </c>
      <c r="Z165" s="302" t="str">
        <f>+IF(Z$1=Tabla1[[#This Row],[INICIO 
PARADA]],"X",IF(Tabla1[[#This Row],[FIN 
PARADA]]=Z$1,"X",""))</f>
        <v/>
      </c>
      <c r="AA165" s="302" t="str">
        <f>+IF(AA$1=Tabla1[[#This Row],[INICIO 
PARADA]],"X",IF(Tabla1[[#This Row],[FIN 
PARADA]]=AA$1,"X",""))</f>
        <v/>
      </c>
      <c r="AB165" s="302" t="str">
        <f>+IF(AB$1=Tabla1[[#This Row],[INICIO 
PARADA]],"X",IF(Tabla1[[#This Row],[FIN 
PARADA]]=AB$1,"X",""))</f>
        <v>X</v>
      </c>
      <c r="AC165" s="302" t="str">
        <f>+IF(AC$1=Tabla1[[#This Row],[INICIO 
PARADA]],"X",IF(Tabla1[[#This Row],[FIN 
PARADA]]=AC$1,"X",""))</f>
        <v/>
      </c>
      <c r="AD165" s="302" t="str">
        <f>+IF(AD$1=Tabla1[[#This Row],[INICIO 
PARADA]],"X",IF(Tabla1[[#This Row],[FIN 
PARADA]]=AD$1,"X",""))</f>
        <v/>
      </c>
      <c r="AE165" s="303" t="str">
        <f>+IF(Tabla1[[#This Row],[SEGUIMIENTO]]="CUMPLIDO","Ejecutada",IF(Tabla1[[#This Row],[SEGUIMIENTO]]="PENDIENTE","No Ejecutada","ADICIONAL"))</f>
        <v>Ejecutada</v>
      </c>
      <c r="AF165" s="292" t="s">
        <v>1820</v>
      </c>
      <c r="AG165" s="292" t="s">
        <v>1821</v>
      </c>
      <c r="AH165" s="293"/>
      <c r="AI165" s="293"/>
      <c r="AJ165" s="304" t="str">
        <f>IF(Tabla1[[#This Row],[SUSTENTO]]="CORRECTIVO","N","S")</f>
        <v>S</v>
      </c>
      <c r="AK165" s="297" t="str">
        <f>+Tabla1[[#This Row],[PERSONAL]]</f>
        <v>MEC_P_C</v>
      </c>
      <c r="AL165" s="299">
        <f>+IF(Tabla1[[#This Row],[S/N]]="S",IF(Tabla1[[#This Row],[HH]]=0,Tabla1[[#This Row],[HH//]],Tabla1[[#This Row],[HH]]),0)</f>
        <v>9</v>
      </c>
      <c r="AM165" s="296">
        <v>9</v>
      </c>
      <c r="AN165" s="305">
        <f>IF(Tabla1[[#This Row],[S/N]]="s",+IFERROR(Tabla1[[#This Row],[HH REAL]]/Tabla1[[#This Row],[HH PLAN]],0),"")</f>
        <v>1</v>
      </c>
      <c r="AO165" s="148">
        <f>Tabla1[[#This Row],[FREC
CANT]]*Tabla1[[#This Row],[HH REAL]]</f>
        <v>18</v>
      </c>
    </row>
    <row r="166" spans="1:41" hidden="1">
      <c r="A166" s="294"/>
      <c r="B166" s="290" t="s">
        <v>13</v>
      </c>
      <c r="C166" s="211"/>
      <c r="D166" s="309" t="s">
        <v>1932</v>
      </c>
      <c r="E166" s="295"/>
      <c r="F166" s="298" t="s">
        <v>2096</v>
      </c>
      <c r="G166" s="298" t="s">
        <v>2111</v>
      </c>
      <c r="H166" s="309">
        <v>1</v>
      </c>
      <c r="I166" s="296">
        <v>9</v>
      </c>
      <c r="J166" s="310">
        <v>45378</v>
      </c>
      <c r="K166" s="310">
        <v>45378</v>
      </c>
      <c r="L166" s="310">
        <v>45378</v>
      </c>
      <c r="M166" s="297">
        <f ca="1">Tabla1[[#This Row],[REPUESTO]:[SUSTENTO]]</f>
        <v>0</v>
      </c>
      <c r="N166" s="298" t="str">
        <f>IF(Tabla1[[#This Row],[PM]]="PM01","PREVENTIVO",IF(Tabla1[[#This Row],[PM]]="PM02","BACKLOG","CORRECTIVO"))</f>
        <v>PREVENTIVO</v>
      </c>
      <c r="O166" s="309" t="s">
        <v>458</v>
      </c>
      <c r="P166" s="308">
        <f>Tabla1[[#This Row],[FREC
CANT]]</f>
        <v>1</v>
      </c>
      <c r="Q166" s="299">
        <f>Tabla1[[#This Row],[HORAS ACUM
SOLICITADO]]</f>
        <v>9</v>
      </c>
      <c r="R166" s="299">
        <f>(Tabla1[[#This Row],[H]]*Tabla1[[#This Row],[HH]])</f>
        <v>9</v>
      </c>
      <c r="S166" s="297"/>
      <c r="T166" s="300"/>
      <c r="U166" s="291" t="s">
        <v>1925</v>
      </c>
      <c r="V166" s="301"/>
      <c r="W166" s="290" t="str">
        <f>IF(Tabla1[[#This Row],[SUSTENTO]]="CORRECTIVO","ADICIONAL",IF(AND(Tabla1[[#This Row],[SUSTENTO]]="PREVENTIVO",Tabla1[[#This Row],[INDICADOR]]="VERDE"),"CUMPLIDO",IF(AND(Tabla1[[#This Row],[SUSTENTO]]="BACKLOG",Tabla1[[#This Row],[INDICADOR]]="VERDE"),"CUMPLIDO","PENDIENTE")))</f>
        <v>CUMPLIDO</v>
      </c>
      <c r="X166" s="302" t="str">
        <f>+IF(X$1=Tabla1[[#This Row],[INICIO 
PARADA]],"X",IF(Tabla1[[#This Row],[FIN 
PARADA]]=X$1,"X",""))</f>
        <v/>
      </c>
      <c r="Y166" s="302" t="str">
        <f>+IF(Y$1=Tabla1[[#This Row],[INICIO 
PARADA]],"X",IF(Tabla1[[#This Row],[FIN 
PARADA]]=Y$1,"X",""))</f>
        <v/>
      </c>
      <c r="Z166" s="302" t="str">
        <f>+IF(Z$1=Tabla1[[#This Row],[INICIO 
PARADA]],"X",IF(Tabla1[[#This Row],[FIN 
PARADA]]=Z$1,"X",""))</f>
        <v/>
      </c>
      <c r="AA166" s="302" t="str">
        <f>+IF(AA$1=Tabla1[[#This Row],[INICIO 
PARADA]],"X",IF(Tabla1[[#This Row],[FIN 
PARADA]]=AA$1,"X",""))</f>
        <v/>
      </c>
      <c r="AB166" s="302" t="str">
        <f>+IF(AB$1=Tabla1[[#This Row],[INICIO 
PARADA]],"X",IF(Tabla1[[#This Row],[FIN 
PARADA]]=AB$1,"X",""))</f>
        <v>X</v>
      </c>
      <c r="AC166" s="302" t="str">
        <f>+IF(AC$1=Tabla1[[#This Row],[INICIO 
PARADA]],"X",IF(Tabla1[[#This Row],[FIN 
PARADA]]=AC$1,"X",""))</f>
        <v/>
      </c>
      <c r="AD166" s="302" t="str">
        <f>+IF(AD$1=Tabla1[[#This Row],[INICIO 
PARADA]],"X",IF(Tabla1[[#This Row],[FIN 
PARADA]]=AD$1,"X",""))</f>
        <v/>
      </c>
      <c r="AE166" s="303" t="str">
        <f>+IF(Tabla1[[#This Row],[SEGUIMIENTO]]="CUMPLIDO","Ejecutada",IF(Tabla1[[#This Row],[SEGUIMIENTO]]="PENDIENTE","No Ejecutada","ADICIONAL"))</f>
        <v>Ejecutada</v>
      </c>
      <c r="AF166" s="292" t="s">
        <v>1820</v>
      </c>
      <c r="AG166" s="292" t="s">
        <v>1821</v>
      </c>
      <c r="AH166" s="293"/>
      <c r="AI166" s="293"/>
      <c r="AJ166" s="304" t="str">
        <f>IF(Tabla1[[#This Row],[SUSTENTO]]="CORRECTIVO","N","S")</f>
        <v>S</v>
      </c>
      <c r="AK166" s="297" t="str">
        <f>+Tabla1[[#This Row],[PERSONAL]]</f>
        <v>ELE_P_C</v>
      </c>
      <c r="AL166" s="299">
        <f>+IF(Tabla1[[#This Row],[S/N]]="S",IF(Tabla1[[#This Row],[HH]]=0,Tabla1[[#This Row],[HH//]],Tabla1[[#This Row],[HH]]),0)</f>
        <v>9</v>
      </c>
      <c r="AM166" s="296">
        <v>9</v>
      </c>
      <c r="AN166" s="305">
        <f>IF(Tabla1[[#This Row],[S/N]]="s",+IFERROR(Tabla1[[#This Row],[HH REAL]]/Tabla1[[#This Row],[HH PLAN]],0),"")</f>
        <v>1</v>
      </c>
      <c r="AO166" s="148">
        <f>Tabla1[[#This Row],[FREC
CANT]]*Tabla1[[#This Row],[HH REAL]]</f>
        <v>9</v>
      </c>
    </row>
    <row r="167" spans="1:41" hidden="1">
      <c r="A167" s="294"/>
      <c r="B167" s="290" t="s">
        <v>13</v>
      </c>
      <c r="C167" s="211"/>
      <c r="D167" s="309" t="s">
        <v>1932</v>
      </c>
      <c r="E167" s="295"/>
      <c r="F167" s="298" t="s">
        <v>2093</v>
      </c>
      <c r="G167" s="298" t="s">
        <v>2112</v>
      </c>
      <c r="H167" s="343">
        <v>1</v>
      </c>
      <c r="I167" s="345">
        <v>3</v>
      </c>
      <c r="J167" s="310">
        <v>45378</v>
      </c>
      <c r="K167" s="310">
        <v>45378</v>
      </c>
      <c r="L167" s="310">
        <v>45378</v>
      </c>
      <c r="M167" s="297">
        <f ca="1">Tabla1[[#This Row],[REPUESTO]:[SUSTENTO]]</f>
        <v>0</v>
      </c>
      <c r="N167" s="298" t="str">
        <f>IF(Tabla1[[#This Row],[PM]]="PM01","PREVENTIVO",IF(Tabla1[[#This Row],[PM]]="PM02","BACKLOG","CORRECTIVO"))</f>
        <v>PREVENTIVO</v>
      </c>
      <c r="O167" s="309" t="s">
        <v>458</v>
      </c>
      <c r="P167" s="308">
        <f>Tabla1[[#This Row],[FREC
CANT]]</f>
        <v>1</v>
      </c>
      <c r="Q167" s="299">
        <f>Tabla1[[#This Row],[HORAS ACUM
SOLICITADO]]</f>
        <v>3</v>
      </c>
      <c r="R167" s="299">
        <f>(Tabla1[[#This Row],[H]]*Tabla1[[#This Row],[HH]])</f>
        <v>3</v>
      </c>
      <c r="S167" s="297"/>
      <c r="T167" s="300"/>
      <c r="U167" s="291" t="s">
        <v>1925</v>
      </c>
      <c r="V167" s="301"/>
      <c r="W167" s="290" t="str">
        <f>IF(Tabla1[[#This Row],[SUSTENTO]]="CORRECTIVO","ADICIONAL",IF(AND(Tabla1[[#This Row],[SUSTENTO]]="PREVENTIVO",Tabla1[[#This Row],[INDICADOR]]="VERDE"),"CUMPLIDO",IF(AND(Tabla1[[#This Row],[SUSTENTO]]="BACKLOG",Tabla1[[#This Row],[INDICADOR]]="VERDE"),"CUMPLIDO","PENDIENTE")))</f>
        <v>CUMPLIDO</v>
      </c>
      <c r="X167" s="302" t="str">
        <f>+IF(X$1=Tabla1[[#This Row],[INICIO 
PARADA]],"X",IF(Tabla1[[#This Row],[FIN 
PARADA]]=X$1,"X",""))</f>
        <v/>
      </c>
      <c r="Y167" s="302" t="str">
        <f>+IF(Y$1=Tabla1[[#This Row],[INICIO 
PARADA]],"X",IF(Tabla1[[#This Row],[FIN 
PARADA]]=Y$1,"X",""))</f>
        <v/>
      </c>
      <c r="Z167" s="302" t="str">
        <f>+IF(Z$1=Tabla1[[#This Row],[INICIO 
PARADA]],"X",IF(Tabla1[[#This Row],[FIN 
PARADA]]=Z$1,"X",""))</f>
        <v/>
      </c>
      <c r="AA167" s="302" t="str">
        <f>+IF(AA$1=Tabla1[[#This Row],[INICIO 
PARADA]],"X",IF(Tabla1[[#This Row],[FIN 
PARADA]]=AA$1,"X",""))</f>
        <v/>
      </c>
      <c r="AB167" s="302" t="str">
        <f>+IF(AB$1=Tabla1[[#This Row],[INICIO 
PARADA]],"X",IF(Tabla1[[#This Row],[FIN 
PARADA]]=AB$1,"X",""))</f>
        <v>X</v>
      </c>
      <c r="AC167" s="302" t="str">
        <f>+IF(AC$1=Tabla1[[#This Row],[INICIO 
PARADA]],"X",IF(Tabla1[[#This Row],[FIN 
PARADA]]=AC$1,"X",""))</f>
        <v/>
      </c>
      <c r="AD167" s="302" t="str">
        <f>+IF(AD$1=Tabla1[[#This Row],[INICIO 
PARADA]],"X",IF(Tabla1[[#This Row],[FIN 
PARADA]]=AD$1,"X",""))</f>
        <v/>
      </c>
      <c r="AE167" s="303" t="str">
        <f>+IF(Tabla1[[#This Row],[SEGUIMIENTO]]="CUMPLIDO","Ejecutada",IF(Tabla1[[#This Row],[SEGUIMIENTO]]="PENDIENTE","No Ejecutada","ADICIONAL"))</f>
        <v>Ejecutada</v>
      </c>
      <c r="AF167" s="292" t="s">
        <v>1820</v>
      </c>
      <c r="AG167" s="292" t="s">
        <v>1821</v>
      </c>
      <c r="AH167" s="293"/>
      <c r="AI167" s="293"/>
      <c r="AJ167" s="304" t="str">
        <f>IF(Tabla1[[#This Row],[SUSTENTO]]="CORRECTIVO","N","S")</f>
        <v>S</v>
      </c>
      <c r="AK167" s="297" t="str">
        <f>+Tabla1[[#This Row],[PERSONAL]]</f>
        <v>ELE_P_C</v>
      </c>
      <c r="AL167" s="299">
        <f>+IF(Tabla1[[#This Row],[S/N]]="S",IF(Tabla1[[#This Row],[HH]]=0,Tabla1[[#This Row],[HH//]],Tabla1[[#This Row],[HH]]),0)</f>
        <v>3</v>
      </c>
      <c r="AM167" s="296">
        <v>3</v>
      </c>
      <c r="AN167" s="305">
        <f>IF(Tabla1[[#This Row],[S/N]]="s",+IFERROR(Tabla1[[#This Row],[HH REAL]]/Tabla1[[#This Row],[HH PLAN]],0),"")</f>
        <v>1</v>
      </c>
      <c r="AO167" s="148">
        <f>Tabla1[[#This Row],[FREC
CANT]]*Tabla1[[#This Row],[HH REAL]]</f>
        <v>3</v>
      </c>
    </row>
    <row r="168" spans="1:41" hidden="1">
      <c r="A168" s="294"/>
      <c r="B168" s="290" t="s">
        <v>13</v>
      </c>
      <c r="C168" s="211"/>
      <c r="D168" s="309" t="s">
        <v>1932</v>
      </c>
      <c r="E168" s="295"/>
      <c r="F168" s="298" t="s">
        <v>2110</v>
      </c>
      <c r="G168" s="298" t="s">
        <v>2113</v>
      </c>
      <c r="H168" s="343">
        <v>1</v>
      </c>
      <c r="I168" s="345">
        <v>6</v>
      </c>
      <c r="J168" s="310">
        <v>45378</v>
      </c>
      <c r="K168" s="310">
        <v>45378</v>
      </c>
      <c r="L168" s="310">
        <v>45378</v>
      </c>
      <c r="M168" s="297">
        <f ca="1">Tabla1[[#This Row],[REPUESTO]:[SUSTENTO]]</f>
        <v>0</v>
      </c>
      <c r="N168" s="298" t="str">
        <f>IF(Tabla1[[#This Row],[PM]]="PM01","PREVENTIVO",IF(Tabla1[[#This Row],[PM]]="PM02","BACKLOG","CORRECTIVO"))</f>
        <v>PREVENTIVO</v>
      </c>
      <c r="O168" s="309" t="s">
        <v>458</v>
      </c>
      <c r="P168" s="308">
        <f>Tabla1[[#This Row],[FREC
CANT]]</f>
        <v>1</v>
      </c>
      <c r="Q168" s="299">
        <f>Tabla1[[#This Row],[HORAS ACUM
SOLICITADO]]</f>
        <v>6</v>
      </c>
      <c r="R168" s="299">
        <f>(Tabla1[[#This Row],[H]]*Tabla1[[#This Row],[HH]])</f>
        <v>6</v>
      </c>
      <c r="S168" s="297"/>
      <c r="T168" s="300"/>
      <c r="U168" s="291" t="s">
        <v>1925</v>
      </c>
      <c r="V168" s="301"/>
      <c r="W168" s="290" t="str">
        <f>IF(Tabla1[[#This Row],[SUSTENTO]]="CORRECTIVO","ADICIONAL",IF(AND(Tabla1[[#This Row],[SUSTENTO]]="PREVENTIVO",Tabla1[[#This Row],[INDICADOR]]="VERDE"),"CUMPLIDO",IF(AND(Tabla1[[#This Row],[SUSTENTO]]="BACKLOG",Tabla1[[#This Row],[INDICADOR]]="VERDE"),"CUMPLIDO","PENDIENTE")))</f>
        <v>CUMPLIDO</v>
      </c>
      <c r="X168" s="302" t="str">
        <f>+IF(X$1=Tabla1[[#This Row],[INICIO 
PARADA]],"X",IF(Tabla1[[#This Row],[FIN 
PARADA]]=X$1,"X",""))</f>
        <v/>
      </c>
      <c r="Y168" s="302" t="str">
        <f>+IF(Y$1=Tabla1[[#This Row],[INICIO 
PARADA]],"X",IF(Tabla1[[#This Row],[FIN 
PARADA]]=Y$1,"X",""))</f>
        <v/>
      </c>
      <c r="Z168" s="302" t="str">
        <f>+IF(Z$1=Tabla1[[#This Row],[INICIO 
PARADA]],"X",IF(Tabla1[[#This Row],[FIN 
PARADA]]=Z$1,"X",""))</f>
        <v/>
      </c>
      <c r="AA168" s="302" t="str">
        <f>+IF(AA$1=Tabla1[[#This Row],[INICIO 
PARADA]],"X",IF(Tabla1[[#This Row],[FIN 
PARADA]]=AA$1,"X",""))</f>
        <v/>
      </c>
      <c r="AB168" s="302" t="str">
        <f>+IF(AB$1=Tabla1[[#This Row],[INICIO 
PARADA]],"X",IF(Tabla1[[#This Row],[FIN 
PARADA]]=AB$1,"X",""))</f>
        <v>X</v>
      </c>
      <c r="AC168" s="302" t="str">
        <f>+IF(AC$1=Tabla1[[#This Row],[INICIO 
PARADA]],"X",IF(Tabla1[[#This Row],[FIN 
PARADA]]=AC$1,"X",""))</f>
        <v/>
      </c>
      <c r="AD168" s="302" t="str">
        <f>+IF(AD$1=Tabla1[[#This Row],[INICIO 
PARADA]],"X",IF(Tabla1[[#This Row],[FIN 
PARADA]]=AD$1,"X",""))</f>
        <v/>
      </c>
      <c r="AE168" s="303" t="str">
        <f>+IF(Tabla1[[#This Row],[SEGUIMIENTO]]="CUMPLIDO","Ejecutada",IF(Tabla1[[#This Row],[SEGUIMIENTO]]="PENDIENTE","No Ejecutada","ADICIONAL"))</f>
        <v>Ejecutada</v>
      </c>
      <c r="AF168" s="292" t="s">
        <v>1820</v>
      </c>
      <c r="AG168" s="292" t="s">
        <v>1821</v>
      </c>
      <c r="AH168" s="293"/>
      <c r="AI168" s="293"/>
      <c r="AJ168" s="304" t="str">
        <f>IF(Tabla1[[#This Row],[SUSTENTO]]="CORRECTIVO","N","S")</f>
        <v>S</v>
      </c>
      <c r="AK168" s="297" t="str">
        <f>+Tabla1[[#This Row],[PERSONAL]]</f>
        <v>ELE_P_C</v>
      </c>
      <c r="AL168" s="299">
        <f>+IF(Tabla1[[#This Row],[S/N]]="S",IF(Tabla1[[#This Row],[HH]]=0,Tabla1[[#This Row],[HH//]],Tabla1[[#This Row],[HH]]),0)</f>
        <v>6</v>
      </c>
      <c r="AM168" s="296">
        <v>6</v>
      </c>
      <c r="AN168" s="305">
        <f>IF(Tabla1[[#This Row],[S/N]]="s",+IFERROR(Tabla1[[#This Row],[HH REAL]]/Tabla1[[#This Row],[HH PLAN]],0),"")</f>
        <v>1</v>
      </c>
      <c r="AO168" s="148">
        <f>Tabla1[[#This Row],[FREC
CANT]]*Tabla1[[#This Row],[HH REAL]]</f>
        <v>6</v>
      </c>
    </row>
    <row r="169" spans="1:41" hidden="1">
      <c r="A169" s="294"/>
      <c r="B169" s="290" t="s">
        <v>38</v>
      </c>
      <c r="C169" s="211"/>
      <c r="D169" s="309" t="s">
        <v>1932</v>
      </c>
      <c r="E169" s="295"/>
      <c r="F169" s="298" t="s">
        <v>2114</v>
      </c>
      <c r="G169" s="298" t="s">
        <v>2118</v>
      </c>
      <c r="H169" s="343">
        <v>2</v>
      </c>
      <c r="I169" s="345">
        <v>3</v>
      </c>
      <c r="J169" s="310">
        <v>45378</v>
      </c>
      <c r="K169" s="310">
        <v>45378</v>
      </c>
      <c r="L169" s="310">
        <v>45378</v>
      </c>
      <c r="M169" s="297">
        <f ca="1">Tabla1[[#This Row],[REPUESTO]:[SUSTENTO]]</f>
        <v>0</v>
      </c>
      <c r="N169" s="298" t="str">
        <f>IF(Tabla1[[#This Row],[PM]]="PM01","PREVENTIVO",IF(Tabla1[[#This Row],[PM]]="PM02","BACKLOG","CORRECTIVO"))</f>
        <v>BACKLOG</v>
      </c>
      <c r="O169" s="309" t="s">
        <v>459</v>
      </c>
      <c r="P169" s="308">
        <f>Tabla1[[#This Row],[FREC
CANT]]</f>
        <v>2</v>
      </c>
      <c r="Q169" s="299">
        <f>Tabla1[[#This Row],[HORAS ACUM
SOLICITADO]]</f>
        <v>3</v>
      </c>
      <c r="R169" s="299">
        <f>(Tabla1[[#This Row],[H]]*Tabla1[[#This Row],[HH]])</f>
        <v>6</v>
      </c>
      <c r="S169" s="297"/>
      <c r="T169" s="300"/>
      <c r="U169" s="291" t="s">
        <v>1925</v>
      </c>
      <c r="V169" s="301"/>
      <c r="W169" s="290" t="str">
        <f>IF(Tabla1[[#This Row],[SUSTENTO]]="CORRECTIVO","ADICIONAL",IF(AND(Tabla1[[#This Row],[SUSTENTO]]="PREVENTIVO",Tabla1[[#This Row],[INDICADOR]]="VERDE"),"CUMPLIDO",IF(AND(Tabla1[[#This Row],[SUSTENTO]]="BACKLOG",Tabla1[[#This Row],[INDICADOR]]="VERDE"),"CUMPLIDO","PENDIENTE")))</f>
        <v>CUMPLIDO</v>
      </c>
      <c r="X169" s="302" t="str">
        <f>+IF(X$1=Tabla1[[#This Row],[INICIO 
PARADA]],"X",IF(Tabla1[[#This Row],[FIN 
PARADA]]=X$1,"X",""))</f>
        <v/>
      </c>
      <c r="Y169" s="302" t="str">
        <f>+IF(Y$1=Tabla1[[#This Row],[INICIO 
PARADA]],"X",IF(Tabla1[[#This Row],[FIN 
PARADA]]=Y$1,"X",""))</f>
        <v/>
      </c>
      <c r="Z169" s="302" t="str">
        <f>+IF(Z$1=Tabla1[[#This Row],[INICIO 
PARADA]],"X",IF(Tabla1[[#This Row],[FIN 
PARADA]]=Z$1,"X",""))</f>
        <v/>
      </c>
      <c r="AA169" s="302" t="str">
        <f>+IF(AA$1=Tabla1[[#This Row],[INICIO 
PARADA]],"X",IF(Tabla1[[#This Row],[FIN 
PARADA]]=AA$1,"X",""))</f>
        <v/>
      </c>
      <c r="AB169" s="302" t="str">
        <f>+IF(AB$1=Tabla1[[#This Row],[INICIO 
PARADA]],"X",IF(Tabla1[[#This Row],[FIN 
PARADA]]=AB$1,"X",""))</f>
        <v>X</v>
      </c>
      <c r="AC169" s="302" t="str">
        <f>+IF(AC$1=Tabla1[[#This Row],[INICIO 
PARADA]],"X",IF(Tabla1[[#This Row],[FIN 
PARADA]]=AC$1,"X",""))</f>
        <v/>
      </c>
      <c r="AD169" s="302" t="str">
        <f>+IF(AD$1=Tabla1[[#This Row],[INICIO 
PARADA]],"X",IF(Tabla1[[#This Row],[FIN 
PARADA]]=AD$1,"X",""))</f>
        <v/>
      </c>
      <c r="AE169" s="303" t="str">
        <f>+IF(Tabla1[[#This Row],[SEGUIMIENTO]]="CUMPLIDO","Ejecutada",IF(Tabla1[[#This Row],[SEGUIMIENTO]]="PENDIENTE","No Ejecutada","ADICIONAL"))</f>
        <v>Ejecutada</v>
      </c>
      <c r="AF169" s="292" t="s">
        <v>1820</v>
      </c>
      <c r="AG169" s="292" t="s">
        <v>1821</v>
      </c>
      <c r="AH169" s="293"/>
      <c r="AI169" s="293"/>
      <c r="AJ169" s="304" t="str">
        <f>IF(Tabla1[[#This Row],[SUSTENTO]]="CORRECTIVO","N","S")</f>
        <v>S</v>
      </c>
      <c r="AK169" s="297" t="str">
        <f>+Tabla1[[#This Row],[PERSONAL]]</f>
        <v>ELECN_P_C</v>
      </c>
      <c r="AL169" s="299">
        <f>+IF(Tabla1[[#This Row],[S/N]]="S",IF(Tabla1[[#This Row],[HH]]=0,Tabla1[[#This Row],[HH//]],Tabla1[[#This Row],[HH]]),0)</f>
        <v>3</v>
      </c>
      <c r="AM169" s="296">
        <v>3</v>
      </c>
      <c r="AN169" s="305">
        <f>IF(Tabla1[[#This Row],[S/N]]="s",+IFERROR(Tabla1[[#This Row],[HH REAL]]/Tabla1[[#This Row],[HH PLAN]],0),"")</f>
        <v>1</v>
      </c>
      <c r="AO169" s="148">
        <f>Tabla1[[#This Row],[FREC
CANT]]*Tabla1[[#This Row],[HH REAL]]</f>
        <v>6</v>
      </c>
    </row>
    <row r="170" spans="1:41" hidden="1">
      <c r="A170" s="294"/>
      <c r="B170" s="290" t="s">
        <v>38</v>
      </c>
      <c r="C170" s="211"/>
      <c r="D170" s="309" t="s">
        <v>1932</v>
      </c>
      <c r="E170" s="295"/>
      <c r="F170" s="298" t="s">
        <v>2115</v>
      </c>
      <c r="G170" s="298" t="s">
        <v>2119</v>
      </c>
      <c r="H170" s="343">
        <v>2</v>
      </c>
      <c r="I170" s="296">
        <v>2</v>
      </c>
      <c r="J170" s="310">
        <v>45378</v>
      </c>
      <c r="K170" s="310">
        <v>45378</v>
      </c>
      <c r="L170" s="310">
        <v>45378</v>
      </c>
      <c r="M170" s="297">
        <f ca="1">Tabla1[[#This Row],[REPUESTO]:[SUSTENTO]]</f>
        <v>0</v>
      </c>
      <c r="N170" s="298" t="str">
        <f>IF(Tabla1[[#This Row],[PM]]="PM01","PREVENTIVO",IF(Tabla1[[#This Row],[PM]]="PM02","BACKLOG","CORRECTIVO"))</f>
        <v>BACKLOG</v>
      </c>
      <c r="O170" s="309" t="s">
        <v>459</v>
      </c>
      <c r="P170" s="308">
        <f>Tabla1[[#This Row],[FREC
CANT]]</f>
        <v>2</v>
      </c>
      <c r="Q170" s="299">
        <f>Tabla1[[#This Row],[HORAS ACUM
SOLICITADO]]</f>
        <v>2</v>
      </c>
      <c r="R170" s="299">
        <f>(Tabla1[[#This Row],[H]]*Tabla1[[#This Row],[HH]])</f>
        <v>4</v>
      </c>
      <c r="S170" s="297"/>
      <c r="T170" s="300"/>
      <c r="U170" s="291" t="s">
        <v>1925</v>
      </c>
      <c r="V170" s="301"/>
      <c r="W170" s="290" t="str">
        <f>IF(Tabla1[[#This Row],[SUSTENTO]]="CORRECTIVO","ADICIONAL",IF(AND(Tabla1[[#This Row],[SUSTENTO]]="PREVENTIVO",Tabla1[[#This Row],[INDICADOR]]="VERDE"),"CUMPLIDO",IF(AND(Tabla1[[#This Row],[SUSTENTO]]="BACKLOG",Tabla1[[#This Row],[INDICADOR]]="VERDE"),"CUMPLIDO","PENDIENTE")))</f>
        <v>CUMPLIDO</v>
      </c>
      <c r="X170" s="302" t="str">
        <f>+IF(X$1=Tabla1[[#This Row],[INICIO 
PARADA]],"X",IF(Tabla1[[#This Row],[FIN 
PARADA]]=X$1,"X",""))</f>
        <v/>
      </c>
      <c r="Y170" s="302" t="str">
        <f>+IF(Y$1=Tabla1[[#This Row],[INICIO 
PARADA]],"X",IF(Tabla1[[#This Row],[FIN 
PARADA]]=Y$1,"X",""))</f>
        <v/>
      </c>
      <c r="Z170" s="302" t="str">
        <f>+IF(Z$1=Tabla1[[#This Row],[INICIO 
PARADA]],"X",IF(Tabla1[[#This Row],[FIN 
PARADA]]=Z$1,"X",""))</f>
        <v/>
      </c>
      <c r="AA170" s="302" t="str">
        <f>+IF(AA$1=Tabla1[[#This Row],[INICIO 
PARADA]],"X",IF(Tabla1[[#This Row],[FIN 
PARADA]]=AA$1,"X",""))</f>
        <v/>
      </c>
      <c r="AB170" s="302" t="str">
        <f>+IF(AB$1=Tabla1[[#This Row],[INICIO 
PARADA]],"X",IF(Tabla1[[#This Row],[FIN 
PARADA]]=AB$1,"X",""))</f>
        <v>X</v>
      </c>
      <c r="AC170" s="302" t="str">
        <f>+IF(AC$1=Tabla1[[#This Row],[INICIO 
PARADA]],"X",IF(Tabla1[[#This Row],[FIN 
PARADA]]=AC$1,"X",""))</f>
        <v/>
      </c>
      <c r="AD170" s="302" t="str">
        <f>+IF(AD$1=Tabla1[[#This Row],[INICIO 
PARADA]],"X",IF(Tabla1[[#This Row],[FIN 
PARADA]]=AD$1,"X",""))</f>
        <v/>
      </c>
      <c r="AE170" s="303" t="str">
        <f>+IF(Tabla1[[#This Row],[SEGUIMIENTO]]="CUMPLIDO","Ejecutada",IF(Tabla1[[#This Row],[SEGUIMIENTO]]="PENDIENTE","No Ejecutada","ADICIONAL"))</f>
        <v>Ejecutada</v>
      </c>
      <c r="AF170" s="292" t="s">
        <v>1820</v>
      </c>
      <c r="AG170" s="292" t="s">
        <v>1821</v>
      </c>
      <c r="AH170" s="293"/>
      <c r="AI170" s="293"/>
      <c r="AJ170" s="304" t="str">
        <f>IF(Tabla1[[#This Row],[SUSTENTO]]="CORRECTIVO","N","S")</f>
        <v>S</v>
      </c>
      <c r="AK170" s="297" t="str">
        <f>+Tabla1[[#This Row],[PERSONAL]]</f>
        <v>ELECN_P_C</v>
      </c>
      <c r="AL170" s="299">
        <f>+IF(Tabla1[[#This Row],[S/N]]="S",IF(Tabla1[[#This Row],[HH]]=0,Tabla1[[#This Row],[HH//]],Tabla1[[#This Row],[HH]]),0)</f>
        <v>2</v>
      </c>
      <c r="AM170" s="296">
        <v>2</v>
      </c>
      <c r="AN170" s="305">
        <f>IF(Tabla1[[#This Row],[S/N]]="s",+IFERROR(Tabla1[[#This Row],[HH REAL]]/Tabla1[[#This Row],[HH PLAN]],0),"")</f>
        <v>1</v>
      </c>
      <c r="AO170" s="148">
        <f>Tabla1[[#This Row],[FREC
CANT]]*Tabla1[[#This Row],[HH REAL]]</f>
        <v>4</v>
      </c>
    </row>
    <row r="171" spans="1:41" hidden="1">
      <c r="A171" s="294"/>
      <c r="B171" s="290" t="s">
        <v>38</v>
      </c>
      <c r="C171" s="211"/>
      <c r="D171" s="309" t="s">
        <v>1932</v>
      </c>
      <c r="E171" s="295"/>
      <c r="F171" s="298" t="s">
        <v>2116</v>
      </c>
      <c r="G171" s="298" t="s">
        <v>2120</v>
      </c>
      <c r="H171" s="343">
        <v>2</v>
      </c>
      <c r="I171" s="296">
        <v>3</v>
      </c>
      <c r="J171" s="310">
        <v>45378</v>
      </c>
      <c r="K171" s="310">
        <v>45378</v>
      </c>
      <c r="L171" s="310">
        <v>45378</v>
      </c>
      <c r="M171" s="297">
        <f ca="1">Tabla1[[#This Row],[REPUESTO]:[SUSTENTO]]</f>
        <v>0</v>
      </c>
      <c r="N171" s="298" t="str">
        <f>IF(Tabla1[[#This Row],[PM]]="PM01","PREVENTIVO",IF(Tabla1[[#This Row],[PM]]="PM02","BACKLOG","CORRECTIVO"))</f>
        <v>BACKLOG</v>
      </c>
      <c r="O171" s="309" t="s">
        <v>459</v>
      </c>
      <c r="P171" s="308">
        <f>Tabla1[[#This Row],[FREC
CANT]]</f>
        <v>2</v>
      </c>
      <c r="Q171" s="299">
        <f>Tabla1[[#This Row],[HORAS ACUM
SOLICITADO]]</f>
        <v>3</v>
      </c>
      <c r="R171" s="299">
        <f>(Tabla1[[#This Row],[H]]*Tabla1[[#This Row],[HH]])</f>
        <v>6</v>
      </c>
      <c r="S171" s="297"/>
      <c r="T171" s="300"/>
      <c r="U171" s="291" t="s">
        <v>1925</v>
      </c>
      <c r="V171" s="301"/>
      <c r="W171" s="290" t="str">
        <f>IF(Tabla1[[#This Row],[SUSTENTO]]="CORRECTIVO","ADICIONAL",IF(AND(Tabla1[[#This Row],[SUSTENTO]]="PREVENTIVO",Tabla1[[#This Row],[INDICADOR]]="VERDE"),"CUMPLIDO",IF(AND(Tabla1[[#This Row],[SUSTENTO]]="BACKLOG",Tabla1[[#This Row],[INDICADOR]]="VERDE"),"CUMPLIDO","PENDIENTE")))</f>
        <v>CUMPLIDO</v>
      </c>
      <c r="X171" s="302" t="str">
        <f>+IF(X$1=Tabla1[[#This Row],[INICIO 
PARADA]],"X",IF(Tabla1[[#This Row],[FIN 
PARADA]]=X$1,"X",""))</f>
        <v/>
      </c>
      <c r="Y171" s="302" t="str">
        <f>+IF(Y$1=Tabla1[[#This Row],[INICIO 
PARADA]],"X",IF(Tabla1[[#This Row],[FIN 
PARADA]]=Y$1,"X",""))</f>
        <v/>
      </c>
      <c r="Z171" s="302" t="str">
        <f>+IF(Z$1=Tabla1[[#This Row],[INICIO 
PARADA]],"X",IF(Tabla1[[#This Row],[FIN 
PARADA]]=Z$1,"X",""))</f>
        <v/>
      </c>
      <c r="AA171" s="302" t="str">
        <f>+IF(AA$1=Tabla1[[#This Row],[INICIO 
PARADA]],"X",IF(Tabla1[[#This Row],[FIN 
PARADA]]=AA$1,"X",""))</f>
        <v/>
      </c>
      <c r="AB171" s="302" t="str">
        <f>+IF(AB$1=Tabla1[[#This Row],[INICIO 
PARADA]],"X",IF(Tabla1[[#This Row],[FIN 
PARADA]]=AB$1,"X",""))</f>
        <v>X</v>
      </c>
      <c r="AC171" s="302" t="str">
        <f>+IF(AC$1=Tabla1[[#This Row],[INICIO 
PARADA]],"X",IF(Tabla1[[#This Row],[FIN 
PARADA]]=AC$1,"X",""))</f>
        <v/>
      </c>
      <c r="AD171" s="302" t="str">
        <f>+IF(AD$1=Tabla1[[#This Row],[INICIO 
PARADA]],"X",IF(Tabla1[[#This Row],[FIN 
PARADA]]=AD$1,"X",""))</f>
        <v/>
      </c>
      <c r="AE171" s="303" t="str">
        <f>+IF(Tabla1[[#This Row],[SEGUIMIENTO]]="CUMPLIDO","Ejecutada",IF(Tabla1[[#This Row],[SEGUIMIENTO]]="PENDIENTE","No Ejecutada","ADICIONAL"))</f>
        <v>Ejecutada</v>
      </c>
      <c r="AF171" s="292" t="s">
        <v>1820</v>
      </c>
      <c r="AG171" s="292" t="s">
        <v>1821</v>
      </c>
      <c r="AH171" s="293"/>
      <c r="AI171" s="293"/>
      <c r="AJ171" s="304" t="str">
        <f>IF(Tabla1[[#This Row],[SUSTENTO]]="CORRECTIVO","N","S")</f>
        <v>S</v>
      </c>
      <c r="AK171" s="297" t="str">
        <f>+Tabla1[[#This Row],[PERSONAL]]</f>
        <v>ELECN_P_C</v>
      </c>
      <c r="AL171" s="299">
        <f>+IF(Tabla1[[#This Row],[S/N]]="S",IF(Tabla1[[#This Row],[HH]]=0,Tabla1[[#This Row],[HH//]],Tabla1[[#This Row],[HH]]),0)</f>
        <v>3</v>
      </c>
      <c r="AM171" s="296">
        <v>3</v>
      </c>
      <c r="AN171" s="305">
        <f>IF(Tabla1[[#This Row],[S/N]]="s",+IFERROR(Tabla1[[#This Row],[HH REAL]]/Tabla1[[#This Row],[HH PLAN]],0),"")</f>
        <v>1</v>
      </c>
      <c r="AO171" s="148">
        <f>Tabla1[[#This Row],[FREC
CANT]]*Tabla1[[#This Row],[HH REAL]]</f>
        <v>6</v>
      </c>
    </row>
    <row r="172" spans="1:41" hidden="1">
      <c r="A172" s="294"/>
      <c r="B172" s="290" t="s">
        <v>38</v>
      </c>
      <c r="C172" s="211"/>
      <c r="D172" s="309" t="s">
        <v>1932</v>
      </c>
      <c r="E172" s="295"/>
      <c r="F172" s="298" t="s">
        <v>2117</v>
      </c>
      <c r="G172" s="298" t="s">
        <v>2121</v>
      </c>
      <c r="H172" s="343">
        <v>2</v>
      </c>
      <c r="I172" s="296">
        <v>1</v>
      </c>
      <c r="J172" s="310">
        <v>45378</v>
      </c>
      <c r="K172" s="310">
        <v>45378</v>
      </c>
      <c r="L172" s="310">
        <v>45378</v>
      </c>
      <c r="M172" s="297">
        <f ca="1">Tabla1[[#This Row],[REPUESTO]:[SUSTENTO]]</f>
        <v>0</v>
      </c>
      <c r="N172" s="298" t="str">
        <f>IF(Tabla1[[#This Row],[PM]]="PM01","PREVENTIVO",IF(Tabla1[[#This Row],[PM]]="PM02","BACKLOG","CORRECTIVO"))</f>
        <v>BACKLOG</v>
      </c>
      <c r="O172" s="309" t="s">
        <v>459</v>
      </c>
      <c r="P172" s="308">
        <f>Tabla1[[#This Row],[FREC
CANT]]</f>
        <v>2</v>
      </c>
      <c r="Q172" s="299">
        <f>Tabla1[[#This Row],[HORAS ACUM
SOLICITADO]]</f>
        <v>1</v>
      </c>
      <c r="R172" s="299">
        <f>(Tabla1[[#This Row],[H]]*Tabla1[[#This Row],[HH]])</f>
        <v>2</v>
      </c>
      <c r="S172" s="297"/>
      <c r="T172" s="300"/>
      <c r="U172" s="291" t="s">
        <v>1925</v>
      </c>
      <c r="V172" s="301"/>
      <c r="W172" s="290" t="str">
        <f>IF(Tabla1[[#This Row],[SUSTENTO]]="CORRECTIVO","ADICIONAL",IF(AND(Tabla1[[#This Row],[SUSTENTO]]="PREVENTIVO",Tabla1[[#This Row],[INDICADOR]]="VERDE"),"CUMPLIDO",IF(AND(Tabla1[[#This Row],[SUSTENTO]]="BACKLOG",Tabla1[[#This Row],[INDICADOR]]="VERDE"),"CUMPLIDO","PENDIENTE")))</f>
        <v>CUMPLIDO</v>
      </c>
      <c r="X172" s="302" t="str">
        <f>+IF(X$1=Tabla1[[#This Row],[INICIO 
PARADA]],"X",IF(Tabla1[[#This Row],[FIN 
PARADA]]=X$1,"X",""))</f>
        <v/>
      </c>
      <c r="Y172" s="302" t="str">
        <f>+IF(Y$1=Tabla1[[#This Row],[INICIO 
PARADA]],"X",IF(Tabla1[[#This Row],[FIN 
PARADA]]=Y$1,"X",""))</f>
        <v/>
      </c>
      <c r="Z172" s="302" t="str">
        <f>+IF(Z$1=Tabla1[[#This Row],[INICIO 
PARADA]],"X",IF(Tabla1[[#This Row],[FIN 
PARADA]]=Z$1,"X",""))</f>
        <v/>
      </c>
      <c r="AA172" s="302" t="str">
        <f>+IF(AA$1=Tabla1[[#This Row],[INICIO 
PARADA]],"X",IF(Tabla1[[#This Row],[FIN 
PARADA]]=AA$1,"X",""))</f>
        <v/>
      </c>
      <c r="AB172" s="302" t="str">
        <f>+IF(AB$1=Tabla1[[#This Row],[INICIO 
PARADA]],"X",IF(Tabla1[[#This Row],[FIN 
PARADA]]=AB$1,"X",""))</f>
        <v>X</v>
      </c>
      <c r="AC172" s="302" t="str">
        <f>+IF(AC$1=Tabla1[[#This Row],[INICIO 
PARADA]],"X",IF(Tabla1[[#This Row],[FIN 
PARADA]]=AC$1,"X",""))</f>
        <v/>
      </c>
      <c r="AD172" s="302" t="str">
        <f>+IF(AD$1=Tabla1[[#This Row],[INICIO 
PARADA]],"X",IF(Tabla1[[#This Row],[FIN 
PARADA]]=AD$1,"X",""))</f>
        <v/>
      </c>
      <c r="AE172" s="303" t="str">
        <f>+IF(Tabla1[[#This Row],[SEGUIMIENTO]]="CUMPLIDO","Ejecutada",IF(Tabla1[[#This Row],[SEGUIMIENTO]]="PENDIENTE","No Ejecutada","ADICIONAL"))</f>
        <v>Ejecutada</v>
      </c>
      <c r="AF172" s="292" t="s">
        <v>1820</v>
      </c>
      <c r="AG172" s="292" t="s">
        <v>1821</v>
      </c>
      <c r="AH172" s="293"/>
      <c r="AI172" s="293"/>
      <c r="AJ172" s="304" t="str">
        <f>IF(Tabla1[[#This Row],[SUSTENTO]]="CORRECTIVO","N","S")</f>
        <v>S</v>
      </c>
      <c r="AK172" s="297" t="str">
        <f>+Tabla1[[#This Row],[PERSONAL]]</f>
        <v>ELECN_P_C</v>
      </c>
      <c r="AL172" s="299">
        <f>+IF(Tabla1[[#This Row],[S/N]]="S",IF(Tabla1[[#This Row],[HH]]=0,Tabla1[[#This Row],[HH//]],Tabla1[[#This Row],[HH]]),0)</f>
        <v>1</v>
      </c>
      <c r="AM172" s="296">
        <v>1</v>
      </c>
      <c r="AN172" s="305">
        <f>IF(Tabla1[[#This Row],[S/N]]="s",+IFERROR(Tabla1[[#This Row],[HH REAL]]/Tabla1[[#This Row],[HH PLAN]],0),"")</f>
        <v>1</v>
      </c>
      <c r="AO172" s="148">
        <f>Tabla1[[#This Row],[FREC
CANT]]*Tabla1[[#This Row],[HH REAL]]</f>
        <v>2</v>
      </c>
    </row>
    <row r="173" spans="1:41" hidden="1">
      <c r="A173" s="294"/>
      <c r="B173" s="290" t="s">
        <v>13</v>
      </c>
      <c r="C173" s="211"/>
      <c r="D173" s="309" t="s">
        <v>1932</v>
      </c>
      <c r="E173" s="295"/>
      <c r="F173" s="298" t="s">
        <v>308</v>
      </c>
      <c r="G173" s="298" t="s">
        <v>2127</v>
      </c>
      <c r="H173" s="343">
        <v>2</v>
      </c>
      <c r="I173" s="296">
        <v>5</v>
      </c>
      <c r="J173" s="310">
        <v>45378</v>
      </c>
      <c r="K173" s="310">
        <v>45378</v>
      </c>
      <c r="L173" s="310">
        <v>45378</v>
      </c>
      <c r="M173" s="297">
        <f ca="1">Tabla1[[#This Row],[REPUESTO]:[SUSTENTO]]</f>
        <v>0</v>
      </c>
      <c r="N173" s="298" t="str">
        <f>IF(Tabla1[[#This Row],[PM]]="PM01","PREVENTIVO",IF(Tabla1[[#This Row],[PM]]="PM02","BACKLOG","CORRECTIVO"))</f>
        <v>PREVENTIVO</v>
      </c>
      <c r="O173" s="309" t="s">
        <v>941</v>
      </c>
      <c r="P173" s="308">
        <f>Tabla1[[#This Row],[FREC
CANT]]</f>
        <v>2</v>
      </c>
      <c r="Q173" s="299">
        <f>Tabla1[[#This Row],[HORAS ACUM
SOLICITADO]]</f>
        <v>5</v>
      </c>
      <c r="R173" s="299">
        <f>(Tabla1[[#This Row],[H]]*Tabla1[[#This Row],[HH]])</f>
        <v>10</v>
      </c>
      <c r="S173" s="297"/>
      <c r="T173" s="300"/>
      <c r="U173" s="291" t="s">
        <v>1925</v>
      </c>
      <c r="V173" s="301"/>
      <c r="W173" s="290" t="str">
        <f>IF(Tabla1[[#This Row],[SUSTENTO]]="CORRECTIVO","ADICIONAL",IF(AND(Tabla1[[#This Row],[SUSTENTO]]="PREVENTIVO",Tabla1[[#This Row],[INDICADOR]]="VERDE"),"CUMPLIDO",IF(AND(Tabla1[[#This Row],[SUSTENTO]]="BACKLOG",Tabla1[[#This Row],[INDICADOR]]="VERDE"),"CUMPLIDO","PENDIENTE")))</f>
        <v>CUMPLIDO</v>
      </c>
      <c r="X173" s="302" t="str">
        <f>+IF(X$1=Tabla1[[#This Row],[INICIO 
PARADA]],"X",IF(Tabla1[[#This Row],[FIN 
PARADA]]=X$1,"X",""))</f>
        <v/>
      </c>
      <c r="Y173" s="302" t="str">
        <f>+IF(Y$1=Tabla1[[#This Row],[INICIO 
PARADA]],"X",IF(Tabla1[[#This Row],[FIN 
PARADA]]=Y$1,"X",""))</f>
        <v/>
      </c>
      <c r="Z173" s="302" t="str">
        <f>+IF(Z$1=Tabla1[[#This Row],[INICIO 
PARADA]],"X",IF(Tabla1[[#This Row],[FIN 
PARADA]]=Z$1,"X",""))</f>
        <v/>
      </c>
      <c r="AA173" s="302" t="str">
        <f>+IF(AA$1=Tabla1[[#This Row],[INICIO 
PARADA]],"X",IF(Tabla1[[#This Row],[FIN 
PARADA]]=AA$1,"X",""))</f>
        <v/>
      </c>
      <c r="AB173" s="302" t="str">
        <f>+IF(AB$1=Tabla1[[#This Row],[INICIO 
PARADA]],"X",IF(Tabla1[[#This Row],[FIN 
PARADA]]=AB$1,"X",""))</f>
        <v>X</v>
      </c>
      <c r="AC173" s="302" t="str">
        <f>+IF(AC$1=Tabla1[[#This Row],[INICIO 
PARADA]],"X",IF(Tabla1[[#This Row],[FIN 
PARADA]]=AC$1,"X",""))</f>
        <v/>
      </c>
      <c r="AD173" s="302" t="str">
        <f>+IF(AD$1=Tabla1[[#This Row],[INICIO 
PARADA]],"X",IF(Tabla1[[#This Row],[FIN 
PARADA]]=AD$1,"X",""))</f>
        <v/>
      </c>
      <c r="AE173" s="303" t="str">
        <f>+IF(Tabla1[[#This Row],[SEGUIMIENTO]]="CUMPLIDO","Ejecutada",IF(Tabla1[[#This Row],[SEGUIMIENTO]]="PENDIENTE","No Ejecutada","ADICIONAL"))</f>
        <v>Ejecutada</v>
      </c>
      <c r="AF173" s="292" t="s">
        <v>1820</v>
      </c>
      <c r="AG173" s="292" t="s">
        <v>1821</v>
      </c>
      <c r="AH173" s="293"/>
      <c r="AI173" s="293"/>
      <c r="AJ173" s="304" t="str">
        <f>IF(Tabla1[[#This Row],[SUSTENTO]]="CORRECTIVO","N","S")</f>
        <v>S</v>
      </c>
      <c r="AK173" s="297" t="str">
        <f>+Tabla1[[#This Row],[PERSONAL]]</f>
        <v>INST_P_C</v>
      </c>
      <c r="AL173" s="299">
        <f>+IF(Tabla1[[#This Row],[S/N]]="S",IF(Tabla1[[#This Row],[HH]]=0,Tabla1[[#This Row],[HH//]],Tabla1[[#This Row],[HH]]),0)</f>
        <v>5</v>
      </c>
      <c r="AM173" s="296">
        <v>5</v>
      </c>
      <c r="AN173" s="305">
        <f>IF(Tabla1[[#This Row],[S/N]]="s",+IFERROR(Tabla1[[#This Row],[HH REAL]]/Tabla1[[#This Row],[HH PLAN]],0),"")</f>
        <v>1</v>
      </c>
      <c r="AO173" s="148">
        <f>Tabla1[[#This Row],[FREC
CANT]]*Tabla1[[#This Row],[HH REAL]]</f>
        <v>10</v>
      </c>
    </row>
    <row r="174" spans="1:41" hidden="1">
      <c r="A174" s="294"/>
      <c r="B174" s="290" t="s">
        <v>13</v>
      </c>
      <c r="C174" s="211"/>
      <c r="D174" s="309" t="s">
        <v>1932</v>
      </c>
      <c r="E174" s="295"/>
      <c r="F174" s="298" t="s">
        <v>2122</v>
      </c>
      <c r="G174" s="298" t="s">
        <v>2128</v>
      </c>
      <c r="H174" s="343">
        <v>2</v>
      </c>
      <c r="I174" s="296">
        <v>4</v>
      </c>
      <c r="J174" s="310">
        <v>45378</v>
      </c>
      <c r="K174" s="310">
        <v>45378</v>
      </c>
      <c r="L174" s="310">
        <v>45378</v>
      </c>
      <c r="M174" s="297">
        <f ca="1">Tabla1[[#This Row],[REPUESTO]:[SUSTENTO]]</f>
        <v>0</v>
      </c>
      <c r="N174" s="298" t="str">
        <f>IF(Tabla1[[#This Row],[PM]]="PM01","PREVENTIVO",IF(Tabla1[[#This Row],[PM]]="PM02","BACKLOG","CORRECTIVO"))</f>
        <v>PREVENTIVO</v>
      </c>
      <c r="O174" s="309" t="s">
        <v>941</v>
      </c>
      <c r="P174" s="308">
        <f>Tabla1[[#This Row],[FREC
CANT]]</f>
        <v>2</v>
      </c>
      <c r="Q174" s="299">
        <f>Tabla1[[#This Row],[HORAS ACUM
SOLICITADO]]</f>
        <v>4</v>
      </c>
      <c r="R174" s="299">
        <f>(Tabla1[[#This Row],[H]]*Tabla1[[#This Row],[HH]])</f>
        <v>8</v>
      </c>
      <c r="S174" s="297"/>
      <c r="T174" s="300"/>
      <c r="U174" s="291" t="s">
        <v>1925</v>
      </c>
      <c r="V174" s="301"/>
      <c r="W174" s="290" t="str">
        <f>IF(Tabla1[[#This Row],[SUSTENTO]]="CORRECTIVO","ADICIONAL",IF(AND(Tabla1[[#This Row],[SUSTENTO]]="PREVENTIVO",Tabla1[[#This Row],[INDICADOR]]="VERDE"),"CUMPLIDO",IF(AND(Tabla1[[#This Row],[SUSTENTO]]="BACKLOG",Tabla1[[#This Row],[INDICADOR]]="VERDE"),"CUMPLIDO","PENDIENTE")))</f>
        <v>CUMPLIDO</v>
      </c>
      <c r="X174" s="302" t="str">
        <f>+IF(X$1=Tabla1[[#This Row],[INICIO 
PARADA]],"X",IF(Tabla1[[#This Row],[FIN 
PARADA]]=X$1,"X",""))</f>
        <v/>
      </c>
      <c r="Y174" s="302" t="str">
        <f>+IF(Y$1=Tabla1[[#This Row],[INICIO 
PARADA]],"X",IF(Tabla1[[#This Row],[FIN 
PARADA]]=Y$1,"X",""))</f>
        <v/>
      </c>
      <c r="Z174" s="302" t="str">
        <f>+IF(Z$1=Tabla1[[#This Row],[INICIO 
PARADA]],"X",IF(Tabla1[[#This Row],[FIN 
PARADA]]=Z$1,"X",""))</f>
        <v/>
      </c>
      <c r="AA174" s="302" t="str">
        <f>+IF(AA$1=Tabla1[[#This Row],[INICIO 
PARADA]],"X",IF(Tabla1[[#This Row],[FIN 
PARADA]]=AA$1,"X",""))</f>
        <v/>
      </c>
      <c r="AB174" s="302" t="str">
        <f>+IF(AB$1=Tabla1[[#This Row],[INICIO 
PARADA]],"X",IF(Tabla1[[#This Row],[FIN 
PARADA]]=AB$1,"X",""))</f>
        <v>X</v>
      </c>
      <c r="AC174" s="302" t="str">
        <f>+IF(AC$1=Tabla1[[#This Row],[INICIO 
PARADA]],"X",IF(Tabla1[[#This Row],[FIN 
PARADA]]=AC$1,"X",""))</f>
        <v/>
      </c>
      <c r="AD174" s="302" t="str">
        <f>+IF(AD$1=Tabla1[[#This Row],[INICIO 
PARADA]],"X",IF(Tabla1[[#This Row],[FIN 
PARADA]]=AD$1,"X",""))</f>
        <v/>
      </c>
      <c r="AE174" s="303" t="str">
        <f>+IF(Tabla1[[#This Row],[SEGUIMIENTO]]="CUMPLIDO","Ejecutada",IF(Tabla1[[#This Row],[SEGUIMIENTO]]="PENDIENTE","No Ejecutada","ADICIONAL"))</f>
        <v>Ejecutada</v>
      </c>
      <c r="AF174" s="292" t="s">
        <v>1820</v>
      </c>
      <c r="AG174" s="292" t="s">
        <v>1821</v>
      </c>
      <c r="AH174" s="293"/>
      <c r="AI174" s="293"/>
      <c r="AJ174" s="304" t="str">
        <f>IF(Tabla1[[#This Row],[SUSTENTO]]="CORRECTIVO","N","S")</f>
        <v>S</v>
      </c>
      <c r="AK174" s="297" t="str">
        <f>+Tabla1[[#This Row],[PERSONAL]]</f>
        <v>INST_P_C</v>
      </c>
      <c r="AL174" s="299">
        <f>+IF(Tabla1[[#This Row],[S/N]]="S",IF(Tabla1[[#This Row],[HH]]=0,Tabla1[[#This Row],[HH//]],Tabla1[[#This Row],[HH]]),0)</f>
        <v>4</v>
      </c>
      <c r="AM174" s="296">
        <v>4</v>
      </c>
      <c r="AN174" s="305">
        <f>IF(Tabla1[[#This Row],[S/N]]="s",+IFERROR(Tabla1[[#This Row],[HH REAL]]/Tabla1[[#This Row],[HH PLAN]],0),"")</f>
        <v>1</v>
      </c>
      <c r="AO174" s="148">
        <f>Tabla1[[#This Row],[FREC
CANT]]*Tabla1[[#This Row],[HH REAL]]</f>
        <v>8</v>
      </c>
    </row>
    <row r="175" spans="1:41" ht="13.8" hidden="1">
      <c r="A175" s="294"/>
      <c r="B175" s="290" t="s">
        <v>38</v>
      </c>
      <c r="C175" s="211"/>
      <c r="D175" s="309" t="s">
        <v>1932</v>
      </c>
      <c r="E175" s="295"/>
      <c r="F175" s="298" t="s">
        <v>822</v>
      </c>
      <c r="G175" s="298" t="s">
        <v>2129</v>
      </c>
      <c r="H175" s="343">
        <v>2</v>
      </c>
      <c r="I175" s="296">
        <v>4</v>
      </c>
      <c r="J175" s="310">
        <v>45378</v>
      </c>
      <c r="K175" s="310">
        <v>45378</v>
      </c>
      <c r="L175" s="310">
        <v>45378</v>
      </c>
      <c r="M175" s="297">
        <f ca="1">Tabla1[[#This Row],[REPUESTO]:[SUSTENTO]]</f>
        <v>0</v>
      </c>
      <c r="N175" s="298" t="str">
        <f>IF(Tabla1[[#This Row],[PM]]="PM01","PREVENTIVO",IF(Tabla1[[#This Row],[PM]]="PM02","BACKLOG","CORRECTIVO"))</f>
        <v>BACKLOG</v>
      </c>
      <c r="O175" s="309" t="s">
        <v>941</v>
      </c>
      <c r="P175" s="308">
        <f>Tabla1[[#This Row],[FREC
CANT]]</f>
        <v>2</v>
      </c>
      <c r="Q175" s="299">
        <f>Tabla1[[#This Row],[HORAS ACUM
SOLICITADO]]</f>
        <v>4</v>
      </c>
      <c r="R175" s="299">
        <f>(Tabla1[[#This Row],[H]]*Tabla1[[#This Row],[HH]])</f>
        <v>8</v>
      </c>
      <c r="S175" s="297"/>
      <c r="T175" s="300"/>
      <c r="U175" s="291" t="s">
        <v>1925</v>
      </c>
      <c r="V175" s="301"/>
      <c r="W175" s="290" t="str">
        <f>IF(Tabla1[[#This Row],[SUSTENTO]]="CORRECTIVO","ADICIONAL",IF(AND(Tabla1[[#This Row],[SUSTENTO]]="PREVENTIVO",Tabla1[[#This Row],[INDICADOR]]="VERDE"),"CUMPLIDO",IF(AND(Tabla1[[#This Row],[SUSTENTO]]="BACKLOG",Tabla1[[#This Row],[INDICADOR]]="VERDE"),"CUMPLIDO","PENDIENTE")))</f>
        <v>CUMPLIDO</v>
      </c>
      <c r="X175" s="302" t="str">
        <f>+IF(X$1=Tabla1[[#This Row],[INICIO 
PARADA]],"X",IF(Tabla1[[#This Row],[FIN 
PARADA]]=X$1,"X",""))</f>
        <v/>
      </c>
      <c r="Y175" s="302" t="str">
        <f>+IF(Y$1=Tabla1[[#This Row],[INICIO 
PARADA]],"X",IF(Tabla1[[#This Row],[FIN 
PARADA]]=Y$1,"X",""))</f>
        <v/>
      </c>
      <c r="Z175" s="302" t="str">
        <f>+IF(Z$1=Tabla1[[#This Row],[INICIO 
PARADA]],"X",IF(Tabla1[[#This Row],[FIN 
PARADA]]=Z$1,"X",""))</f>
        <v/>
      </c>
      <c r="AA175" s="302" t="str">
        <f>+IF(AA$1=Tabla1[[#This Row],[INICIO 
PARADA]],"X",IF(Tabla1[[#This Row],[FIN 
PARADA]]=AA$1,"X",""))</f>
        <v/>
      </c>
      <c r="AB175" s="302" t="str">
        <f>+IF(AB$1=Tabla1[[#This Row],[INICIO 
PARADA]],"X",IF(Tabla1[[#This Row],[FIN 
PARADA]]=AB$1,"X",""))</f>
        <v>X</v>
      </c>
      <c r="AC175" s="302" t="str">
        <f>+IF(AC$1=Tabla1[[#This Row],[INICIO 
PARADA]],"X",IF(Tabla1[[#This Row],[FIN 
PARADA]]=AC$1,"X",""))</f>
        <v/>
      </c>
      <c r="AD175" s="302" t="str">
        <f>+IF(AD$1=Tabla1[[#This Row],[INICIO 
PARADA]],"X",IF(Tabla1[[#This Row],[FIN 
PARADA]]=AD$1,"X",""))</f>
        <v/>
      </c>
      <c r="AE175" s="303" t="str">
        <f>+IF(Tabla1[[#This Row],[SEGUIMIENTO]]="CUMPLIDO","Ejecutada",IF(Tabla1[[#This Row],[SEGUIMIENTO]]="PENDIENTE","No Ejecutada","ADICIONAL"))</f>
        <v>Ejecutada</v>
      </c>
      <c r="AF175" s="292" t="s">
        <v>1820</v>
      </c>
      <c r="AG175" s="292" t="s">
        <v>1821</v>
      </c>
      <c r="AH175" s="293"/>
      <c r="AI175" s="340"/>
      <c r="AJ175" s="304" t="str">
        <f>IF(Tabla1[[#This Row],[SUSTENTO]]="CORRECTIVO","N","S")</f>
        <v>S</v>
      </c>
      <c r="AK175" s="297" t="str">
        <f>+Tabla1[[#This Row],[PERSONAL]]</f>
        <v>INST_P_C</v>
      </c>
      <c r="AL175" s="299">
        <f>+IF(Tabla1[[#This Row],[S/N]]="S",IF(Tabla1[[#This Row],[HH]]=0,Tabla1[[#This Row],[HH//]],Tabla1[[#This Row],[HH]]),0)</f>
        <v>4</v>
      </c>
      <c r="AM175" s="296">
        <v>4</v>
      </c>
      <c r="AN175" s="305">
        <f>IF(Tabla1[[#This Row],[S/N]]="s",+IFERROR(Tabla1[[#This Row],[HH REAL]]/Tabla1[[#This Row],[HH PLAN]],0),"")</f>
        <v>1</v>
      </c>
      <c r="AO175" s="148">
        <f>Tabla1[[#This Row],[FREC
CANT]]*Tabla1[[#This Row],[HH REAL]]</f>
        <v>8</v>
      </c>
    </row>
    <row r="176" spans="1:41" hidden="1">
      <c r="A176" s="294"/>
      <c r="B176" s="290" t="s">
        <v>38</v>
      </c>
      <c r="C176" s="211"/>
      <c r="D176" s="309" t="s">
        <v>1932</v>
      </c>
      <c r="E176" s="295"/>
      <c r="F176" s="298" t="s">
        <v>1598</v>
      </c>
      <c r="G176" s="298" t="s">
        <v>2130</v>
      </c>
      <c r="H176" s="343">
        <v>2</v>
      </c>
      <c r="I176" s="296">
        <v>2</v>
      </c>
      <c r="J176" s="310">
        <v>45378</v>
      </c>
      <c r="K176" s="310">
        <v>45378</v>
      </c>
      <c r="L176" s="310">
        <v>45378</v>
      </c>
      <c r="M176" s="297">
        <f ca="1">Tabla1[[#This Row],[REPUESTO]:[SUSTENTO]]</f>
        <v>0</v>
      </c>
      <c r="N176" s="298" t="str">
        <f>IF(Tabla1[[#This Row],[PM]]="PM01","PREVENTIVO",IF(Tabla1[[#This Row],[PM]]="PM02","BACKLOG","CORRECTIVO"))</f>
        <v>BACKLOG</v>
      </c>
      <c r="O176" s="309" t="s">
        <v>941</v>
      </c>
      <c r="P176" s="308">
        <f>Tabla1[[#This Row],[FREC
CANT]]</f>
        <v>2</v>
      </c>
      <c r="Q176" s="299">
        <f>Tabla1[[#This Row],[HORAS ACUM
SOLICITADO]]</f>
        <v>2</v>
      </c>
      <c r="R176" s="299">
        <f>(Tabla1[[#This Row],[H]]*Tabla1[[#This Row],[HH]])</f>
        <v>4</v>
      </c>
      <c r="S176" s="297"/>
      <c r="T176" s="300"/>
      <c r="U176" s="291" t="s">
        <v>1925</v>
      </c>
      <c r="V176" s="301"/>
      <c r="W176" s="290" t="str">
        <f>IF(Tabla1[[#This Row],[SUSTENTO]]="CORRECTIVO","ADICIONAL",IF(AND(Tabla1[[#This Row],[SUSTENTO]]="PREVENTIVO",Tabla1[[#This Row],[INDICADOR]]="VERDE"),"CUMPLIDO",IF(AND(Tabla1[[#This Row],[SUSTENTO]]="BACKLOG",Tabla1[[#This Row],[INDICADOR]]="VERDE"),"CUMPLIDO","PENDIENTE")))</f>
        <v>CUMPLIDO</v>
      </c>
      <c r="X176" s="302" t="str">
        <f>+IF(X$1=Tabla1[[#This Row],[INICIO 
PARADA]],"X",IF(Tabla1[[#This Row],[FIN 
PARADA]]=X$1,"X",""))</f>
        <v/>
      </c>
      <c r="Y176" s="302" t="str">
        <f>+IF(Y$1=Tabla1[[#This Row],[INICIO 
PARADA]],"X",IF(Tabla1[[#This Row],[FIN 
PARADA]]=Y$1,"X",""))</f>
        <v/>
      </c>
      <c r="Z176" s="302" t="str">
        <f>+IF(Z$1=Tabla1[[#This Row],[INICIO 
PARADA]],"X",IF(Tabla1[[#This Row],[FIN 
PARADA]]=Z$1,"X",""))</f>
        <v/>
      </c>
      <c r="AA176" s="302" t="str">
        <f>+IF(AA$1=Tabla1[[#This Row],[INICIO 
PARADA]],"X",IF(Tabla1[[#This Row],[FIN 
PARADA]]=AA$1,"X",""))</f>
        <v/>
      </c>
      <c r="AB176" s="302" t="str">
        <f>+IF(AB$1=Tabla1[[#This Row],[INICIO 
PARADA]],"X",IF(Tabla1[[#This Row],[FIN 
PARADA]]=AB$1,"X",""))</f>
        <v>X</v>
      </c>
      <c r="AC176" s="302" t="str">
        <f>+IF(AC$1=Tabla1[[#This Row],[INICIO 
PARADA]],"X",IF(Tabla1[[#This Row],[FIN 
PARADA]]=AC$1,"X",""))</f>
        <v/>
      </c>
      <c r="AD176" s="302" t="str">
        <f>+IF(AD$1=Tabla1[[#This Row],[INICIO 
PARADA]],"X",IF(Tabla1[[#This Row],[FIN 
PARADA]]=AD$1,"X",""))</f>
        <v/>
      </c>
      <c r="AE176" s="303" t="str">
        <f>+IF(Tabla1[[#This Row],[SEGUIMIENTO]]="CUMPLIDO","Ejecutada",IF(Tabla1[[#This Row],[SEGUIMIENTO]]="PENDIENTE","No Ejecutada","ADICIONAL"))</f>
        <v>Ejecutada</v>
      </c>
      <c r="AF176" s="292" t="s">
        <v>1820</v>
      </c>
      <c r="AG176" s="292" t="s">
        <v>1821</v>
      </c>
      <c r="AH176" s="349"/>
      <c r="AI176" s="293"/>
      <c r="AJ176" s="304" t="str">
        <f>IF(Tabla1[[#This Row],[SUSTENTO]]="CORRECTIVO","N","S")</f>
        <v>S</v>
      </c>
      <c r="AK176" s="297" t="str">
        <f>+Tabla1[[#This Row],[PERSONAL]]</f>
        <v>INST_P_C</v>
      </c>
      <c r="AL176" s="299">
        <f>+IF(Tabla1[[#This Row],[S/N]]="S",IF(Tabla1[[#This Row],[HH]]=0,Tabla1[[#This Row],[HH//]],Tabla1[[#This Row],[HH]]),0)</f>
        <v>2</v>
      </c>
      <c r="AM176" s="296">
        <v>2</v>
      </c>
      <c r="AN176" s="305">
        <f>IF(Tabla1[[#This Row],[S/N]]="s",+IFERROR(Tabla1[[#This Row],[HH REAL]]/Tabla1[[#This Row],[HH PLAN]],0),"")</f>
        <v>1</v>
      </c>
      <c r="AO176" s="148">
        <f>Tabla1[[#This Row],[FREC
CANT]]*Tabla1[[#This Row],[HH REAL]]</f>
        <v>4</v>
      </c>
    </row>
    <row r="177" spans="1:41" hidden="1">
      <c r="A177" s="294"/>
      <c r="B177" s="290" t="s">
        <v>38</v>
      </c>
      <c r="C177" s="211"/>
      <c r="D177" s="309" t="s">
        <v>1932</v>
      </c>
      <c r="E177" s="295"/>
      <c r="F177" s="298" t="s">
        <v>2123</v>
      </c>
      <c r="G177" s="298" t="s">
        <v>2131</v>
      </c>
      <c r="H177" s="343">
        <v>2</v>
      </c>
      <c r="I177" s="296">
        <v>3</v>
      </c>
      <c r="J177" s="310">
        <v>45378</v>
      </c>
      <c r="K177" s="310">
        <v>45378</v>
      </c>
      <c r="L177" s="310">
        <v>45378</v>
      </c>
      <c r="M177" s="297">
        <f ca="1">Tabla1[[#This Row],[REPUESTO]:[SUSTENTO]]</f>
        <v>0</v>
      </c>
      <c r="N177" s="298" t="str">
        <f>IF(Tabla1[[#This Row],[PM]]="PM01","PREVENTIVO",IF(Tabla1[[#This Row],[PM]]="PM02","BACKLOG","CORRECTIVO"))</f>
        <v>BACKLOG</v>
      </c>
      <c r="O177" s="309" t="s">
        <v>941</v>
      </c>
      <c r="P177" s="308">
        <f>Tabla1[[#This Row],[FREC
CANT]]</f>
        <v>2</v>
      </c>
      <c r="Q177" s="299">
        <f>Tabla1[[#This Row],[HORAS ACUM
SOLICITADO]]</f>
        <v>3</v>
      </c>
      <c r="R177" s="299">
        <f>(Tabla1[[#This Row],[H]]*Tabla1[[#This Row],[HH]])</f>
        <v>6</v>
      </c>
      <c r="S177" s="297"/>
      <c r="T177" s="300"/>
      <c r="U177" s="291" t="s">
        <v>1925</v>
      </c>
      <c r="V177" s="301"/>
      <c r="W177" s="290" t="str">
        <f>IF(Tabla1[[#This Row],[SUSTENTO]]="CORRECTIVO","ADICIONAL",IF(AND(Tabla1[[#This Row],[SUSTENTO]]="PREVENTIVO",Tabla1[[#This Row],[INDICADOR]]="VERDE"),"CUMPLIDO",IF(AND(Tabla1[[#This Row],[SUSTENTO]]="BACKLOG",Tabla1[[#This Row],[INDICADOR]]="VERDE"),"CUMPLIDO","PENDIENTE")))</f>
        <v>CUMPLIDO</v>
      </c>
      <c r="X177" s="302" t="str">
        <f>+IF(X$1=Tabla1[[#This Row],[INICIO 
PARADA]],"X",IF(Tabla1[[#This Row],[FIN 
PARADA]]=X$1,"X",""))</f>
        <v/>
      </c>
      <c r="Y177" s="302" t="str">
        <f>+IF(Y$1=Tabla1[[#This Row],[INICIO 
PARADA]],"X",IF(Tabla1[[#This Row],[FIN 
PARADA]]=Y$1,"X",""))</f>
        <v/>
      </c>
      <c r="Z177" s="302" t="str">
        <f>+IF(Z$1=Tabla1[[#This Row],[INICIO 
PARADA]],"X",IF(Tabla1[[#This Row],[FIN 
PARADA]]=Z$1,"X",""))</f>
        <v/>
      </c>
      <c r="AA177" s="302" t="str">
        <f>+IF(AA$1=Tabla1[[#This Row],[INICIO 
PARADA]],"X",IF(Tabla1[[#This Row],[FIN 
PARADA]]=AA$1,"X",""))</f>
        <v/>
      </c>
      <c r="AB177" s="302" t="str">
        <f>+IF(AB$1=Tabla1[[#This Row],[INICIO 
PARADA]],"X",IF(Tabla1[[#This Row],[FIN 
PARADA]]=AB$1,"X",""))</f>
        <v>X</v>
      </c>
      <c r="AC177" s="302" t="str">
        <f>+IF(AC$1=Tabla1[[#This Row],[INICIO 
PARADA]],"X",IF(Tabla1[[#This Row],[FIN 
PARADA]]=AC$1,"X",""))</f>
        <v/>
      </c>
      <c r="AD177" s="302" t="str">
        <f>+IF(AD$1=Tabla1[[#This Row],[INICIO 
PARADA]],"X",IF(Tabla1[[#This Row],[FIN 
PARADA]]=AD$1,"X",""))</f>
        <v/>
      </c>
      <c r="AE177" s="303" t="str">
        <f>+IF(Tabla1[[#This Row],[SEGUIMIENTO]]="CUMPLIDO","Ejecutada",IF(Tabla1[[#This Row],[SEGUIMIENTO]]="PENDIENTE","No Ejecutada","ADICIONAL"))</f>
        <v>Ejecutada</v>
      </c>
      <c r="AF177" s="292" t="s">
        <v>1820</v>
      </c>
      <c r="AG177" s="292" t="s">
        <v>1821</v>
      </c>
      <c r="AH177" s="349"/>
      <c r="AI177" s="293"/>
      <c r="AJ177" s="304" t="str">
        <f>IF(Tabla1[[#This Row],[SUSTENTO]]="CORRECTIVO","N","S")</f>
        <v>S</v>
      </c>
      <c r="AK177" s="297" t="str">
        <f>+Tabla1[[#This Row],[PERSONAL]]</f>
        <v>INST_P_C</v>
      </c>
      <c r="AL177" s="299">
        <f>+IF(Tabla1[[#This Row],[S/N]]="S",IF(Tabla1[[#This Row],[HH]]=0,Tabla1[[#This Row],[HH//]],Tabla1[[#This Row],[HH]]),0)</f>
        <v>3</v>
      </c>
      <c r="AM177" s="296">
        <v>3</v>
      </c>
      <c r="AN177" s="305">
        <f>IF(Tabla1[[#This Row],[S/N]]="s",+IFERROR(Tabla1[[#This Row],[HH REAL]]/Tabla1[[#This Row],[HH PLAN]],0),"")</f>
        <v>1</v>
      </c>
      <c r="AO177" s="148">
        <f>Tabla1[[#This Row],[FREC
CANT]]*Tabla1[[#This Row],[HH REAL]]</f>
        <v>6</v>
      </c>
    </row>
    <row r="178" spans="1:41" hidden="1">
      <c r="A178" s="294"/>
      <c r="B178" s="290" t="s">
        <v>13</v>
      </c>
      <c r="C178" s="211"/>
      <c r="D178" s="309" t="s">
        <v>1932</v>
      </c>
      <c r="E178" s="295"/>
      <c r="F178" s="298" t="s">
        <v>2124</v>
      </c>
      <c r="G178" s="298" t="s">
        <v>2132</v>
      </c>
      <c r="H178" s="343">
        <v>3</v>
      </c>
      <c r="I178" s="296">
        <v>5</v>
      </c>
      <c r="J178" s="310">
        <v>45378</v>
      </c>
      <c r="K178" s="310">
        <v>45378</v>
      </c>
      <c r="L178" s="310">
        <v>45378</v>
      </c>
      <c r="M178" s="297">
        <f ca="1">Tabla1[[#This Row],[REPUESTO]:[SUSTENTO]]</f>
        <v>0</v>
      </c>
      <c r="N178" s="298" t="str">
        <f>IF(Tabla1[[#This Row],[PM]]="PM01","PREVENTIVO",IF(Tabla1[[#This Row],[PM]]="PM02","BACKLOG","CORRECTIVO"))</f>
        <v>PREVENTIVO</v>
      </c>
      <c r="O178" s="309" t="s">
        <v>941</v>
      </c>
      <c r="P178" s="308">
        <f>Tabla1[[#This Row],[FREC
CANT]]</f>
        <v>3</v>
      </c>
      <c r="Q178" s="299">
        <f>Tabla1[[#This Row],[HORAS ACUM
SOLICITADO]]</f>
        <v>5</v>
      </c>
      <c r="R178" s="299">
        <f>(Tabla1[[#This Row],[H]]*Tabla1[[#This Row],[HH]])</f>
        <v>15</v>
      </c>
      <c r="S178" s="297"/>
      <c r="T178" s="300"/>
      <c r="U178" s="291" t="s">
        <v>1925</v>
      </c>
      <c r="V178" s="301"/>
      <c r="W178" s="290" t="str">
        <f>IF(Tabla1[[#This Row],[SUSTENTO]]="CORRECTIVO","ADICIONAL",IF(AND(Tabla1[[#This Row],[SUSTENTO]]="PREVENTIVO",Tabla1[[#This Row],[INDICADOR]]="VERDE"),"CUMPLIDO",IF(AND(Tabla1[[#This Row],[SUSTENTO]]="BACKLOG",Tabla1[[#This Row],[INDICADOR]]="VERDE"),"CUMPLIDO","PENDIENTE")))</f>
        <v>CUMPLIDO</v>
      </c>
      <c r="X178" s="302" t="str">
        <f>+IF(X$1=Tabla1[[#This Row],[INICIO 
PARADA]],"X",IF(Tabla1[[#This Row],[FIN 
PARADA]]=X$1,"X",""))</f>
        <v/>
      </c>
      <c r="Y178" s="302" t="str">
        <f>+IF(Y$1=Tabla1[[#This Row],[INICIO 
PARADA]],"X",IF(Tabla1[[#This Row],[FIN 
PARADA]]=Y$1,"X",""))</f>
        <v/>
      </c>
      <c r="Z178" s="302" t="str">
        <f>+IF(Z$1=Tabla1[[#This Row],[INICIO 
PARADA]],"X",IF(Tabla1[[#This Row],[FIN 
PARADA]]=Z$1,"X",""))</f>
        <v/>
      </c>
      <c r="AA178" s="302" t="str">
        <f>+IF(AA$1=Tabla1[[#This Row],[INICIO 
PARADA]],"X",IF(Tabla1[[#This Row],[FIN 
PARADA]]=AA$1,"X",""))</f>
        <v/>
      </c>
      <c r="AB178" s="302" t="str">
        <f>+IF(AB$1=Tabla1[[#This Row],[INICIO 
PARADA]],"X",IF(Tabla1[[#This Row],[FIN 
PARADA]]=AB$1,"X",""))</f>
        <v>X</v>
      </c>
      <c r="AC178" s="302" t="str">
        <f>+IF(AC$1=Tabla1[[#This Row],[INICIO 
PARADA]],"X",IF(Tabla1[[#This Row],[FIN 
PARADA]]=AC$1,"X",""))</f>
        <v/>
      </c>
      <c r="AD178" s="302" t="str">
        <f>+IF(AD$1=Tabla1[[#This Row],[INICIO 
PARADA]],"X",IF(Tabla1[[#This Row],[FIN 
PARADA]]=AD$1,"X",""))</f>
        <v/>
      </c>
      <c r="AE178" s="303" t="str">
        <f>+IF(Tabla1[[#This Row],[SEGUIMIENTO]]="CUMPLIDO","Ejecutada",IF(Tabla1[[#This Row],[SEGUIMIENTO]]="PENDIENTE","No Ejecutada","ADICIONAL"))</f>
        <v>Ejecutada</v>
      </c>
      <c r="AF178" s="292" t="s">
        <v>1820</v>
      </c>
      <c r="AG178" s="292" t="s">
        <v>1821</v>
      </c>
      <c r="AH178" s="293"/>
      <c r="AI178" s="293"/>
      <c r="AJ178" s="304" t="str">
        <f>IF(Tabla1[[#This Row],[SUSTENTO]]="CORRECTIVO","N","S")</f>
        <v>S</v>
      </c>
      <c r="AK178" s="297" t="str">
        <f>+Tabla1[[#This Row],[PERSONAL]]</f>
        <v>INST_P_C</v>
      </c>
      <c r="AL178" s="299">
        <f>+IF(Tabla1[[#This Row],[S/N]]="S",IF(Tabla1[[#This Row],[HH]]=0,Tabla1[[#This Row],[HH//]],Tabla1[[#This Row],[HH]]),0)</f>
        <v>5</v>
      </c>
      <c r="AM178" s="296">
        <v>5</v>
      </c>
      <c r="AN178" s="305">
        <f>IF(Tabla1[[#This Row],[S/N]]="s",+IFERROR(Tabla1[[#This Row],[HH REAL]]/Tabla1[[#This Row],[HH PLAN]],0),"")</f>
        <v>1</v>
      </c>
      <c r="AO178" s="148">
        <f>Tabla1[[#This Row],[FREC
CANT]]*Tabla1[[#This Row],[HH REAL]]</f>
        <v>15</v>
      </c>
    </row>
    <row r="179" spans="1:41" hidden="1">
      <c r="A179" s="294"/>
      <c r="B179" s="290" t="s">
        <v>38</v>
      </c>
      <c r="C179" s="211"/>
      <c r="D179" s="309" t="s">
        <v>1932</v>
      </c>
      <c r="E179" s="295"/>
      <c r="F179" s="298" t="s">
        <v>2125</v>
      </c>
      <c r="G179" s="298" t="s">
        <v>2133</v>
      </c>
      <c r="H179" s="309">
        <v>3</v>
      </c>
      <c r="I179" s="296">
        <v>2</v>
      </c>
      <c r="J179" s="310">
        <v>45378</v>
      </c>
      <c r="K179" s="310">
        <v>45378</v>
      </c>
      <c r="L179" s="310">
        <v>45378</v>
      </c>
      <c r="M179" s="297">
        <f ca="1">Tabla1[[#This Row],[REPUESTO]:[SUSTENTO]]</f>
        <v>0</v>
      </c>
      <c r="N179" s="298" t="str">
        <f>IF(Tabla1[[#This Row],[PM]]="PM01","PREVENTIVO",IF(Tabla1[[#This Row],[PM]]="PM02","BACKLOG","CORRECTIVO"))</f>
        <v>BACKLOG</v>
      </c>
      <c r="O179" s="309" t="s">
        <v>941</v>
      </c>
      <c r="P179" s="308">
        <f>Tabla1[[#This Row],[FREC
CANT]]</f>
        <v>3</v>
      </c>
      <c r="Q179" s="299">
        <f>Tabla1[[#This Row],[HORAS ACUM
SOLICITADO]]</f>
        <v>2</v>
      </c>
      <c r="R179" s="299">
        <f>(Tabla1[[#This Row],[H]]*Tabla1[[#This Row],[HH]])</f>
        <v>6</v>
      </c>
      <c r="S179" s="297"/>
      <c r="T179" s="300"/>
      <c r="U179" s="291" t="s">
        <v>1925</v>
      </c>
      <c r="V179" s="301"/>
      <c r="W179" s="290" t="str">
        <f>IF(Tabla1[[#This Row],[SUSTENTO]]="CORRECTIVO","ADICIONAL",IF(AND(Tabla1[[#This Row],[SUSTENTO]]="PREVENTIVO",Tabla1[[#This Row],[INDICADOR]]="VERDE"),"CUMPLIDO",IF(AND(Tabla1[[#This Row],[SUSTENTO]]="BACKLOG",Tabla1[[#This Row],[INDICADOR]]="VERDE"),"CUMPLIDO","PENDIENTE")))</f>
        <v>CUMPLIDO</v>
      </c>
      <c r="X179" s="302" t="str">
        <f>+IF(X$1=Tabla1[[#This Row],[INICIO 
PARADA]],"X",IF(Tabla1[[#This Row],[FIN 
PARADA]]=X$1,"X",""))</f>
        <v/>
      </c>
      <c r="Y179" s="302" t="str">
        <f>+IF(Y$1=Tabla1[[#This Row],[INICIO 
PARADA]],"X",IF(Tabla1[[#This Row],[FIN 
PARADA]]=Y$1,"X",""))</f>
        <v/>
      </c>
      <c r="Z179" s="302" t="str">
        <f>+IF(Z$1=Tabla1[[#This Row],[INICIO 
PARADA]],"X",IF(Tabla1[[#This Row],[FIN 
PARADA]]=Z$1,"X",""))</f>
        <v/>
      </c>
      <c r="AA179" s="302" t="str">
        <f>+IF(AA$1=Tabla1[[#This Row],[INICIO 
PARADA]],"X",IF(Tabla1[[#This Row],[FIN 
PARADA]]=AA$1,"X",""))</f>
        <v/>
      </c>
      <c r="AB179" s="302" t="str">
        <f>+IF(AB$1=Tabla1[[#This Row],[INICIO 
PARADA]],"X",IF(Tabla1[[#This Row],[FIN 
PARADA]]=AB$1,"X",""))</f>
        <v>X</v>
      </c>
      <c r="AC179" s="302" t="str">
        <f>+IF(AC$1=Tabla1[[#This Row],[INICIO 
PARADA]],"X",IF(Tabla1[[#This Row],[FIN 
PARADA]]=AC$1,"X",""))</f>
        <v/>
      </c>
      <c r="AD179" s="302" t="str">
        <f>+IF(AD$1=Tabla1[[#This Row],[INICIO 
PARADA]],"X",IF(Tabla1[[#This Row],[FIN 
PARADA]]=AD$1,"X",""))</f>
        <v/>
      </c>
      <c r="AE179" s="303" t="str">
        <f>+IF(Tabla1[[#This Row],[SEGUIMIENTO]]="CUMPLIDO","Ejecutada",IF(Tabla1[[#This Row],[SEGUIMIENTO]]="PENDIENTE","No Ejecutada","ADICIONAL"))</f>
        <v>Ejecutada</v>
      </c>
      <c r="AF179" s="292" t="s">
        <v>1820</v>
      </c>
      <c r="AG179" s="292" t="s">
        <v>1821</v>
      </c>
      <c r="AH179" s="293"/>
      <c r="AI179" s="293"/>
      <c r="AJ179" s="304" t="str">
        <f>IF(Tabla1[[#This Row],[SUSTENTO]]="CORRECTIVO","N","S")</f>
        <v>S</v>
      </c>
      <c r="AK179" s="297" t="str">
        <f>+Tabla1[[#This Row],[PERSONAL]]</f>
        <v>INST_P_C</v>
      </c>
      <c r="AL179" s="299">
        <f>+IF(Tabla1[[#This Row],[S/N]]="S",IF(Tabla1[[#This Row],[HH]]=0,Tabla1[[#This Row],[HH//]],Tabla1[[#This Row],[HH]]),0)</f>
        <v>2</v>
      </c>
      <c r="AM179" s="296">
        <v>2</v>
      </c>
      <c r="AN179" s="305">
        <f>IF(Tabla1[[#This Row],[S/N]]="s",+IFERROR(Tabla1[[#This Row],[HH REAL]]/Tabla1[[#This Row],[HH PLAN]],0),"")</f>
        <v>1</v>
      </c>
      <c r="AO179" s="148">
        <f>Tabla1[[#This Row],[FREC
CANT]]*Tabla1[[#This Row],[HH REAL]]</f>
        <v>6</v>
      </c>
    </row>
    <row r="180" spans="1:41" ht="13.8" hidden="1">
      <c r="A180" s="294"/>
      <c r="B180" s="290" t="s">
        <v>38</v>
      </c>
      <c r="C180" s="211"/>
      <c r="D180" s="309" t="s">
        <v>1932</v>
      </c>
      <c r="E180" s="295"/>
      <c r="F180" s="298" t="s">
        <v>975</v>
      </c>
      <c r="G180" s="298" t="s">
        <v>2134</v>
      </c>
      <c r="H180" s="309">
        <v>3</v>
      </c>
      <c r="I180" s="296">
        <v>2</v>
      </c>
      <c r="J180" s="310">
        <v>45378</v>
      </c>
      <c r="K180" s="310">
        <v>45378</v>
      </c>
      <c r="L180" s="310">
        <v>45378</v>
      </c>
      <c r="M180" s="297">
        <f ca="1">Tabla1[[#This Row],[REPUESTO]:[SUSTENTO]]</f>
        <v>0</v>
      </c>
      <c r="N180" s="298" t="str">
        <f>IF(Tabla1[[#This Row],[PM]]="PM01","PREVENTIVO",IF(Tabla1[[#This Row],[PM]]="PM02","BACKLOG","CORRECTIVO"))</f>
        <v>BACKLOG</v>
      </c>
      <c r="O180" s="309" t="s">
        <v>941</v>
      </c>
      <c r="P180" s="308">
        <f>Tabla1[[#This Row],[FREC
CANT]]</f>
        <v>3</v>
      </c>
      <c r="Q180" s="299">
        <f>Tabla1[[#This Row],[HORAS ACUM
SOLICITADO]]</f>
        <v>2</v>
      </c>
      <c r="R180" s="299">
        <f>(Tabla1[[#This Row],[H]]*Tabla1[[#This Row],[HH]])</f>
        <v>6</v>
      </c>
      <c r="S180" s="297"/>
      <c r="T180" s="300"/>
      <c r="U180" s="291" t="s">
        <v>1925</v>
      </c>
      <c r="V180" s="301"/>
      <c r="W180" s="290" t="str">
        <f>IF(Tabla1[[#This Row],[SUSTENTO]]="CORRECTIVO","ADICIONAL",IF(AND(Tabla1[[#This Row],[SUSTENTO]]="PREVENTIVO",Tabla1[[#This Row],[INDICADOR]]="VERDE"),"CUMPLIDO",IF(AND(Tabla1[[#This Row],[SUSTENTO]]="BACKLOG",Tabla1[[#This Row],[INDICADOR]]="VERDE"),"CUMPLIDO","PENDIENTE")))</f>
        <v>CUMPLIDO</v>
      </c>
      <c r="X180" s="302" t="str">
        <f>+IF(X$1=Tabla1[[#This Row],[INICIO 
PARADA]],"X",IF(Tabla1[[#This Row],[FIN 
PARADA]]=X$1,"X",""))</f>
        <v/>
      </c>
      <c r="Y180" s="302" t="str">
        <f>+IF(Y$1=Tabla1[[#This Row],[INICIO 
PARADA]],"X",IF(Tabla1[[#This Row],[FIN 
PARADA]]=Y$1,"X",""))</f>
        <v/>
      </c>
      <c r="Z180" s="302" t="str">
        <f>+IF(Z$1=Tabla1[[#This Row],[INICIO 
PARADA]],"X",IF(Tabla1[[#This Row],[FIN 
PARADA]]=Z$1,"X",""))</f>
        <v/>
      </c>
      <c r="AA180" s="302" t="str">
        <f>+IF(AA$1=Tabla1[[#This Row],[INICIO 
PARADA]],"X",IF(Tabla1[[#This Row],[FIN 
PARADA]]=AA$1,"X",""))</f>
        <v/>
      </c>
      <c r="AB180" s="302" t="str">
        <f>+IF(AB$1=Tabla1[[#This Row],[INICIO 
PARADA]],"X",IF(Tabla1[[#This Row],[FIN 
PARADA]]=AB$1,"X",""))</f>
        <v>X</v>
      </c>
      <c r="AC180" s="302" t="str">
        <f>+IF(AC$1=Tabla1[[#This Row],[INICIO 
PARADA]],"X",IF(Tabla1[[#This Row],[FIN 
PARADA]]=AC$1,"X",""))</f>
        <v/>
      </c>
      <c r="AD180" s="302" t="str">
        <f>+IF(AD$1=Tabla1[[#This Row],[INICIO 
PARADA]],"X",IF(Tabla1[[#This Row],[FIN 
PARADA]]=AD$1,"X",""))</f>
        <v/>
      </c>
      <c r="AE180" s="303" t="str">
        <f>+IF(Tabla1[[#This Row],[SEGUIMIENTO]]="CUMPLIDO","Ejecutada",IF(Tabla1[[#This Row],[SEGUIMIENTO]]="PENDIENTE","No Ejecutada","ADICIONAL"))</f>
        <v>Ejecutada</v>
      </c>
      <c r="AF180" s="292" t="s">
        <v>1820</v>
      </c>
      <c r="AG180" s="292" t="s">
        <v>1821</v>
      </c>
      <c r="AH180" s="293"/>
      <c r="AI180" s="340"/>
      <c r="AJ180" s="304" t="str">
        <f>IF(Tabla1[[#This Row],[SUSTENTO]]="CORRECTIVO","N","S")</f>
        <v>S</v>
      </c>
      <c r="AK180" s="297" t="str">
        <f>+Tabla1[[#This Row],[PERSONAL]]</f>
        <v>INST_P_C</v>
      </c>
      <c r="AL180" s="299">
        <f>+IF(Tabla1[[#This Row],[S/N]]="S",IF(Tabla1[[#This Row],[HH]]=0,Tabla1[[#This Row],[HH//]],Tabla1[[#This Row],[HH]]),0)</f>
        <v>2</v>
      </c>
      <c r="AM180" s="296">
        <v>2</v>
      </c>
      <c r="AN180" s="305">
        <f>IF(Tabla1[[#This Row],[S/N]]="s",+IFERROR(Tabla1[[#This Row],[HH REAL]]/Tabla1[[#This Row],[HH PLAN]],0),"")</f>
        <v>1</v>
      </c>
      <c r="AO180" s="148">
        <f>Tabla1[[#This Row],[FREC
CANT]]*Tabla1[[#This Row],[HH REAL]]</f>
        <v>6</v>
      </c>
    </row>
    <row r="181" spans="1:41" ht="13.8" hidden="1">
      <c r="A181" s="294"/>
      <c r="B181" s="290" t="s">
        <v>13</v>
      </c>
      <c r="C181" s="211"/>
      <c r="D181" s="309" t="s">
        <v>1932</v>
      </c>
      <c r="E181" s="295"/>
      <c r="F181" s="298" t="s">
        <v>2126</v>
      </c>
      <c r="G181" s="298" t="s">
        <v>2135</v>
      </c>
      <c r="H181" s="309">
        <v>2</v>
      </c>
      <c r="I181" s="296">
        <v>9</v>
      </c>
      <c r="J181" s="310">
        <v>45378</v>
      </c>
      <c r="K181" s="310">
        <v>45378</v>
      </c>
      <c r="L181" s="310">
        <v>45378</v>
      </c>
      <c r="M181" s="297">
        <f ca="1">Tabla1[[#This Row],[REPUESTO]:[SUSTENTO]]</f>
        <v>0</v>
      </c>
      <c r="N181" s="298" t="str">
        <f>IF(Tabla1[[#This Row],[PM]]="PM01","PREVENTIVO",IF(Tabla1[[#This Row],[PM]]="PM02","BACKLOG","CORRECTIVO"))</f>
        <v>PREVENTIVO</v>
      </c>
      <c r="O181" s="309" t="s">
        <v>941</v>
      </c>
      <c r="P181" s="308">
        <f>Tabla1[[#This Row],[FREC
CANT]]</f>
        <v>2</v>
      </c>
      <c r="Q181" s="299">
        <f>Tabla1[[#This Row],[HORAS ACUM
SOLICITADO]]</f>
        <v>9</v>
      </c>
      <c r="R181" s="299">
        <f>(Tabla1[[#This Row],[H]]*Tabla1[[#This Row],[HH]])</f>
        <v>18</v>
      </c>
      <c r="S181" s="297"/>
      <c r="T181" s="300"/>
      <c r="U181" s="291" t="s">
        <v>1925</v>
      </c>
      <c r="V181" s="301"/>
      <c r="W181" s="290" t="str">
        <f>IF(Tabla1[[#This Row],[SUSTENTO]]="CORRECTIVO","ADICIONAL",IF(AND(Tabla1[[#This Row],[SUSTENTO]]="PREVENTIVO",Tabla1[[#This Row],[INDICADOR]]="VERDE"),"CUMPLIDO",IF(AND(Tabla1[[#This Row],[SUSTENTO]]="BACKLOG",Tabla1[[#This Row],[INDICADOR]]="VERDE"),"CUMPLIDO","PENDIENTE")))</f>
        <v>CUMPLIDO</v>
      </c>
      <c r="X181" s="302" t="str">
        <f>+IF(X$1=Tabla1[[#This Row],[INICIO 
PARADA]],"X",IF(Tabla1[[#This Row],[FIN 
PARADA]]=X$1,"X",""))</f>
        <v/>
      </c>
      <c r="Y181" s="302" t="str">
        <f>+IF(Y$1=Tabla1[[#This Row],[INICIO 
PARADA]],"X",IF(Tabla1[[#This Row],[FIN 
PARADA]]=Y$1,"X",""))</f>
        <v/>
      </c>
      <c r="Z181" s="302" t="str">
        <f>+IF(Z$1=Tabla1[[#This Row],[INICIO 
PARADA]],"X",IF(Tabla1[[#This Row],[FIN 
PARADA]]=Z$1,"X",""))</f>
        <v/>
      </c>
      <c r="AA181" s="302" t="str">
        <f>+IF(AA$1=Tabla1[[#This Row],[INICIO 
PARADA]],"X",IF(Tabla1[[#This Row],[FIN 
PARADA]]=AA$1,"X",""))</f>
        <v/>
      </c>
      <c r="AB181" s="302" t="str">
        <f>+IF(AB$1=Tabla1[[#This Row],[INICIO 
PARADA]],"X",IF(Tabla1[[#This Row],[FIN 
PARADA]]=AB$1,"X",""))</f>
        <v>X</v>
      </c>
      <c r="AC181" s="302" t="str">
        <f>+IF(AC$1=Tabla1[[#This Row],[INICIO 
PARADA]],"X",IF(Tabla1[[#This Row],[FIN 
PARADA]]=AC$1,"X",""))</f>
        <v/>
      </c>
      <c r="AD181" s="302" t="str">
        <f>+IF(AD$1=Tabla1[[#This Row],[INICIO 
PARADA]],"X",IF(Tabla1[[#This Row],[FIN 
PARADA]]=AD$1,"X",""))</f>
        <v/>
      </c>
      <c r="AE181" s="303" t="str">
        <f>+IF(Tabla1[[#This Row],[SEGUIMIENTO]]="CUMPLIDO","Ejecutada",IF(Tabla1[[#This Row],[SEGUIMIENTO]]="PENDIENTE","No Ejecutada","ADICIONAL"))</f>
        <v>Ejecutada</v>
      </c>
      <c r="AF181" s="292" t="s">
        <v>1820</v>
      </c>
      <c r="AG181" s="292" t="s">
        <v>1821</v>
      </c>
      <c r="AH181" s="2"/>
      <c r="AI181" s="293"/>
      <c r="AJ181" s="304" t="str">
        <f>IF(Tabla1[[#This Row],[SUSTENTO]]="CORRECTIVO","N","S")</f>
        <v>S</v>
      </c>
      <c r="AK181" s="297" t="str">
        <f>+Tabla1[[#This Row],[PERSONAL]]</f>
        <v>INST_P_C</v>
      </c>
      <c r="AL181" s="299">
        <f>+IF(Tabla1[[#This Row],[S/N]]="S",IF(Tabla1[[#This Row],[HH]]=0,Tabla1[[#This Row],[HH//]],Tabla1[[#This Row],[HH]]),0)</f>
        <v>9</v>
      </c>
      <c r="AM181" s="296">
        <v>9</v>
      </c>
      <c r="AN181" s="305">
        <f>IF(Tabla1[[#This Row],[S/N]]="s",+IFERROR(Tabla1[[#This Row],[HH REAL]]/Tabla1[[#This Row],[HH PLAN]],0),"")</f>
        <v>1</v>
      </c>
      <c r="AO181" s="148">
        <f>Tabla1[[#This Row],[FREC
CANT]]*Tabla1[[#This Row],[HH REAL]]</f>
        <v>18</v>
      </c>
    </row>
    <row r="182" spans="1:41" hidden="1">
      <c r="A182" s="294"/>
      <c r="B182" s="290" t="s">
        <v>13</v>
      </c>
      <c r="C182" s="211"/>
      <c r="D182" s="309" t="s">
        <v>1932</v>
      </c>
      <c r="E182" s="295"/>
      <c r="F182" s="298" t="s">
        <v>2064</v>
      </c>
      <c r="G182" s="298" t="s">
        <v>2136</v>
      </c>
      <c r="H182" s="309">
        <v>2</v>
      </c>
      <c r="I182" s="296">
        <v>9</v>
      </c>
      <c r="J182" s="310">
        <v>45378</v>
      </c>
      <c r="K182" s="310">
        <v>45378</v>
      </c>
      <c r="L182" s="310">
        <v>45378</v>
      </c>
      <c r="M182" s="297">
        <f ca="1">Tabla1[[#This Row],[REPUESTO]:[SUSTENTO]]</f>
        <v>0</v>
      </c>
      <c r="N182" s="298" t="str">
        <f>IF(Tabla1[[#This Row],[PM]]="PM01","PREVENTIVO",IF(Tabla1[[#This Row],[PM]]="PM02","BACKLOG","CORRECTIVO"))</f>
        <v>PREVENTIVO</v>
      </c>
      <c r="O182" s="309" t="s">
        <v>941</v>
      </c>
      <c r="P182" s="308">
        <f>Tabla1[[#This Row],[FREC
CANT]]</f>
        <v>2</v>
      </c>
      <c r="Q182" s="299">
        <f>Tabla1[[#This Row],[HORAS ACUM
SOLICITADO]]</f>
        <v>9</v>
      </c>
      <c r="R182" s="299">
        <f>(Tabla1[[#This Row],[H]]*Tabla1[[#This Row],[HH]])</f>
        <v>18</v>
      </c>
      <c r="S182" s="297"/>
      <c r="T182" s="300"/>
      <c r="U182" s="291" t="s">
        <v>1925</v>
      </c>
      <c r="V182" s="301"/>
      <c r="W182" s="290" t="str">
        <f>IF(Tabla1[[#This Row],[SUSTENTO]]="CORRECTIVO","ADICIONAL",IF(AND(Tabla1[[#This Row],[SUSTENTO]]="PREVENTIVO",Tabla1[[#This Row],[INDICADOR]]="VERDE"),"CUMPLIDO",IF(AND(Tabla1[[#This Row],[SUSTENTO]]="BACKLOG",Tabla1[[#This Row],[INDICADOR]]="VERDE"),"CUMPLIDO","PENDIENTE")))</f>
        <v>CUMPLIDO</v>
      </c>
      <c r="X182" s="302" t="str">
        <f>+IF(X$1=Tabla1[[#This Row],[INICIO 
PARADA]],"X",IF(Tabla1[[#This Row],[FIN 
PARADA]]=X$1,"X",""))</f>
        <v/>
      </c>
      <c r="Y182" s="302" t="str">
        <f>+IF(Y$1=Tabla1[[#This Row],[INICIO 
PARADA]],"X",IF(Tabla1[[#This Row],[FIN 
PARADA]]=Y$1,"X",""))</f>
        <v/>
      </c>
      <c r="Z182" s="302" t="str">
        <f>+IF(Z$1=Tabla1[[#This Row],[INICIO 
PARADA]],"X",IF(Tabla1[[#This Row],[FIN 
PARADA]]=Z$1,"X",""))</f>
        <v/>
      </c>
      <c r="AA182" s="302" t="str">
        <f>+IF(AA$1=Tabla1[[#This Row],[INICIO 
PARADA]],"X",IF(Tabla1[[#This Row],[FIN 
PARADA]]=AA$1,"X",""))</f>
        <v/>
      </c>
      <c r="AB182" s="302" t="str">
        <f>+IF(AB$1=Tabla1[[#This Row],[INICIO 
PARADA]],"X",IF(Tabla1[[#This Row],[FIN 
PARADA]]=AB$1,"X",""))</f>
        <v>X</v>
      </c>
      <c r="AC182" s="302" t="str">
        <f>+IF(AC$1=Tabla1[[#This Row],[INICIO 
PARADA]],"X",IF(Tabla1[[#This Row],[FIN 
PARADA]]=AC$1,"X",""))</f>
        <v/>
      </c>
      <c r="AD182" s="302" t="str">
        <f>+IF(AD$1=Tabla1[[#This Row],[INICIO 
PARADA]],"X",IF(Tabla1[[#This Row],[FIN 
PARADA]]=AD$1,"X",""))</f>
        <v/>
      </c>
      <c r="AE182" s="303" t="str">
        <f>+IF(Tabla1[[#This Row],[SEGUIMIENTO]]="CUMPLIDO","Ejecutada",IF(Tabla1[[#This Row],[SEGUIMIENTO]]="PENDIENTE","No Ejecutada","ADICIONAL"))</f>
        <v>Ejecutada</v>
      </c>
      <c r="AF182" s="292" t="s">
        <v>1820</v>
      </c>
      <c r="AG182" s="292" t="s">
        <v>1821</v>
      </c>
      <c r="AH182" s="293"/>
      <c r="AI182" s="293"/>
      <c r="AJ182" s="304" t="str">
        <f>IF(Tabla1[[#This Row],[SUSTENTO]]="CORRECTIVO","N","S")</f>
        <v>S</v>
      </c>
      <c r="AK182" s="297" t="str">
        <f>+Tabla1[[#This Row],[PERSONAL]]</f>
        <v>INST_P_C</v>
      </c>
      <c r="AL182" s="299">
        <f>+IF(Tabla1[[#This Row],[S/N]]="S",IF(Tabla1[[#This Row],[HH]]=0,Tabla1[[#This Row],[HH//]],Tabla1[[#This Row],[HH]]),0)</f>
        <v>9</v>
      </c>
      <c r="AM182" s="296">
        <v>9</v>
      </c>
      <c r="AN182" s="305">
        <f>IF(Tabla1[[#This Row],[S/N]]="s",+IFERROR(Tabla1[[#This Row],[HH REAL]]/Tabla1[[#This Row],[HH PLAN]],0),"")</f>
        <v>1</v>
      </c>
      <c r="AO182" s="148">
        <f>Tabla1[[#This Row],[FREC
CANT]]*Tabla1[[#This Row],[HH REAL]]</f>
        <v>18</v>
      </c>
    </row>
    <row r="183" spans="1:41" hidden="1">
      <c r="A183" s="294"/>
      <c r="B183" s="290" t="s">
        <v>13</v>
      </c>
      <c r="C183" s="211"/>
      <c r="D183" s="309" t="s">
        <v>1932</v>
      </c>
      <c r="E183" s="295"/>
      <c r="F183" s="298" t="s">
        <v>952</v>
      </c>
      <c r="G183" s="298" t="s">
        <v>1983</v>
      </c>
      <c r="H183" s="309">
        <v>1</v>
      </c>
      <c r="I183" s="296">
        <v>1</v>
      </c>
      <c r="J183" s="310">
        <v>45378</v>
      </c>
      <c r="K183" s="310">
        <v>45378</v>
      </c>
      <c r="L183" s="310">
        <v>45378</v>
      </c>
      <c r="M183" s="297">
        <f ca="1">Tabla1[[#This Row],[REPUESTO]:[SUSTENTO]]</f>
        <v>0</v>
      </c>
      <c r="N183" s="298" t="str">
        <f>IF(Tabla1[[#This Row],[PM]]="PM01","PREVENTIVO",IF(Tabla1[[#This Row],[PM]]="PM02","BACKLOG","CORRECTIVO"))</f>
        <v>PREVENTIVO</v>
      </c>
      <c r="O183" s="309" t="s">
        <v>1928</v>
      </c>
      <c r="P183" s="308">
        <f>Tabla1[[#This Row],[FREC
CANT]]</f>
        <v>1</v>
      </c>
      <c r="Q183" s="299">
        <f>Tabla1[[#This Row],[HORAS ACUM
SOLICITADO]]</f>
        <v>1</v>
      </c>
      <c r="R183" s="299">
        <f>(Tabla1[[#This Row],[H]]*Tabla1[[#This Row],[HH]])</f>
        <v>1</v>
      </c>
      <c r="S183" s="297"/>
      <c r="T183" s="300"/>
      <c r="U183" s="291" t="s">
        <v>1925</v>
      </c>
      <c r="V183" s="301"/>
      <c r="W183" s="290" t="str">
        <f>IF(Tabla1[[#This Row],[SUSTENTO]]="CORRECTIVO","ADICIONAL",IF(AND(Tabla1[[#This Row],[SUSTENTO]]="PREVENTIVO",Tabla1[[#This Row],[INDICADOR]]="VERDE"),"CUMPLIDO",IF(AND(Tabla1[[#This Row],[SUSTENTO]]="BACKLOG",Tabla1[[#This Row],[INDICADOR]]="VERDE"),"CUMPLIDO","PENDIENTE")))</f>
        <v>CUMPLIDO</v>
      </c>
      <c r="X183" s="302" t="str">
        <f>+IF(X$1=Tabla1[[#This Row],[INICIO 
PARADA]],"X",IF(Tabla1[[#This Row],[FIN 
PARADA]]=X$1,"X",""))</f>
        <v/>
      </c>
      <c r="Y183" s="302" t="str">
        <f>+IF(Y$1=Tabla1[[#This Row],[INICIO 
PARADA]],"X",IF(Tabla1[[#This Row],[FIN 
PARADA]]=Y$1,"X",""))</f>
        <v/>
      </c>
      <c r="Z183" s="302" t="str">
        <f>+IF(Z$1=Tabla1[[#This Row],[INICIO 
PARADA]],"X",IF(Tabla1[[#This Row],[FIN 
PARADA]]=Z$1,"X",""))</f>
        <v/>
      </c>
      <c r="AA183" s="302" t="str">
        <f>+IF(AA$1=Tabla1[[#This Row],[INICIO 
PARADA]],"X",IF(Tabla1[[#This Row],[FIN 
PARADA]]=AA$1,"X",""))</f>
        <v/>
      </c>
      <c r="AB183" s="302" t="str">
        <f>+IF(AB$1=Tabla1[[#This Row],[INICIO 
PARADA]],"X",IF(Tabla1[[#This Row],[FIN 
PARADA]]=AB$1,"X",""))</f>
        <v>X</v>
      </c>
      <c r="AC183" s="302" t="str">
        <f>+IF(AC$1=Tabla1[[#This Row],[INICIO 
PARADA]],"X",IF(Tabla1[[#This Row],[FIN 
PARADA]]=AC$1,"X",""))</f>
        <v/>
      </c>
      <c r="AD183" s="302" t="str">
        <f>+IF(AD$1=Tabla1[[#This Row],[INICIO 
PARADA]],"X",IF(Tabla1[[#This Row],[FIN 
PARADA]]=AD$1,"X",""))</f>
        <v/>
      </c>
      <c r="AE183" s="303" t="str">
        <f>+IF(Tabla1[[#This Row],[SEGUIMIENTO]]="CUMPLIDO","Ejecutada",IF(Tabla1[[#This Row],[SEGUIMIENTO]]="PENDIENTE","No Ejecutada","ADICIONAL"))</f>
        <v>Ejecutada</v>
      </c>
      <c r="AF183" s="292" t="s">
        <v>1820</v>
      </c>
      <c r="AG183" s="292" t="s">
        <v>1821</v>
      </c>
      <c r="AH183" s="293"/>
      <c r="AI183" s="293"/>
      <c r="AJ183" s="304" t="str">
        <f>IF(Tabla1[[#This Row],[SUSTENTO]]="CORRECTIVO","N","S")</f>
        <v>S</v>
      </c>
      <c r="AK183" s="297" t="str">
        <f>+Tabla1[[#This Row],[PERSONAL]]</f>
        <v>LUB_P_C</v>
      </c>
      <c r="AL183" s="299">
        <f>+IF(Tabla1[[#This Row],[S/N]]="S",IF(Tabla1[[#This Row],[HH]]=0,Tabla1[[#This Row],[HH//]],Tabla1[[#This Row],[HH]]),0)</f>
        <v>1</v>
      </c>
      <c r="AM183" s="296">
        <v>1</v>
      </c>
      <c r="AN183" s="305">
        <f>IF(Tabla1[[#This Row],[S/N]]="s",+IFERROR(Tabla1[[#This Row],[HH REAL]]/Tabla1[[#This Row],[HH PLAN]],0),"")</f>
        <v>1</v>
      </c>
      <c r="AO183" s="148">
        <f>Tabla1[[#This Row],[FREC
CANT]]*Tabla1[[#This Row],[HH REAL]]</f>
        <v>1</v>
      </c>
    </row>
    <row r="184" spans="1:41" hidden="1">
      <c r="A184" s="294"/>
      <c r="B184" s="290" t="s">
        <v>13</v>
      </c>
      <c r="C184" s="211"/>
      <c r="D184" s="309" t="s">
        <v>1932</v>
      </c>
      <c r="E184" s="295"/>
      <c r="F184" s="298" t="s">
        <v>2137</v>
      </c>
      <c r="G184" s="298" t="s">
        <v>1983</v>
      </c>
      <c r="H184" s="309">
        <v>1</v>
      </c>
      <c r="I184" s="296">
        <v>0.5</v>
      </c>
      <c r="J184" s="310">
        <v>45378</v>
      </c>
      <c r="K184" s="310">
        <v>45378</v>
      </c>
      <c r="L184" s="310">
        <v>45378</v>
      </c>
      <c r="M184" s="297">
        <f ca="1">Tabla1[[#This Row],[REPUESTO]:[SUSTENTO]]</f>
        <v>0</v>
      </c>
      <c r="N184" s="298" t="str">
        <f>IF(Tabla1[[#This Row],[PM]]="PM01","PREVENTIVO",IF(Tabla1[[#This Row],[PM]]="PM02","BACKLOG","CORRECTIVO"))</f>
        <v>PREVENTIVO</v>
      </c>
      <c r="O184" s="309" t="s">
        <v>1928</v>
      </c>
      <c r="P184" s="308">
        <f>Tabla1[[#This Row],[FREC
CANT]]</f>
        <v>1</v>
      </c>
      <c r="Q184" s="299">
        <f>Tabla1[[#This Row],[HORAS ACUM
SOLICITADO]]</f>
        <v>0.5</v>
      </c>
      <c r="R184" s="299">
        <f>(Tabla1[[#This Row],[H]]*Tabla1[[#This Row],[HH]])</f>
        <v>0.5</v>
      </c>
      <c r="S184" s="297"/>
      <c r="T184" s="300"/>
      <c r="U184" s="291" t="s">
        <v>1925</v>
      </c>
      <c r="V184" s="301"/>
      <c r="W184" s="290" t="str">
        <f>IF(Tabla1[[#This Row],[SUSTENTO]]="CORRECTIVO","ADICIONAL",IF(AND(Tabla1[[#This Row],[SUSTENTO]]="PREVENTIVO",Tabla1[[#This Row],[INDICADOR]]="VERDE"),"CUMPLIDO",IF(AND(Tabla1[[#This Row],[SUSTENTO]]="BACKLOG",Tabla1[[#This Row],[INDICADOR]]="VERDE"),"CUMPLIDO","PENDIENTE")))</f>
        <v>CUMPLIDO</v>
      </c>
      <c r="X184" s="302" t="str">
        <f>+IF(X$1=Tabla1[[#This Row],[INICIO 
PARADA]],"X",IF(Tabla1[[#This Row],[FIN 
PARADA]]=X$1,"X",""))</f>
        <v/>
      </c>
      <c r="Y184" s="302" t="str">
        <f>+IF(Y$1=Tabla1[[#This Row],[INICIO 
PARADA]],"X",IF(Tabla1[[#This Row],[FIN 
PARADA]]=Y$1,"X",""))</f>
        <v/>
      </c>
      <c r="Z184" s="302" t="str">
        <f>+IF(Z$1=Tabla1[[#This Row],[INICIO 
PARADA]],"X",IF(Tabla1[[#This Row],[FIN 
PARADA]]=Z$1,"X",""))</f>
        <v/>
      </c>
      <c r="AA184" s="302" t="str">
        <f>+IF(AA$1=Tabla1[[#This Row],[INICIO 
PARADA]],"X",IF(Tabla1[[#This Row],[FIN 
PARADA]]=AA$1,"X",""))</f>
        <v/>
      </c>
      <c r="AB184" s="302" t="str">
        <f>+IF(AB$1=Tabla1[[#This Row],[INICIO 
PARADA]],"X",IF(Tabla1[[#This Row],[FIN 
PARADA]]=AB$1,"X",""))</f>
        <v>X</v>
      </c>
      <c r="AC184" s="302" t="str">
        <f>+IF(AC$1=Tabla1[[#This Row],[INICIO 
PARADA]],"X",IF(Tabla1[[#This Row],[FIN 
PARADA]]=AC$1,"X",""))</f>
        <v/>
      </c>
      <c r="AD184" s="302" t="str">
        <f>+IF(AD$1=Tabla1[[#This Row],[INICIO 
PARADA]],"X",IF(Tabla1[[#This Row],[FIN 
PARADA]]=AD$1,"X",""))</f>
        <v/>
      </c>
      <c r="AE184" s="303" t="str">
        <f>+IF(Tabla1[[#This Row],[SEGUIMIENTO]]="CUMPLIDO","Ejecutada",IF(Tabla1[[#This Row],[SEGUIMIENTO]]="PENDIENTE","No Ejecutada","ADICIONAL"))</f>
        <v>Ejecutada</v>
      </c>
      <c r="AF184" s="292" t="s">
        <v>1820</v>
      </c>
      <c r="AG184" s="292" t="s">
        <v>1821</v>
      </c>
      <c r="AH184" s="293"/>
      <c r="AI184" s="293"/>
      <c r="AJ184" s="304" t="str">
        <f>IF(Tabla1[[#This Row],[SUSTENTO]]="CORRECTIVO","N","S")</f>
        <v>S</v>
      </c>
      <c r="AK184" s="297" t="str">
        <f>+Tabla1[[#This Row],[PERSONAL]]</f>
        <v>LUB_P_C</v>
      </c>
      <c r="AL184" s="299">
        <f>+IF(Tabla1[[#This Row],[S/N]]="S",IF(Tabla1[[#This Row],[HH]]=0,Tabla1[[#This Row],[HH//]],Tabla1[[#This Row],[HH]]),0)</f>
        <v>0.5</v>
      </c>
      <c r="AM184" s="296">
        <v>0.5</v>
      </c>
      <c r="AN184" s="305">
        <f>IF(Tabla1[[#This Row],[S/N]]="s",+IFERROR(Tabla1[[#This Row],[HH REAL]]/Tabla1[[#This Row],[HH PLAN]],0),"")</f>
        <v>1</v>
      </c>
      <c r="AO184" s="148">
        <f>Tabla1[[#This Row],[FREC
CANT]]*Tabla1[[#This Row],[HH REAL]]</f>
        <v>0.5</v>
      </c>
    </row>
    <row r="185" spans="1:41" hidden="1">
      <c r="A185" s="294"/>
      <c r="B185" s="290" t="s">
        <v>13</v>
      </c>
      <c r="C185" s="211"/>
      <c r="D185" s="309" t="s">
        <v>1932</v>
      </c>
      <c r="E185" s="295"/>
      <c r="F185" s="298" t="s">
        <v>2137</v>
      </c>
      <c r="G185" s="298" t="s">
        <v>1982</v>
      </c>
      <c r="H185" s="309">
        <v>1</v>
      </c>
      <c r="I185" s="296">
        <v>1</v>
      </c>
      <c r="J185" s="310">
        <v>45378</v>
      </c>
      <c r="K185" s="310">
        <v>45378</v>
      </c>
      <c r="L185" s="310">
        <v>45378</v>
      </c>
      <c r="M185" s="297">
        <f ca="1">Tabla1[[#This Row],[REPUESTO]:[SUSTENTO]]</f>
        <v>0</v>
      </c>
      <c r="N185" s="298" t="str">
        <f>IF(Tabla1[[#This Row],[PM]]="PM01","PREVENTIVO",IF(Tabla1[[#This Row],[PM]]="PM02","BACKLOG","CORRECTIVO"))</f>
        <v>PREVENTIVO</v>
      </c>
      <c r="O185" s="309" t="s">
        <v>1928</v>
      </c>
      <c r="P185" s="308">
        <f>Tabla1[[#This Row],[FREC
CANT]]</f>
        <v>1</v>
      </c>
      <c r="Q185" s="299">
        <f>Tabla1[[#This Row],[HORAS ACUM
SOLICITADO]]</f>
        <v>1</v>
      </c>
      <c r="R185" s="299">
        <f>(Tabla1[[#This Row],[H]]*Tabla1[[#This Row],[HH]])</f>
        <v>1</v>
      </c>
      <c r="S185" s="297"/>
      <c r="T185" s="300"/>
      <c r="U185" s="291" t="s">
        <v>1925</v>
      </c>
      <c r="V185" s="301"/>
      <c r="W185" s="290" t="str">
        <f>IF(Tabla1[[#This Row],[SUSTENTO]]="CORRECTIVO","ADICIONAL",IF(AND(Tabla1[[#This Row],[SUSTENTO]]="PREVENTIVO",Tabla1[[#This Row],[INDICADOR]]="VERDE"),"CUMPLIDO",IF(AND(Tabla1[[#This Row],[SUSTENTO]]="BACKLOG",Tabla1[[#This Row],[INDICADOR]]="VERDE"),"CUMPLIDO","PENDIENTE")))</f>
        <v>CUMPLIDO</v>
      </c>
      <c r="X185" s="302" t="str">
        <f>+IF(X$1=Tabla1[[#This Row],[INICIO 
PARADA]],"X",IF(Tabla1[[#This Row],[FIN 
PARADA]]=X$1,"X",""))</f>
        <v/>
      </c>
      <c r="Y185" s="302" t="str">
        <f>+IF(Y$1=Tabla1[[#This Row],[INICIO 
PARADA]],"X",IF(Tabla1[[#This Row],[FIN 
PARADA]]=Y$1,"X",""))</f>
        <v/>
      </c>
      <c r="Z185" s="302" t="str">
        <f>+IF(Z$1=Tabla1[[#This Row],[INICIO 
PARADA]],"X",IF(Tabla1[[#This Row],[FIN 
PARADA]]=Z$1,"X",""))</f>
        <v/>
      </c>
      <c r="AA185" s="302" t="str">
        <f>+IF(AA$1=Tabla1[[#This Row],[INICIO 
PARADA]],"X",IF(Tabla1[[#This Row],[FIN 
PARADA]]=AA$1,"X",""))</f>
        <v/>
      </c>
      <c r="AB185" s="302" t="str">
        <f>+IF(AB$1=Tabla1[[#This Row],[INICIO 
PARADA]],"X",IF(Tabla1[[#This Row],[FIN 
PARADA]]=AB$1,"X",""))</f>
        <v>X</v>
      </c>
      <c r="AC185" s="302" t="str">
        <f>+IF(AC$1=Tabla1[[#This Row],[INICIO 
PARADA]],"X",IF(Tabla1[[#This Row],[FIN 
PARADA]]=AC$1,"X",""))</f>
        <v/>
      </c>
      <c r="AD185" s="302" t="str">
        <f>+IF(AD$1=Tabla1[[#This Row],[INICIO 
PARADA]],"X",IF(Tabla1[[#This Row],[FIN 
PARADA]]=AD$1,"X",""))</f>
        <v/>
      </c>
      <c r="AE185" s="303" t="str">
        <f>+IF(Tabla1[[#This Row],[SEGUIMIENTO]]="CUMPLIDO","Ejecutada",IF(Tabla1[[#This Row],[SEGUIMIENTO]]="PENDIENTE","No Ejecutada","ADICIONAL"))</f>
        <v>Ejecutada</v>
      </c>
      <c r="AF185" s="292" t="s">
        <v>1820</v>
      </c>
      <c r="AG185" s="292" t="s">
        <v>1821</v>
      </c>
      <c r="AH185" s="293"/>
      <c r="AI185" s="293"/>
      <c r="AJ185" s="304" t="str">
        <f>IF(Tabla1[[#This Row],[SUSTENTO]]="CORRECTIVO","N","S")</f>
        <v>S</v>
      </c>
      <c r="AK185" s="297" t="str">
        <f>+Tabla1[[#This Row],[PERSONAL]]</f>
        <v>LUB_P_C</v>
      </c>
      <c r="AL185" s="299">
        <f>+IF(Tabla1[[#This Row],[S/N]]="S",IF(Tabla1[[#This Row],[HH]]=0,Tabla1[[#This Row],[HH//]],Tabla1[[#This Row],[HH]]),0)</f>
        <v>1</v>
      </c>
      <c r="AM185" s="296">
        <v>1</v>
      </c>
      <c r="AN185" s="305">
        <f>IF(Tabla1[[#This Row],[S/N]]="s",+IFERROR(Tabla1[[#This Row],[HH REAL]]/Tabla1[[#This Row],[HH PLAN]],0),"")</f>
        <v>1</v>
      </c>
      <c r="AO185" s="148">
        <f>Tabla1[[#This Row],[FREC
CANT]]*Tabla1[[#This Row],[HH REAL]]</f>
        <v>1</v>
      </c>
    </row>
    <row r="186" spans="1:41" hidden="1">
      <c r="A186" s="294"/>
      <c r="B186" s="290" t="s">
        <v>13</v>
      </c>
      <c r="C186" s="211"/>
      <c r="D186" s="309" t="s">
        <v>1932</v>
      </c>
      <c r="E186" s="295"/>
      <c r="F186" s="298" t="s">
        <v>2138</v>
      </c>
      <c r="G186" s="298" t="s">
        <v>1983</v>
      </c>
      <c r="H186" s="309">
        <v>1</v>
      </c>
      <c r="I186" s="296">
        <v>0.5</v>
      </c>
      <c r="J186" s="310">
        <v>45378</v>
      </c>
      <c r="K186" s="310">
        <v>45378</v>
      </c>
      <c r="L186" s="310">
        <v>45378</v>
      </c>
      <c r="M186" s="297">
        <f ca="1">Tabla1[[#This Row],[REPUESTO]:[SUSTENTO]]</f>
        <v>0</v>
      </c>
      <c r="N186" s="298" t="str">
        <f>IF(Tabla1[[#This Row],[PM]]="PM01","PREVENTIVO",IF(Tabla1[[#This Row],[PM]]="PM02","BACKLOG","CORRECTIVO"))</f>
        <v>PREVENTIVO</v>
      </c>
      <c r="O186" s="309" t="s">
        <v>1928</v>
      </c>
      <c r="P186" s="308">
        <f>Tabla1[[#This Row],[FREC
CANT]]</f>
        <v>1</v>
      </c>
      <c r="Q186" s="299">
        <f>Tabla1[[#This Row],[HORAS ACUM
SOLICITADO]]</f>
        <v>0.5</v>
      </c>
      <c r="R186" s="299">
        <f>(Tabla1[[#This Row],[H]]*Tabla1[[#This Row],[HH]])</f>
        <v>0.5</v>
      </c>
      <c r="S186" s="297"/>
      <c r="T186" s="300"/>
      <c r="U186" s="291" t="s">
        <v>1925</v>
      </c>
      <c r="V186" s="301"/>
      <c r="W186" s="290" t="str">
        <f>IF(Tabla1[[#This Row],[SUSTENTO]]="CORRECTIVO","ADICIONAL",IF(AND(Tabla1[[#This Row],[SUSTENTO]]="PREVENTIVO",Tabla1[[#This Row],[INDICADOR]]="VERDE"),"CUMPLIDO",IF(AND(Tabla1[[#This Row],[SUSTENTO]]="BACKLOG",Tabla1[[#This Row],[INDICADOR]]="VERDE"),"CUMPLIDO","PENDIENTE")))</f>
        <v>CUMPLIDO</v>
      </c>
      <c r="X186" s="302" t="str">
        <f>+IF(X$1=Tabla1[[#This Row],[INICIO 
PARADA]],"X",IF(Tabla1[[#This Row],[FIN 
PARADA]]=X$1,"X",""))</f>
        <v/>
      </c>
      <c r="Y186" s="302" t="str">
        <f>+IF(Y$1=Tabla1[[#This Row],[INICIO 
PARADA]],"X",IF(Tabla1[[#This Row],[FIN 
PARADA]]=Y$1,"X",""))</f>
        <v/>
      </c>
      <c r="Z186" s="302" t="str">
        <f>+IF(Z$1=Tabla1[[#This Row],[INICIO 
PARADA]],"X",IF(Tabla1[[#This Row],[FIN 
PARADA]]=Z$1,"X",""))</f>
        <v/>
      </c>
      <c r="AA186" s="302" t="str">
        <f>+IF(AA$1=Tabla1[[#This Row],[INICIO 
PARADA]],"X",IF(Tabla1[[#This Row],[FIN 
PARADA]]=AA$1,"X",""))</f>
        <v/>
      </c>
      <c r="AB186" s="302" t="str">
        <f>+IF(AB$1=Tabla1[[#This Row],[INICIO 
PARADA]],"X",IF(Tabla1[[#This Row],[FIN 
PARADA]]=AB$1,"X",""))</f>
        <v>X</v>
      </c>
      <c r="AC186" s="302" t="str">
        <f>+IF(AC$1=Tabla1[[#This Row],[INICIO 
PARADA]],"X",IF(Tabla1[[#This Row],[FIN 
PARADA]]=AC$1,"X",""))</f>
        <v/>
      </c>
      <c r="AD186" s="302" t="str">
        <f>+IF(AD$1=Tabla1[[#This Row],[INICIO 
PARADA]],"X",IF(Tabla1[[#This Row],[FIN 
PARADA]]=AD$1,"X",""))</f>
        <v/>
      </c>
      <c r="AE186" s="303" t="str">
        <f>+IF(Tabla1[[#This Row],[SEGUIMIENTO]]="CUMPLIDO","Ejecutada",IF(Tabla1[[#This Row],[SEGUIMIENTO]]="PENDIENTE","No Ejecutada","ADICIONAL"))</f>
        <v>Ejecutada</v>
      </c>
      <c r="AF186" s="292" t="s">
        <v>1820</v>
      </c>
      <c r="AG186" s="292" t="s">
        <v>1821</v>
      </c>
      <c r="AH186" s="293"/>
      <c r="AI186" s="293"/>
      <c r="AJ186" s="304" t="str">
        <f>IF(Tabla1[[#This Row],[SUSTENTO]]="CORRECTIVO","N","S")</f>
        <v>S</v>
      </c>
      <c r="AK186" s="297" t="str">
        <f>+Tabla1[[#This Row],[PERSONAL]]</f>
        <v>LUB_P_C</v>
      </c>
      <c r="AL186" s="299">
        <f>+IF(Tabla1[[#This Row],[S/N]]="S",IF(Tabla1[[#This Row],[HH]]=0,Tabla1[[#This Row],[HH//]],Tabla1[[#This Row],[HH]]),0)</f>
        <v>0.5</v>
      </c>
      <c r="AM186" s="296">
        <v>0.5</v>
      </c>
      <c r="AN186" s="305">
        <f>IF(Tabla1[[#This Row],[S/N]]="s",+IFERROR(Tabla1[[#This Row],[HH REAL]]/Tabla1[[#This Row],[HH PLAN]],0),"")</f>
        <v>1</v>
      </c>
      <c r="AO186" s="148">
        <f>Tabla1[[#This Row],[FREC
CANT]]*Tabla1[[#This Row],[HH REAL]]</f>
        <v>0.5</v>
      </c>
    </row>
    <row r="187" spans="1:41" hidden="1">
      <c r="A187" s="294"/>
      <c r="B187" s="290" t="s">
        <v>13</v>
      </c>
      <c r="C187" s="211"/>
      <c r="D187" s="309" t="s">
        <v>1932</v>
      </c>
      <c r="E187" s="295"/>
      <c r="F187" s="298" t="s">
        <v>2138</v>
      </c>
      <c r="G187" s="298" t="s">
        <v>1982</v>
      </c>
      <c r="H187" s="309">
        <v>1</v>
      </c>
      <c r="I187" s="296">
        <v>1</v>
      </c>
      <c r="J187" s="310">
        <v>45378</v>
      </c>
      <c r="K187" s="310">
        <v>45378</v>
      </c>
      <c r="L187" s="310">
        <v>45378</v>
      </c>
      <c r="M187" s="297">
        <f ca="1">Tabla1[[#This Row],[REPUESTO]:[SUSTENTO]]</f>
        <v>0</v>
      </c>
      <c r="N187" s="298" t="str">
        <f>IF(Tabla1[[#This Row],[PM]]="PM01","PREVENTIVO",IF(Tabla1[[#This Row],[PM]]="PM02","BACKLOG","CORRECTIVO"))</f>
        <v>PREVENTIVO</v>
      </c>
      <c r="O187" s="309" t="s">
        <v>1928</v>
      </c>
      <c r="P187" s="308">
        <f>Tabla1[[#This Row],[FREC
CANT]]</f>
        <v>1</v>
      </c>
      <c r="Q187" s="299">
        <f>Tabla1[[#This Row],[HORAS ACUM
SOLICITADO]]</f>
        <v>1</v>
      </c>
      <c r="R187" s="299">
        <f>(Tabla1[[#This Row],[H]]*Tabla1[[#This Row],[HH]])</f>
        <v>1</v>
      </c>
      <c r="S187" s="297"/>
      <c r="T187" s="300"/>
      <c r="U187" s="291" t="s">
        <v>1925</v>
      </c>
      <c r="V187" s="301"/>
      <c r="W187" s="290" t="str">
        <f>IF(Tabla1[[#This Row],[SUSTENTO]]="CORRECTIVO","ADICIONAL",IF(AND(Tabla1[[#This Row],[SUSTENTO]]="PREVENTIVO",Tabla1[[#This Row],[INDICADOR]]="VERDE"),"CUMPLIDO",IF(AND(Tabla1[[#This Row],[SUSTENTO]]="BACKLOG",Tabla1[[#This Row],[INDICADOR]]="VERDE"),"CUMPLIDO","PENDIENTE")))</f>
        <v>CUMPLIDO</v>
      </c>
      <c r="X187" s="302" t="str">
        <f>+IF(X$1=Tabla1[[#This Row],[INICIO 
PARADA]],"X",IF(Tabla1[[#This Row],[FIN 
PARADA]]=X$1,"X",""))</f>
        <v/>
      </c>
      <c r="Y187" s="302" t="str">
        <f>+IF(Y$1=Tabla1[[#This Row],[INICIO 
PARADA]],"X",IF(Tabla1[[#This Row],[FIN 
PARADA]]=Y$1,"X",""))</f>
        <v/>
      </c>
      <c r="Z187" s="302" t="str">
        <f>+IF(Z$1=Tabla1[[#This Row],[INICIO 
PARADA]],"X",IF(Tabla1[[#This Row],[FIN 
PARADA]]=Z$1,"X",""))</f>
        <v/>
      </c>
      <c r="AA187" s="302" t="str">
        <f>+IF(AA$1=Tabla1[[#This Row],[INICIO 
PARADA]],"X",IF(Tabla1[[#This Row],[FIN 
PARADA]]=AA$1,"X",""))</f>
        <v/>
      </c>
      <c r="AB187" s="302" t="str">
        <f>+IF(AB$1=Tabla1[[#This Row],[INICIO 
PARADA]],"X",IF(Tabla1[[#This Row],[FIN 
PARADA]]=AB$1,"X",""))</f>
        <v>X</v>
      </c>
      <c r="AC187" s="302" t="str">
        <f>+IF(AC$1=Tabla1[[#This Row],[INICIO 
PARADA]],"X",IF(Tabla1[[#This Row],[FIN 
PARADA]]=AC$1,"X",""))</f>
        <v/>
      </c>
      <c r="AD187" s="302" t="str">
        <f>+IF(AD$1=Tabla1[[#This Row],[INICIO 
PARADA]],"X",IF(Tabla1[[#This Row],[FIN 
PARADA]]=AD$1,"X",""))</f>
        <v/>
      </c>
      <c r="AE187" s="303" t="str">
        <f>+IF(Tabla1[[#This Row],[SEGUIMIENTO]]="CUMPLIDO","Ejecutada",IF(Tabla1[[#This Row],[SEGUIMIENTO]]="PENDIENTE","No Ejecutada","ADICIONAL"))</f>
        <v>Ejecutada</v>
      </c>
      <c r="AF187" s="292" t="s">
        <v>1820</v>
      </c>
      <c r="AG187" s="292" t="s">
        <v>1821</v>
      </c>
      <c r="AH187" s="293"/>
      <c r="AI187" s="293"/>
      <c r="AJ187" s="304" t="str">
        <f>IF(Tabla1[[#This Row],[SUSTENTO]]="CORRECTIVO","N","S")</f>
        <v>S</v>
      </c>
      <c r="AK187" s="297" t="str">
        <f>+Tabla1[[#This Row],[PERSONAL]]</f>
        <v>LUB_P_C</v>
      </c>
      <c r="AL187" s="299">
        <f>+IF(Tabla1[[#This Row],[S/N]]="S",IF(Tabla1[[#This Row],[HH]]=0,Tabla1[[#This Row],[HH//]],Tabla1[[#This Row],[HH]]),0)</f>
        <v>1</v>
      </c>
      <c r="AM187" s="296">
        <v>1</v>
      </c>
      <c r="AN187" s="305">
        <f>IF(Tabla1[[#This Row],[S/N]]="s",+IFERROR(Tabla1[[#This Row],[HH REAL]]/Tabla1[[#This Row],[HH PLAN]],0),"")</f>
        <v>1</v>
      </c>
      <c r="AO187" s="148">
        <f>Tabla1[[#This Row],[FREC
CANT]]*Tabla1[[#This Row],[HH REAL]]</f>
        <v>1</v>
      </c>
    </row>
    <row r="188" spans="1:41" hidden="1">
      <c r="A188" s="294"/>
      <c r="B188" s="290" t="s">
        <v>13</v>
      </c>
      <c r="C188" s="211"/>
      <c r="D188" s="309" t="s">
        <v>1932</v>
      </c>
      <c r="E188" s="295"/>
      <c r="F188" s="298" t="s">
        <v>2139</v>
      </c>
      <c r="G188" s="298" t="s">
        <v>1983</v>
      </c>
      <c r="H188" s="309">
        <v>1</v>
      </c>
      <c r="I188" s="296">
        <v>1</v>
      </c>
      <c r="J188" s="310">
        <v>45378</v>
      </c>
      <c r="K188" s="310">
        <v>45378</v>
      </c>
      <c r="L188" s="310">
        <v>45378</v>
      </c>
      <c r="M188" s="297">
        <f ca="1">Tabla1[[#This Row],[REPUESTO]:[SUSTENTO]]</f>
        <v>0</v>
      </c>
      <c r="N188" s="298" t="str">
        <f>IF(Tabla1[[#This Row],[PM]]="PM01","PREVENTIVO",IF(Tabla1[[#This Row],[PM]]="PM02","BACKLOG","CORRECTIVO"))</f>
        <v>PREVENTIVO</v>
      </c>
      <c r="O188" s="309" t="s">
        <v>1928</v>
      </c>
      <c r="P188" s="308">
        <f>Tabla1[[#This Row],[FREC
CANT]]</f>
        <v>1</v>
      </c>
      <c r="Q188" s="299">
        <f>Tabla1[[#This Row],[HORAS ACUM
SOLICITADO]]</f>
        <v>1</v>
      </c>
      <c r="R188" s="299">
        <f>(Tabla1[[#This Row],[H]]*Tabla1[[#This Row],[HH]])</f>
        <v>1</v>
      </c>
      <c r="S188" s="297"/>
      <c r="T188" s="300"/>
      <c r="U188" s="291" t="s">
        <v>1925</v>
      </c>
      <c r="V188" s="301"/>
      <c r="W188" s="290" t="str">
        <f>IF(Tabla1[[#This Row],[SUSTENTO]]="CORRECTIVO","ADICIONAL",IF(AND(Tabla1[[#This Row],[SUSTENTO]]="PREVENTIVO",Tabla1[[#This Row],[INDICADOR]]="VERDE"),"CUMPLIDO",IF(AND(Tabla1[[#This Row],[SUSTENTO]]="BACKLOG",Tabla1[[#This Row],[INDICADOR]]="VERDE"),"CUMPLIDO","PENDIENTE")))</f>
        <v>CUMPLIDO</v>
      </c>
      <c r="X188" s="302" t="str">
        <f>+IF(X$1=Tabla1[[#This Row],[INICIO 
PARADA]],"X",IF(Tabla1[[#This Row],[FIN 
PARADA]]=X$1,"X",""))</f>
        <v/>
      </c>
      <c r="Y188" s="302" t="str">
        <f>+IF(Y$1=Tabla1[[#This Row],[INICIO 
PARADA]],"X",IF(Tabla1[[#This Row],[FIN 
PARADA]]=Y$1,"X",""))</f>
        <v/>
      </c>
      <c r="Z188" s="302" t="str">
        <f>+IF(Z$1=Tabla1[[#This Row],[INICIO 
PARADA]],"X",IF(Tabla1[[#This Row],[FIN 
PARADA]]=Z$1,"X",""))</f>
        <v/>
      </c>
      <c r="AA188" s="302" t="str">
        <f>+IF(AA$1=Tabla1[[#This Row],[INICIO 
PARADA]],"X",IF(Tabla1[[#This Row],[FIN 
PARADA]]=AA$1,"X",""))</f>
        <v/>
      </c>
      <c r="AB188" s="302" t="str">
        <f>+IF(AB$1=Tabla1[[#This Row],[INICIO 
PARADA]],"X",IF(Tabla1[[#This Row],[FIN 
PARADA]]=AB$1,"X",""))</f>
        <v>X</v>
      </c>
      <c r="AC188" s="302" t="str">
        <f>+IF(AC$1=Tabla1[[#This Row],[INICIO 
PARADA]],"X",IF(Tabla1[[#This Row],[FIN 
PARADA]]=AC$1,"X",""))</f>
        <v/>
      </c>
      <c r="AD188" s="302" t="str">
        <f>+IF(AD$1=Tabla1[[#This Row],[INICIO 
PARADA]],"X",IF(Tabla1[[#This Row],[FIN 
PARADA]]=AD$1,"X",""))</f>
        <v/>
      </c>
      <c r="AE188" s="303" t="str">
        <f>+IF(Tabla1[[#This Row],[SEGUIMIENTO]]="CUMPLIDO","Ejecutada",IF(Tabla1[[#This Row],[SEGUIMIENTO]]="PENDIENTE","No Ejecutada","ADICIONAL"))</f>
        <v>Ejecutada</v>
      </c>
      <c r="AF188" s="292" t="s">
        <v>1820</v>
      </c>
      <c r="AG188" s="292" t="s">
        <v>1821</v>
      </c>
      <c r="AH188" s="293"/>
      <c r="AI188" s="293"/>
      <c r="AJ188" s="304" t="str">
        <f>IF(Tabla1[[#This Row],[SUSTENTO]]="CORRECTIVO","N","S")</f>
        <v>S</v>
      </c>
      <c r="AK188" s="297" t="str">
        <f>+Tabla1[[#This Row],[PERSONAL]]</f>
        <v>LUB_P_C</v>
      </c>
      <c r="AL188" s="299">
        <f>+IF(Tabla1[[#This Row],[S/N]]="S",IF(Tabla1[[#This Row],[HH]]=0,Tabla1[[#This Row],[HH//]],Tabla1[[#This Row],[HH]]),0)</f>
        <v>1</v>
      </c>
      <c r="AM188" s="296">
        <v>1</v>
      </c>
      <c r="AN188" s="305">
        <f>IF(Tabla1[[#This Row],[S/N]]="s",+IFERROR(Tabla1[[#This Row],[HH REAL]]/Tabla1[[#This Row],[HH PLAN]],0),"")</f>
        <v>1</v>
      </c>
      <c r="AO188" s="148">
        <f>Tabla1[[#This Row],[FREC
CANT]]*Tabla1[[#This Row],[HH REAL]]</f>
        <v>1</v>
      </c>
    </row>
    <row r="189" spans="1:41" hidden="1">
      <c r="A189" s="294"/>
      <c r="B189" s="290" t="s">
        <v>13</v>
      </c>
      <c r="C189" s="211"/>
      <c r="D189" s="309" t="s">
        <v>1932</v>
      </c>
      <c r="E189" s="295"/>
      <c r="F189" s="298" t="s">
        <v>2140</v>
      </c>
      <c r="G189" s="298" t="s">
        <v>1982</v>
      </c>
      <c r="H189" s="309">
        <v>1</v>
      </c>
      <c r="I189" s="296">
        <v>1</v>
      </c>
      <c r="J189" s="310">
        <v>45378</v>
      </c>
      <c r="K189" s="310">
        <v>45378</v>
      </c>
      <c r="L189" s="310">
        <v>45378</v>
      </c>
      <c r="M189" s="297">
        <f ca="1">Tabla1[[#This Row],[REPUESTO]:[SUSTENTO]]</f>
        <v>0</v>
      </c>
      <c r="N189" s="298" t="str">
        <f>IF(Tabla1[[#This Row],[PM]]="PM01","PREVENTIVO",IF(Tabla1[[#This Row],[PM]]="PM02","BACKLOG","CORRECTIVO"))</f>
        <v>PREVENTIVO</v>
      </c>
      <c r="O189" s="309" t="s">
        <v>1928</v>
      </c>
      <c r="P189" s="308">
        <f>Tabla1[[#This Row],[FREC
CANT]]</f>
        <v>1</v>
      </c>
      <c r="Q189" s="299">
        <f>Tabla1[[#This Row],[HORAS ACUM
SOLICITADO]]</f>
        <v>1</v>
      </c>
      <c r="R189" s="299">
        <f>(Tabla1[[#This Row],[H]]*Tabla1[[#This Row],[HH]])</f>
        <v>1</v>
      </c>
      <c r="S189" s="297"/>
      <c r="T189" s="300"/>
      <c r="U189" s="291" t="s">
        <v>1925</v>
      </c>
      <c r="V189" s="301"/>
      <c r="W189" s="290" t="str">
        <f>IF(Tabla1[[#This Row],[SUSTENTO]]="CORRECTIVO","ADICIONAL",IF(AND(Tabla1[[#This Row],[SUSTENTO]]="PREVENTIVO",Tabla1[[#This Row],[INDICADOR]]="VERDE"),"CUMPLIDO",IF(AND(Tabla1[[#This Row],[SUSTENTO]]="BACKLOG",Tabla1[[#This Row],[INDICADOR]]="VERDE"),"CUMPLIDO","PENDIENTE")))</f>
        <v>CUMPLIDO</v>
      </c>
      <c r="X189" s="302" t="str">
        <f>+IF(X$1=Tabla1[[#This Row],[INICIO 
PARADA]],"X",IF(Tabla1[[#This Row],[FIN 
PARADA]]=X$1,"X",""))</f>
        <v/>
      </c>
      <c r="Y189" s="302" t="str">
        <f>+IF(Y$1=Tabla1[[#This Row],[INICIO 
PARADA]],"X",IF(Tabla1[[#This Row],[FIN 
PARADA]]=Y$1,"X",""))</f>
        <v/>
      </c>
      <c r="Z189" s="302" t="str">
        <f>+IF(Z$1=Tabla1[[#This Row],[INICIO 
PARADA]],"X",IF(Tabla1[[#This Row],[FIN 
PARADA]]=Z$1,"X",""))</f>
        <v/>
      </c>
      <c r="AA189" s="302" t="str">
        <f>+IF(AA$1=Tabla1[[#This Row],[INICIO 
PARADA]],"X",IF(Tabla1[[#This Row],[FIN 
PARADA]]=AA$1,"X",""))</f>
        <v/>
      </c>
      <c r="AB189" s="302" t="str">
        <f>+IF(AB$1=Tabla1[[#This Row],[INICIO 
PARADA]],"X",IF(Tabla1[[#This Row],[FIN 
PARADA]]=AB$1,"X",""))</f>
        <v>X</v>
      </c>
      <c r="AC189" s="302" t="str">
        <f>+IF(AC$1=Tabla1[[#This Row],[INICIO 
PARADA]],"X",IF(Tabla1[[#This Row],[FIN 
PARADA]]=AC$1,"X",""))</f>
        <v/>
      </c>
      <c r="AD189" s="302" t="str">
        <f>+IF(AD$1=Tabla1[[#This Row],[INICIO 
PARADA]],"X",IF(Tabla1[[#This Row],[FIN 
PARADA]]=AD$1,"X",""))</f>
        <v/>
      </c>
      <c r="AE189" s="303" t="str">
        <f>+IF(Tabla1[[#This Row],[SEGUIMIENTO]]="CUMPLIDO","Ejecutada",IF(Tabla1[[#This Row],[SEGUIMIENTO]]="PENDIENTE","No Ejecutada","ADICIONAL"))</f>
        <v>Ejecutada</v>
      </c>
      <c r="AF189" s="292" t="s">
        <v>1820</v>
      </c>
      <c r="AG189" s="292" t="s">
        <v>1821</v>
      </c>
      <c r="AH189" s="293"/>
      <c r="AI189" s="293"/>
      <c r="AJ189" s="304" t="str">
        <f>IF(Tabla1[[#This Row],[SUSTENTO]]="CORRECTIVO","N","S")</f>
        <v>S</v>
      </c>
      <c r="AK189" s="297" t="str">
        <f>+Tabla1[[#This Row],[PERSONAL]]</f>
        <v>LUB_P_C</v>
      </c>
      <c r="AL189" s="299">
        <f>+IF(Tabla1[[#This Row],[S/N]]="S",IF(Tabla1[[#This Row],[HH]]=0,Tabla1[[#This Row],[HH//]],Tabla1[[#This Row],[HH]]),0)</f>
        <v>1</v>
      </c>
      <c r="AM189" s="296">
        <v>1</v>
      </c>
      <c r="AN189" s="305">
        <f>IF(Tabla1[[#This Row],[S/N]]="s",+IFERROR(Tabla1[[#This Row],[HH REAL]]/Tabla1[[#This Row],[HH PLAN]],0),"")</f>
        <v>1</v>
      </c>
      <c r="AO189" s="148">
        <f>Tabla1[[#This Row],[FREC
CANT]]*Tabla1[[#This Row],[HH REAL]]</f>
        <v>1</v>
      </c>
    </row>
    <row r="190" spans="1:41" hidden="1">
      <c r="A190" s="294"/>
      <c r="B190" s="290" t="s">
        <v>13</v>
      </c>
      <c r="C190" s="211"/>
      <c r="D190" s="309" t="s">
        <v>1932</v>
      </c>
      <c r="E190" s="295"/>
      <c r="F190" s="298" t="s">
        <v>2141</v>
      </c>
      <c r="G190" s="298" t="s">
        <v>1983</v>
      </c>
      <c r="H190" s="309">
        <v>1</v>
      </c>
      <c r="I190" s="296">
        <v>0.5</v>
      </c>
      <c r="J190" s="310">
        <v>45378</v>
      </c>
      <c r="K190" s="310">
        <v>45378</v>
      </c>
      <c r="L190" s="310">
        <v>45378</v>
      </c>
      <c r="M190" s="297">
        <f ca="1">Tabla1[[#This Row],[REPUESTO]:[SUSTENTO]]</f>
        <v>0</v>
      </c>
      <c r="N190" s="298" t="str">
        <f>IF(Tabla1[[#This Row],[PM]]="PM01","PREVENTIVO",IF(Tabla1[[#This Row],[PM]]="PM02","BACKLOG","CORRECTIVO"))</f>
        <v>PREVENTIVO</v>
      </c>
      <c r="O190" s="309" t="s">
        <v>1928</v>
      </c>
      <c r="P190" s="308">
        <f>Tabla1[[#This Row],[FREC
CANT]]</f>
        <v>1</v>
      </c>
      <c r="Q190" s="299">
        <f>Tabla1[[#This Row],[HORAS ACUM
SOLICITADO]]</f>
        <v>0.5</v>
      </c>
      <c r="R190" s="299">
        <f>(Tabla1[[#This Row],[H]]*Tabla1[[#This Row],[HH]])</f>
        <v>0.5</v>
      </c>
      <c r="S190" s="297"/>
      <c r="T190" s="300"/>
      <c r="U190" s="291" t="s">
        <v>1925</v>
      </c>
      <c r="V190" s="301"/>
      <c r="W190" s="290" t="str">
        <f>IF(Tabla1[[#This Row],[SUSTENTO]]="CORRECTIVO","ADICIONAL",IF(AND(Tabla1[[#This Row],[SUSTENTO]]="PREVENTIVO",Tabla1[[#This Row],[INDICADOR]]="VERDE"),"CUMPLIDO",IF(AND(Tabla1[[#This Row],[SUSTENTO]]="BACKLOG",Tabla1[[#This Row],[INDICADOR]]="VERDE"),"CUMPLIDO","PENDIENTE")))</f>
        <v>CUMPLIDO</v>
      </c>
      <c r="X190" s="302" t="str">
        <f>+IF(X$1=Tabla1[[#This Row],[INICIO 
PARADA]],"X",IF(Tabla1[[#This Row],[FIN 
PARADA]]=X$1,"X",""))</f>
        <v/>
      </c>
      <c r="Y190" s="302" t="str">
        <f>+IF(Y$1=Tabla1[[#This Row],[INICIO 
PARADA]],"X",IF(Tabla1[[#This Row],[FIN 
PARADA]]=Y$1,"X",""))</f>
        <v/>
      </c>
      <c r="Z190" s="302" t="str">
        <f>+IF(Z$1=Tabla1[[#This Row],[INICIO 
PARADA]],"X",IF(Tabla1[[#This Row],[FIN 
PARADA]]=Z$1,"X",""))</f>
        <v/>
      </c>
      <c r="AA190" s="302" t="str">
        <f>+IF(AA$1=Tabla1[[#This Row],[INICIO 
PARADA]],"X",IF(Tabla1[[#This Row],[FIN 
PARADA]]=AA$1,"X",""))</f>
        <v/>
      </c>
      <c r="AB190" s="302" t="str">
        <f>+IF(AB$1=Tabla1[[#This Row],[INICIO 
PARADA]],"X",IF(Tabla1[[#This Row],[FIN 
PARADA]]=AB$1,"X",""))</f>
        <v>X</v>
      </c>
      <c r="AC190" s="302" t="str">
        <f>+IF(AC$1=Tabla1[[#This Row],[INICIO 
PARADA]],"X",IF(Tabla1[[#This Row],[FIN 
PARADA]]=AC$1,"X",""))</f>
        <v/>
      </c>
      <c r="AD190" s="302" t="str">
        <f>+IF(AD$1=Tabla1[[#This Row],[INICIO 
PARADA]],"X",IF(Tabla1[[#This Row],[FIN 
PARADA]]=AD$1,"X",""))</f>
        <v/>
      </c>
      <c r="AE190" s="303" t="str">
        <f>+IF(Tabla1[[#This Row],[SEGUIMIENTO]]="CUMPLIDO","Ejecutada",IF(Tabla1[[#This Row],[SEGUIMIENTO]]="PENDIENTE","No Ejecutada","ADICIONAL"))</f>
        <v>Ejecutada</v>
      </c>
      <c r="AF190" s="292" t="s">
        <v>1820</v>
      </c>
      <c r="AG190" s="292" t="s">
        <v>1821</v>
      </c>
      <c r="AH190" s="293"/>
      <c r="AI190" s="293"/>
      <c r="AJ190" s="304" t="str">
        <f>IF(Tabla1[[#This Row],[SUSTENTO]]="CORRECTIVO","N","S")</f>
        <v>S</v>
      </c>
      <c r="AK190" s="297" t="str">
        <f>+Tabla1[[#This Row],[PERSONAL]]</f>
        <v>LUB_P_C</v>
      </c>
      <c r="AL190" s="299">
        <f>+IF(Tabla1[[#This Row],[S/N]]="S",IF(Tabla1[[#This Row],[HH]]=0,Tabla1[[#This Row],[HH//]],Tabla1[[#This Row],[HH]]),0)</f>
        <v>0.5</v>
      </c>
      <c r="AM190" s="296">
        <v>0.5</v>
      </c>
      <c r="AN190" s="305">
        <f>IF(Tabla1[[#This Row],[S/N]]="s",+IFERROR(Tabla1[[#This Row],[HH REAL]]/Tabla1[[#This Row],[HH PLAN]],0),"")</f>
        <v>1</v>
      </c>
      <c r="AO190" s="148">
        <f>Tabla1[[#This Row],[FREC
CANT]]*Tabla1[[#This Row],[HH REAL]]</f>
        <v>0.5</v>
      </c>
    </row>
    <row r="191" spans="1:41" hidden="1">
      <c r="A191" s="294"/>
      <c r="B191" s="290" t="s">
        <v>13</v>
      </c>
      <c r="C191" s="211"/>
      <c r="D191" s="309" t="s">
        <v>1932</v>
      </c>
      <c r="E191" s="295"/>
      <c r="F191" s="298" t="s">
        <v>2141</v>
      </c>
      <c r="G191" s="298" t="s">
        <v>1982</v>
      </c>
      <c r="H191" s="309">
        <v>1</v>
      </c>
      <c r="I191" s="296">
        <v>0.5</v>
      </c>
      <c r="J191" s="310">
        <v>45378</v>
      </c>
      <c r="K191" s="310">
        <v>45378</v>
      </c>
      <c r="L191" s="310">
        <v>45378</v>
      </c>
      <c r="M191" s="297">
        <f ca="1">Tabla1[[#This Row],[REPUESTO]:[SUSTENTO]]</f>
        <v>0</v>
      </c>
      <c r="N191" s="298" t="str">
        <f>IF(Tabla1[[#This Row],[PM]]="PM01","PREVENTIVO",IF(Tabla1[[#This Row],[PM]]="PM02","BACKLOG","CORRECTIVO"))</f>
        <v>PREVENTIVO</v>
      </c>
      <c r="O191" s="309" t="s">
        <v>1928</v>
      </c>
      <c r="P191" s="308">
        <f>Tabla1[[#This Row],[FREC
CANT]]</f>
        <v>1</v>
      </c>
      <c r="Q191" s="299">
        <f>Tabla1[[#This Row],[HORAS ACUM
SOLICITADO]]</f>
        <v>0.5</v>
      </c>
      <c r="R191" s="299">
        <f>(Tabla1[[#This Row],[H]]*Tabla1[[#This Row],[HH]])</f>
        <v>0.5</v>
      </c>
      <c r="S191" s="297"/>
      <c r="T191" s="300"/>
      <c r="U191" s="291" t="s">
        <v>1925</v>
      </c>
      <c r="V191" s="301"/>
      <c r="W191" s="290" t="str">
        <f>IF(Tabla1[[#This Row],[SUSTENTO]]="CORRECTIVO","ADICIONAL",IF(AND(Tabla1[[#This Row],[SUSTENTO]]="PREVENTIVO",Tabla1[[#This Row],[INDICADOR]]="VERDE"),"CUMPLIDO",IF(AND(Tabla1[[#This Row],[SUSTENTO]]="BACKLOG",Tabla1[[#This Row],[INDICADOR]]="VERDE"),"CUMPLIDO","PENDIENTE")))</f>
        <v>CUMPLIDO</v>
      </c>
      <c r="X191" s="302" t="str">
        <f>+IF(X$1=Tabla1[[#This Row],[INICIO 
PARADA]],"X",IF(Tabla1[[#This Row],[FIN 
PARADA]]=X$1,"X",""))</f>
        <v/>
      </c>
      <c r="Y191" s="302" t="str">
        <f>+IF(Y$1=Tabla1[[#This Row],[INICIO 
PARADA]],"X",IF(Tabla1[[#This Row],[FIN 
PARADA]]=Y$1,"X",""))</f>
        <v/>
      </c>
      <c r="Z191" s="302" t="str">
        <f>+IF(Z$1=Tabla1[[#This Row],[INICIO 
PARADA]],"X",IF(Tabla1[[#This Row],[FIN 
PARADA]]=Z$1,"X",""))</f>
        <v/>
      </c>
      <c r="AA191" s="302" t="str">
        <f>+IF(AA$1=Tabla1[[#This Row],[INICIO 
PARADA]],"X",IF(Tabla1[[#This Row],[FIN 
PARADA]]=AA$1,"X",""))</f>
        <v/>
      </c>
      <c r="AB191" s="302" t="str">
        <f>+IF(AB$1=Tabla1[[#This Row],[INICIO 
PARADA]],"X",IF(Tabla1[[#This Row],[FIN 
PARADA]]=AB$1,"X",""))</f>
        <v>X</v>
      </c>
      <c r="AC191" s="302" t="str">
        <f>+IF(AC$1=Tabla1[[#This Row],[INICIO 
PARADA]],"X",IF(Tabla1[[#This Row],[FIN 
PARADA]]=AC$1,"X",""))</f>
        <v/>
      </c>
      <c r="AD191" s="302" t="str">
        <f>+IF(AD$1=Tabla1[[#This Row],[INICIO 
PARADA]],"X",IF(Tabla1[[#This Row],[FIN 
PARADA]]=AD$1,"X",""))</f>
        <v/>
      </c>
      <c r="AE191" s="303" t="str">
        <f>+IF(Tabla1[[#This Row],[SEGUIMIENTO]]="CUMPLIDO","Ejecutada",IF(Tabla1[[#This Row],[SEGUIMIENTO]]="PENDIENTE","No Ejecutada","ADICIONAL"))</f>
        <v>Ejecutada</v>
      </c>
      <c r="AF191" s="292" t="s">
        <v>1820</v>
      </c>
      <c r="AG191" s="292" t="s">
        <v>1821</v>
      </c>
      <c r="AH191" s="293"/>
      <c r="AI191" s="293"/>
      <c r="AJ191" s="304" t="str">
        <f>IF(Tabla1[[#This Row],[SUSTENTO]]="CORRECTIVO","N","S")</f>
        <v>S</v>
      </c>
      <c r="AK191" s="297" t="str">
        <f>+Tabla1[[#This Row],[PERSONAL]]</f>
        <v>LUB_P_C</v>
      </c>
      <c r="AL191" s="299">
        <f>+IF(Tabla1[[#This Row],[S/N]]="S",IF(Tabla1[[#This Row],[HH]]=0,Tabla1[[#This Row],[HH//]],Tabla1[[#This Row],[HH]]),0)</f>
        <v>0.5</v>
      </c>
      <c r="AM191" s="296">
        <v>0.5</v>
      </c>
      <c r="AN191" s="305">
        <f>IF(Tabla1[[#This Row],[S/N]]="s",+IFERROR(Tabla1[[#This Row],[HH REAL]]/Tabla1[[#This Row],[HH PLAN]],0),"")</f>
        <v>1</v>
      </c>
      <c r="AO191" s="148">
        <f>Tabla1[[#This Row],[FREC
CANT]]*Tabla1[[#This Row],[HH REAL]]</f>
        <v>0.5</v>
      </c>
    </row>
    <row r="192" spans="1:41" hidden="1">
      <c r="A192" s="294"/>
      <c r="B192" s="290" t="s">
        <v>13</v>
      </c>
      <c r="C192" s="211"/>
      <c r="D192" s="309" t="s">
        <v>1932</v>
      </c>
      <c r="E192" s="295"/>
      <c r="F192" s="298" t="s">
        <v>2142</v>
      </c>
      <c r="G192" s="298" t="s">
        <v>1983</v>
      </c>
      <c r="H192" s="309">
        <v>1</v>
      </c>
      <c r="I192" s="296">
        <v>0.5</v>
      </c>
      <c r="J192" s="310">
        <v>45378</v>
      </c>
      <c r="K192" s="310">
        <v>45378</v>
      </c>
      <c r="L192" s="310">
        <v>45378</v>
      </c>
      <c r="M192" s="297">
        <f ca="1">Tabla1[[#This Row],[REPUESTO]:[SUSTENTO]]</f>
        <v>0</v>
      </c>
      <c r="N192" s="298" t="str">
        <f>IF(Tabla1[[#This Row],[PM]]="PM01","PREVENTIVO",IF(Tabla1[[#This Row],[PM]]="PM02","BACKLOG","CORRECTIVO"))</f>
        <v>PREVENTIVO</v>
      </c>
      <c r="O192" s="309" t="s">
        <v>1928</v>
      </c>
      <c r="P192" s="308">
        <f>Tabla1[[#This Row],[FREC
CANT]]</f>
        <v>1</v>
      </c>
      <c r="Q192" s="299">
        <f>Tabla1[[#This Row],[HORAS ACUM
SOLICITADO]]</f>
        <v>0.5</v>
      </c>
      <c r="R192" s="299">
        <f>(Tabla1[[#This Row],[H]]*Tabla1[[#This Row],[HH]])</f>
        <v>0.5</v>
      </c>
      <c r="S192" s="297"/>
      <c r="T192" s="300"/>
      <c r="U192" s="291" t="s">
        <v>1925</v>
      </c>
      <c r="V192" s="301"/>
      <c r="W192" s="290" t="str">
        <f>IF(Tabla1[[#This Row],[SUSTENTO]]="CORRECTIVO","ADICIONAL",IF(AND(Tabla1[[#This Row],[SUSTENTO]]="PREVENTIVO",Tabla1[[#This Row],[INDICADOR]]="VERDE"),"CUMPLIDO",IF(AND(Tabla1[[#This Row],[SUSTENTO]]="BACKLOG",Tabla1[[#This Row],[INDICADOR]]="VERDE"),"CUMPLIDO","PENDIENTE")))</f>
        <v>CUMPLIDO</v>
      </c>
      <c r="X192" s="302" t="str">
        <f>+IF(X$1=Tabla1[[#This Row],[INICIO 
PARADA]],"X",IF(Tabla1[[#This Row],[FIN 
PARADA]]=X$1,"X",""))</f>
        <v/>
      </c>
      <c r="Y192" s="302" t="str">
        <f>+IF(Y$1=Tabla1[[#This Row],[INICIO 
PARADA]],"X",IF(Tabla1[[#This Row],[FIN 
PARADA]]=Y$1,"X",""))</f>
        <v/>
      </c>
      <c r="Z192" s="302" t="str">
        <f>+IF(Z$1=Tabla1[[#This Row],[INICIO 
PARADA]],"X",IF(Tabla1[[#This Row],[FIN 
PARADA]]=Z$1,"X",""))</f>
        <v/>
      </c>
      <c r="AA192" s="302" t="str">
        <f>+IF(AA$1=Tabla1[[#This Row],[INICIO 
PARADA]],"X",IF(Tabla1[[#This Row],[FIN 
PARADA]]=AA$1,"X",""))</f>
        <v/>
      </c>
      <c r="AB192" s="302" t="str">
        <f>+IF(AB$1=Tabla1[[#This Row],[INICIO 
PARADA]],"X",IF(Tabla1[[#This Row],[FIN 
PARADA]]=AB$1,"X",""))</f>
        <v>X</v>
      </c>
      <c r="AC192" s="302" t="str">
        <f>+IF(AC$1=Tabla1[[#This Row],[INICIO 
PARADA]],"X",IF(Tabla1[[#This Row],[FIN 
PARADA]]=AC$1,"X",""))</f>
        <v/>
      </c>
      <c r="AD192" s="302" t="str">
        <f>+IF(AD$1=Tabla1[[#This Row],[INICIO 
PARADA]],"X",IF(Tabla1[[#This Row],[FIN 
PARADA]]=AD$1,"X",""))</f>
        <v/>
      </c>
      <c r="AE192" s="303" t="str">
        <f>+IF(Tabla1[[#This Row],[SEGUIMIENTO]]="CUMPLIDO","Ejecutada",IF(Tabla1[[#This Row],[SEGUIMIENTO]]="PENDIENTE","No Ejecutada","ADICIONAL"))</f>
        <v>Ejecutada</v>
      </c>
      <c r="AF192" s="292" t="s">
        <v>1820</v>
      </c>
      <c r="AG192" s="292" t="s">
        <v>1821</v>
      </c>
      <c r="AH192" s="349"/>
      <c r="AI192" s="293"/>
      <c r="AJ192" s="304" t="str">
        <f>IF(Tabla1[[#This Row],[SUSTENTO]]="CORRECTIVO","N","S")</f>
        <v>S</v>
      </c>
      <c r="AK192" s="297" t="str">
        <f>+Tabla1[[#This Row],[PERSONAL]]</f>
        <v>LUB_P_C</v>
      </c>
      <c r="AL192" s="299">
        <f>+IF(Tabla1[[#This Row],[S/N]]="S",IF(Tabla1[[#This Row],[HH]]=0,Tabla1[[#This Row],[HH//]],Tabla1[[#This Row],[HH]]),0)</f>
        <v>0.5</v>
      </c>
      <c r="AM192" s="296">
        <v>0.5</v>
      </c>
      <c r="AN192" s="305">
        <f>IF(Tabla1[[#This Row],[S/N]]="s",+IFERROR(Tabla1[[#This Row],[HH REAL]]/Tabla1[[#This Row],[HH PLAN]],0),"")</f>
        <v>1</v>
      </c>
      <c r="AO192" s="148">
        <f>Tabla1[[#This Row],[FREC
CANT]]*Tabla1[[#This Row],[HH REAL]]</f>
        <v>0.5</v>
      </c>
    </row>
    <row r="193" spans="1:41" hidden="1">
      <c r="A193" s="294"/>
      <c r="B193" s="290" t="s">
        <v>13</v>
      </c>
      <c r="C193" s="211"/>
      <c r="D193" s="309" t="s">
        <v>1932</v>
      </c>
      <c r="E193" s="295"/>
      <c r="F193" s="298" t="s">
        <v>2142</v>
      </c>
      <c r="G193" s="298" t="s">
        <v>1982</v>
      </c>
      <c r="H193" s="309">
        <v>1</v>
      </c>
      <c r="I193" s="296">
        <v>0.5</v>
      </c>
      <c r="J193" s="310">
        <v>45378</v>
      </c>
      <c r="K193" s="310">
        <v>45378</v>
      </c>
      <c r="L193" s="310">
        <v>45378</v>
      </c>
      <c r="M193" s="297">
        <f ca="1">Tabla1[[#This Row],[REPUESTO]:[SUSTENTO]]</f>
        <v>0</v>
      </c>
      <c r="N193" s="298" t="str">
        <f>IF(Tabla1[[#This Row],[PM]]="PM01","PREVENTIVO",IF(Tabla1[[#This Row],[PM]]="PM02","BACKLOG","CORRECTIVO"))</f>
        <v>PREVENTIVO</v>
      </c>
      <c r="O193" s="309" t="s">
        <v>1928</v>
      </c>
      <c r="P193" s="308">
        <f>Tabla1[[#This Row],[FREC
CANT]]</f>
        <v>1</v>
      </c>
      <c r="Q193" s="299">
        <f>Tabla1[[#This Row],[HORAS ACUM
SOLICITADO]]</f>
        <v>0.5</v>
      </c>
      <c r="R193" s="299">
        <f>(Tabla1[[#This Row],[H]]*Tabla1[[#This Row],[HH]])</f>
        <v>0.5</v>
      </c>
      <c r="S193" s="297"/>
      <c r="T193" s="300"/>
      <c r="U193" s="291" t="s">
        <v>1925</v>
      </c>
      <c r="V193" s="301"/>
      <c r="W193" s="290" t="str">
        <f>IF(Tabla1[[#This Row],[SUSTENTO]]="CORRECTIVO","ADICIONAL",IF(AND(Tabla1[[#This Row],[SUSTENTO]]="PREVENTIVO",Tabla1[[#This Row],[INDICADOR]]="VERDE"),"CUMPLIDO",IF(AND(Tabla1[[#This Row],[SUSTENTO]]="BACKLOG",Tabla1[[#This Row],[INDICADOR]]="VERDE"),"CUMPLIDO","PENDIENTE")))</f>
        <v>CUMPLIDO</v>
      </c>
      <c r="X193" s="302" t="str">
        <f>+IF(X$1=Tabla1[[#This Row],[INICIO 
PARADA]],"X",IF(Tabla1[[#This Row],[FIN 
PARADA]]=X$1,"X",""))</f>
        <v/>
      </c>
      <c r="Y193" s="302" t="str">
        <f>+IF(Y$1=Tabla1[[#This Row],[INICIO 
PARADA]],"X",IF(Tabla1[[#This Row],[FIN 
PARADA]]=Y$1,"X",""))</f>
        <v/>
      </c>
      <c r="Z193" s="302" t="str">
        <f>+IF(Z$1=Tabla1[[#This Row],[INICIO 
PARADA]],"X",IF(Tabla1[[#This Row],[FIN 
PARADA]]=Z$1,"X",""))</f>
        <v/>
      </c>
      <c r="AA193" s="302" t="str">
        <f>+IF(AA$1=Tabla1[[#This Row],[INICIO 
PARADA]],"X",IF(Tabla1[[#This Row],[FIN 
PARADA]]=AA$1,"X",""))</f>
        <v/>
      </c>
      <c r="AB193" s="302" t="str">
        <f>+IF(AB$1=Tabla1[[#This Row],[INICIO 
PARADA]],"X",IF(Tabla1[[#This Row],[FIN 
PARADA]]=AB$1,"X",""))</f>
        <v>X</v>
      </c>
      <c r="AC193" s="302" t="str">
        <f>+IF(AC$1=Tabla1[[#This Row],[INICIO 
PARADA]],"X",IF(Tabla1[[#This Row],[FIN 
PARADA]]=AC$1,"X",""))</f>
        <v/>
      </c>
      <c r="AD193" s="302" t="str">
        <f>+IF(AD$1=Tabla1[[#This Row],[INICIO 
PARADA]],"X",IF(Tabla1[[#This Row],[FIN 
PARADA]]=AD$1,"X",""))</f>
        <v/>
      </c>
      <c r="AE193" s="303" t="str">
        <f>+IF(Tabla1[[#This Row],[SEGUIMIENTO]]="CUMPLIDO","Ejecutada",IF(Tabla1[[#This Row],[SEGUIMIENTO]]="PENDIENTE","No Ejecutada","ADICIONAL"))</f>
        <v>Ejecutada</v>
      </c>
      <c r="AF193" s="292" t="s">
        <v>1820</v>
      </c>
      <c r="AG193" s="292" t="s">
        <v>1821</v>
      </c>
      <c r="AH193" s="293"/>
      <c r="AI193" s="293"/>
      <c r="AJ193" s="304" t="str">
        <f>IF(Tabla1[[#This Row],[SUSTENTO]]="CORRECTIVO","N","S")</f>
        <v>S</v>
      </c>
      <c r="AK193" s="297" t="str">
        <f>+Tabla1[[#This Row],[PERSONAL]]</f>
        <v>LUB_P_C</v>
      </c>
      <c r="AL193" s="299">
        <f>+IF(Tabla1[[#This Row],[S/N]]="S",IF(Tabla1[[#This Row],[HH]]=0,Tabla1[[#This Row],[HH//]],Tabla1[[#This Row],[HH]]),0)</f>
        <v>0.5</v>
      </c>
      <c r="AM193" s="296">
        <v>0.5</v>
      </c>
      <c r="AN193" s="305">
        <f>IF(Tabla1[[#This Row],[S/N]]="s",+IFERROR(Tabla1[[#This Row],[HH REAL]]/Tabla1[[#This Row],[HH PLAN]],0),"")</f>
        <v>1</v>
      </c>
      <c r="AO193" s="148">
        <f>Tabla1[[#This Row],[FREC
CANT]]*Tabla1[[#This Row],[HH REAL]]</f>
        <v>0.5</v>
      </c>
    </row>
    <row r="194" spans="1:41" hidden="1">
      <c r="A194" s="294"/>
      <c r="B194" s="290" t="s">
        <v>13</v>
      </c>
      <c r="C194" s="211"/>
      <c r="D194" s="309" t="s">
        <v>1932</v>
      </c>
      <c r="E194" s="295"/>
      <c r="F194" s="298" t="s">
        <v>2143</v>
      </c>
      <c r="G194" s="298" t="s">
        <v>1982</v>
      </c>
      <c r="H194" s="309">
        <v>1</v>
      </c>
      <c r="I194" s="296">
        <v>1</v>
      </c>
      <c r="J194" s="310">
        <v>45378</v>
      </c>
      <c r="K194" s="310">
        <v>45378</v>
      </c>
      <c r="L194" s="310">
        <v>45378</v>
      </c>
      <c r="M194" s="297">
        <f ca="1">Tabla1[[#This Row],[REPUESTO]:[SUSTENTO]]</f>
        <v>0</v>
      </c>
      <c r="N194" s="298" t="str">
        <f>IF(Tabla1[[#This Row],[PM]]="PM01","PREVENTIVO",IF(Tabla1[[#This Row],[PM]]="PM02","BACKLOG","CORRECTIVO"))</f>
        <v>PREVENTIVO</v>
      </c>
      <c r="O194" s="309" t="s">
        <v>1928</v>
      </c>
      <c r="P194" s="308">
        <f>Tabla1[[#This Row],[FREC
CANT]]</f>
        <v>1</v>
      </c>
      <c r="Q194" s="299">
        <f>Tabla1[[#This Row],[HORAS ACUM
SOLICITADO]]</f>
        <v>1</v>
      </c>
      <c r="R194" s="299">
        <f>(Tabla1[[#This Row],[H]]*Tabla1[[#This Row],[HH]])</f>
        <v>1</v>
      </c>
      <c r="S194" s="297"/>
      <c r="T194" s="300"/>
      <c r="U194" s="291" t="s">
        <v>1925</v>
      </c>
      <c r="V194" s="301"/>
      <c r="W194" s="290" t="str">
        <f>IF(Tabla1[[#This Row],[SUSTENTO]]="CORRECTIVO","ADICIONAL",IF(AND(Tabla1[[#This Row],[SUSTENTO]]="PREVENTIVO",Tabla1[[#This Row],[INDICADOR]]="VERDE"),"CUMPLIDO",IF(AND(Tabla1[[#This Row],[SUSTENTO]]="BACKLOG",Tabla1[[#This Row],[INDICADOR]]="VERDE"),"CUMPLIDO","PENDIENTE")))</f>
        <v>CUMPLIDO</v>
      </c>
      <c r="X194" s="302" t="str">
        <f>+IF(X$1=Tabla1[[#This Row],[INICIO 
PARADA]],"X",IF(Tabla1[[#This Row],[FIN 
PARADA]]=X$1,"X",""))</f>
        <v/>
      </c>
      <c r="Y194" s="302" t="str">
        <f>+IF(Y$1=Tabla1[[#This Row],[INICIO 
PARADA]],"X",IF(Tabla1[[#This Row],[FIN 
PARADA]]=Y$1,"X",""))</f>
        <v/>
      </c>
      <c r="Z194" s="302" t="str">
        <f>+IF(Z$1=Tabla1[[#This Row],[INICIO 
PARADA]],"X",IF(Tabla1[[#This Row],[FIN 
PARADA]]=Z$1,"X",""))</f>
        <v/>
      </c>
      <c r="AA194" s="302" t="str">
        <f>+IF(AA$1=Tabla1[[#This Row],[INICIO 
PARADA]],"X",IF(Tabla1[[#This Row],[FIN 
PARADA]]=AA$1,"X",""))</f>
        <v/>
      </c>
      <c r="AB194" s="302" t="str">
        <f>+IF(AB$1=Tabla1[[#This Row],[INICIO 
PARADA]],"X",IF(Tabla1[[#This Row],[FIN 
PARADA]]=AB$1,"X",""))</f>
        <v>X</v>
      </c>
      <c r="AC194" s="302" t="str">
        <f>+IF(AC$1=Tabla1[[#This Row],[INICIO 
PARADA]],"X",IF(Tabla1[[#This Row],[FIN 
PARADA]]=AC$1,"X",""))</f>
        <v/>
      </c>
      <c r="AD194" s="302" t="str">
        <f>+IF(AD$1=Tabla1[[#This Row],[INICIO 
PARADA]],"X",IF(Tabla1[[#This Row],[FIN 
PARADA]]=AD$1,"X",""))</f>
        <v/>
      </c>
      <c r="AE194" s="303" t="str">
        <f>+IF(Tabla1[[#This Row],[SEGUIMIENTO]]="CUMPLIDO","Ejecutada",IF(Tabla1[[#This Row],[SEGUIMIENTO]]="PENDIENTE","No Ejecutada","ADICIONAL"))</f>
        <v>Ejecutada</v>
      </c>
      <c r="AF194" s="292" t="s">
        <v>1820</v>
      </c>
      <c r="AG194" s="292" t="s">
        <v>1821</v>
      </c>
      <c r="AH194" s="293"/>
      <c r="AI194" s="293"/>
      <c r="AJ194" s="304" t="str">
        <f>IF(Tabla1[[#This Row],[SUSTENTO]]="CORRECTIVO","N","S")</f>
        <v>S</v>
      </c>
      <c r="AK194" s="297" t="str">
        <f>+Tabla1[[#This Row],[PERSONAL]]</f>
        <v>LUB_P_C</v>
      </c>
      <c r="AL194" s="299">
        <f>+IF(Tabla1[[#This Row],[S/N]]="S",IF(Tabla1[[#This Row],[HH]]=0,Tabla1[[#This Row],[HH//]],Tabla1[[#This Row],[HH]]),0)</f>
        <v>1</v>
      </c>
      <c r="AM194" s="296">
        <v>1</v>
      </c>
      <c r="AN194" s="305">
        <f>IF(Tabla1[[#This Row],[S/N]]="s",+IFERROR(Tabla1[[#This Row],[HH REAL]]/Tabla1[[#This Row],[HH PLAN]],0),"")</f>
        <v>1</v>
      </c>
      <c r="AO194" s="148">
        <f>Tabla1[[#This Row],[FREC
CANT]]*Tabla1[[#This Row],[HH REAL]]</f>
        <v>1</v>
      </c>
    </row>
    <row r="195" spans="1:41" hidden="1">
      <c r="A195" s="294"/>
      <c r="B195" s="290" t="s">
        <v>13</v>
      </c>
      <c r="C195" s="211"/>
      <c r="D195" s="309" t="s">
        <v>1932</v>
      </c>
      <c r="E195" s="295"/>
      <c r="F195" s="298" t="s">
        <v>2144</v>
      </c>
      <c r="G195" s="298" t="s">
        <v>2153</v>
      </c>
      <c r="H195" s="309">
        <v>2</v>
      </c>
      <c r="I195" s="296">
        <v>9</v>
      </c>
      <c r="J195" s="310">
        <v>45379</v>
      </c>
      <c r="K195" s="310">
        <v>45379</v>
      </c>
      <c r="L195" s="310">
        <v>45379</v>
      </c>
      <c r="M195" s="297">
        <f ca="1">Tabla1[[#This Row],[REPUESTO]:[SUSTENTO]]</f>
        <v>0</v>
      </c>
      <c r="N195" s="298" t="str">
        <f>IF(Tabla1[[#This Row],[PM]]="PM01","PREVENTIVO",IF(Tabla1[[#This Row],[PM]]="PM02","BACKLOG","CORRECTIVO"))</f>
        <v>PREVENTIVO</v>
      </c>
      <c r="O195" s="309" t="s">
        <v>448</v>
      </c>
      <c r="P195" s="308">
        <f>Tabla1[[#This Row],[FREC
CANT]]</f>
        <v>2</v>
      </c>
      <c r="Q195" s="299">
        <f>Tabla1[[#This Row],[HORAS ACUM
SOLICITADO]]</f>
        <v>9</v>
      </c>
      <c r="R195" s="299">
        <f>(Tabla1[[#This Row],[H]]*Tabla1[[#This Row],[HH]])</f>
        <v>18</v>
      </c>
      <c r="S195" s="297"/>
      <c r="T195" s="300"/>
      <c r="U195" s="291" t="s">
        <v>1925</v>
      </c>
      <c r="V195" s="301"/>
      <c r="W195" s="290" t="str">
        <f>IF(Tabla1[[#This Row],[SUSTENTO]]="CORRECTIVO","ADICIONAL",IF(AND(Tabla1[[#This Row],[SUSTENTO]]="PREVENTIVO",Tabla1[[#This Row],[INDICADOR]]="VERDE"),"CUMPLIDO",IF(AND(Tabla1[[#This Row],[SUSTENTO]]="BACKLOG",Tabla1[[#This Row],[INDICADOR]]="VERDE"),"CUMPLIDO","PENDIENTE")))</f>
        <v>CUMPLIDO</v>
      </c>
      <c r="X195" s="302" t="str">
        <f>+IF(X$1=Tabla1[[#This Row],[INICIO 
PARADA]],"X",IF(Tabla1[[#This Row],[FIN 
PARADA]]=X$1,"X",""))</f>
        <v/>
      </c>
      <c r="Y195" s="302" t="str">
        <f>+IF(Y$1=Tabla1[[#This Row],[INICIO 
PARADA]],"X",IF(Tabla1[[#This Row],[FIN 
PARADA]]=Y$1,"X",""))</f>
        <v/>
      </c>
      <c r="Z195" s="302" t="str">
        <f>+IF(Z$1=Tabla1[[#This Row],[INICIO 
PARADA]],"X",IF(Tabla1[[#This Row],[FIN 
PARADA]]=Z$1,"X",""))</f>
        <v/>
      </c>
      <c r="AA195" s="302" t="str">
        <f>+IF(AA$1=Tabla1[[#This Row],[INICIO 
PARADA]],"X",IF(Tabla1[[#This Row],[FIN 
PARADA]]=AA$1,"X",""))</f>
        <v/>
      </c>
      <c r="AB195" s="302" t="str">
        <f>+IF(AB$1=Tabla1[[#This Row],[INICIO 
PARADA]],"X",IF(Tabla1[[#This Row],[FIN 
PARADA]]=AB$1,"X",""))</f>
        <v/>
      </c>
      <c r="AC195" s="302" t="str">
        <f>+IF(AC$1=Tabla1[[#This Row],[INICIO 
PARADA]],"X",IF(Tabla1[[#This Row],[FIN 
PARADA]]=AC$1,"X",""))</f>
        <v>X</v>
      </c>
      <c r="AD195" s="302" t="str">
        <f>+IF(AD$1=Tabla1[[#This Row],[INICIO 
PARADA]],"X",IF(Tabla1[[#This Row],[FIN 
PARADA]]=AD$1,"X",""))</f>
        <v/>
      </c>
      <c r="AE195" s="303" t="str">
        <f>+IF(Tabla1[[#This Row],[SEGUIMIENTO]]="CUMPLIDO","Ejecutada",IF(Tabla1[[#This Row],[SEGUIMIENTO]]="PENDIENTE","No Ejecutada","ADICIONAL"))</f>
        <v>Ejecutada</v>
      </c>
      <c r="AF195" s="292" t="s">
        <v>1820</v>
      </c>
      <c r="AG195" s="292" t="s">
        <v>1821</v>
      </c>
      <c r="AH195" s="293"/>
      <c r="AI195" s="293"/>
      <c r="AJ195" s="304" t="str">
        <f>IF(Tabla1[[#This Row],[SUSTENTO]]="CORRECTIVO","N","S")</f>
        <v>S</v>
      </c>
      <c r="AK195" s="297" t="str">
        <f>+Tabla1[[#This Row],[PERSONAL]]</f>
        <v>MEC_P_C</v>
      </c>
      <c r="AL195" s="299">
        <f>+IF(Tabla1[[#This Row],[S/N]]="S",IF(Tabla1[[#This Row],[HH]]=0,Tabla1[[#This Row],[HH//]],Tabla1[[#This Row],[HH]]),0)</f>
        <v>9</v>
      </c>
      <c r="AM195" s="296">
        <v>9</v>
      </c>
      <c r="AN195" s="305">
        <f>IF(Tabla1[[#This Row],[S/N]]="s",+IFERROR(Tabla1[[#This Row],[HH REAL]]/Tabla1[[#This Row],[HH PLAN]],0),"")</f>
        <v>1</v>
      </c>
      <c r="AO195" s="148">
        <f>Tabla1[[#This Row],[FREC
CANT]]*Tabla1[[#This Row],[HH REAL]]</f>
        <v>18</v>
      </c>
    </row>
    <row r="196" spans="1:41" hidden="1">
      <c r="A196" s="294"/>
      <c r="B196" s="290" t="s">
        <v>38</v>
      </c>
      <c r="C196" s="211"/>
      <c r="D196" s="309" t="s">
        <v>1932</v>
      </c>
      <c r="E196" s="295"/>
      <c r="F196" s="298" t="s">
        <v>2145</v>
      </c>
      <c r="G196" s="298" t="s">
        <v>2154</v>
      </c>
      <c r="H196" s="309">
        <v>2</v>
      </c>
      <c r="I196" s="296">
        <v>2</v>
      </c>
      <c r="J196" s="310">
        <v>45379</v>
      </c>
      <c r="K196" s="310">
        <v>45379</v>
      </c>
      <c r="L196" s="310">
        <v>45379</v>
      </c>
      <c r="M196" s="297">
        <f ca="1">Tabla1[[#This Row],[REPUESTO]:[SUSTENTO]]</f>
        <v>0</v>
      </c>
      <c r="N196" s="298" t="str">
        <f>IF(Tabla1[[#This Row],[PM]]="PM01","PREVENTIVO",IF(Tabla1[[#This Row],[PM]]="PM02","BACKLOG","CORRECTIVO"))</f>
        <v>BACKLOG</v>
      </c>
      <c r="O196" s="309" t="s">
        <v>448</v>
      </c>
      <c r="P196" s="308">
        <f>Tabla1[[#This Row],[FREC
CANT]]</f>
        <v>2</v>
      </c>
      <c r="Q196" s="299">
        <f>Tabla1[[#This Row],[HORAS ACUM
SOLICITADO]]</f>
        <v>2</v>
      </c>
      <c r="R196" s="299">
        <f>(Tabla1[[#This Row],[H]]*Tabla1[[#This Row],[HH]])</f>
        <v>4</v>
      </c>
      <c r="S196" s="297"/>
      <c r="T196" s="300"/>
      <c r="U196" s="291" t="s">
        <v>1925</v>
      </c>
      <c r="V196" s="301"/>
      <c r="W196" s="290" t="str">
        <f>IF(Tabla1[[#This Row],[SUSTENTO]]="CORRECTIVO","ADICIONAL",IF(AND(Tabla1[[#This Row],[SUSTENTO]]="PREVENTIVO",Tabla1[[#This Row],[INDICADOR]]="VERDE"),"CUMPLIDO",IF(AND(Tabla1[[#This Row],[SUSTENTO]]="BACKLOG",Tabla1[[#This Row],[INDICADOR]]="VERDE"),"CUMPLIDO","PENDIENTE")))</f>
        <v>CUMPLIDO</v>
      </c>
      <c r="X196" s="302" t="str">
        <f>+IF(X$1=Tabla1[[#This Row],[INICIO 
PARADA]],"X",IF(Tabla1[[#This Row],[FIN 
PARADA]]=X$1,"X",""))</f>
        <v/>
      </c>
      <c r="Y196" s="302" t="str">
        <f>+IF(Y$1=Tabla1[[#This Row],[INICIO 
PARADA]],"X",IF(Tabla1[[#This Row],[FIN 
PARADA]]=Y$1,"X",""))</f>
        <v/>
      </c>
      <c r="Z196" s="302" t="str">
        <f>+IF(Z$1=Tabla1[[#This Row],[INICIO 
PARADA]],"X",IF(Tabla1[[#This Row],[FIN 
PARADA]]=Z$1,"X",""))</f>
        <v/>
      </c>
      <c r="AA196" s="302" t="str">
        <f>+IF(AA$1=Tabla1[[#This Row],[INICIO 
PARADA]],"X",IF(Tabla1[[#This Row],[FIN 
PARADA]]=AA$1,"X",""))</f>
        <v/>
      </c>
      <c r="AB196" s="302" t="str">
        <f>+IF(AB$1=Tabla1[[#This Row],[INICIO 
PARADA]],"X",IF(Tabla1[[#This Row],[FIN 
PARADA]]=AB$1,"X",""))</f>
        <v/>
      </c>
      <c r="AC196" s="302" t="str">
        <f>+IF(AC$1=Tabla1[[#This Row],[INICIO 
PARADA]],"X",IF(Tabla1[[#This Row],[FIN 
PARADA]]=AC$1,"X",""))</f>
        <v>X</v>
      </c>
      <c r="AD196" s="302" t="str">
        <f>+IF(AD$1=Tabla1[[#This Row],[INICIO 
PARADA]],"X",IF(Tabla1[[#This Row],[FIN 
PARADA]]=AD$1,"X",""))</f>
        <v/>
      </c>
      <c r="AE196" s="303" t="str">
        <f>+IF(Tabla1[[#This Row],[SEGUIMIENTO]]="CUMPLIDO","Ejecutada",IF(Tabla1[[#This Row],[SEGUIMIENTO]]="PENDIENTE","No Ejecutada","ADICIONAL"))</f>
        <v>Ejecutada</v>
      </c>
      <c r="AF196" s="292" t="s">
        <v>1820</v>
      </c>
      <c r="AG196" s="292" t="s">
        <v>1821</v>
      </c>
      <c r="AH196" s="293"/>
      <c r="AI196" s="293"/>
      <c r="AJ196" s="304" t="str">
        <f>IF(Tabla1[[#This Row],[SUSTENTO]]="CORRECTIVO","N","S")</f>
        <v>S</v>
      </c>
      <c r="AK196" s="297" t="str">
        <f>+Tabla1[[#This Row],[PERSONAL]]</f>
        <v>MEC_P_C</v>
      </c>
      <c r="AL196" s="299">
        <f>+IF(Tabla1[[#This Row],[S/N]]="S",IF(Tabla1[[#This Row],[HH]]=0,Tabla1[[#This Row],[HH//]],Tabla1[[#This Row],[HH]]),0)</f>
        <v>2</v>
      </c>
      <c r="AM196" s="296">
        <v>2</v>
      </c>
      <c r="AN196" s="305">
        <f>IF(Tabla1[[#This Row],[S/N]]="s",+IFERROR(Tabla1[[#This Row],[HH REAL]]/Tabla1[[#This Row],[HH PLAN]],0),"")</f>
        <v>1</v>
      </c>
      <c r="AO196" s="148">
        <f>Tabla1[[#This Row],[FREC
CANT]]*Tabla1[[#This Row],[HH REAL]]</f>
        <v>4</v>
      </c>
    </row>
    <row r="197" spans="1:41" hidden="1">
      <c r="A197" s="294"/>
      <c r="B197" s="290" t="s">
        <v>13</v>
      </c>
      <c r="C197" s="211"/>
      <c r="D197" s="309" t="s">
        <v>1932</v>
      </c>
      <c r="E197" s="295"/>
      <c r="F197" s="298" t="s">
        <v>2146</v>
      </c>
      <c r="G197" s="298" t="s">
        <v>2155</v>
      </c>
      <c r="H197" s="309">
        <v>2</v>
      </c>
      <c r="I197" s="296">
        <v>2</v>
      </c>
      <c r="J197" s="310">
        <v>45379</v>
      </c>
      <c r="K197" s="310">
        <v>45379</v>
      </c>
      <c r="L197" s="310">
        <v>45379</v>
      </c>
      <c r="M197" s="297">
        <f ca="1">Tabla1[[#This Row],[REPUESTO]:[SUSTENTO]]</f>
        <v>0</v>
      </c>
      <c r="N197" s="298" t="str">
        <f>IF(Tabla1[[#This Row],[PM]]="PM01","PREVENTIVO",IF(Tabla1[[#This Row],[PM]]="PM02","BACKLOG","CORRECTIVO"))</f>
        <v>PREVENTIVO</v>
      </c>
      <c r="O197" s="309" t="s">
        <v>448</v>
      </c>
      <c r="P197" s="308">
        <f>Tabla1[[#This Row],[FREC
CANT]]</f>
        <v>2</v>
      </c>
      <c r="Q197" s="299">
        <f>Tabla1[[#This Row],[HORAS ACUM
SOLICITADO]]</f>
        <v>2</v>
      </c>
      <c r="R197" s="299">
        <f>(Tabla1[[#This Row],[H]]*Tabla1[[#This Row],[HH]])</f>
        <v>4</v>
      </c>
      <c r="S197" s="297"/>
      <c r="T197" s="300"/>
      <c r="U197" s="291" t="s">
        <v>1925</v>
      </c>
      <c r="V197" s="301"/>
      <c r="W197" s="290" t="str">
        <f>IF(Tabla1[[#This Row],[SUSTENTO]]="CORRECTIVO","ADICIONAL",IF(AND(Tabla1[[#This Row],[SUSTENTO]]="PREVENTIVO",Tabla1[[#This Row],[INDICADOR]]="VERDE"),"CUMPLIDO",IF(AND(Tabla1[[#This Row],[SUSTENTO]]="BACKLOG",Tabla1[[#This Row],[INDICADOR]]="VERDE"),"CUMPLIDO","PENDIENTE")))</f>
        <v>CUMPLIDO</v>
      </c>
      <c r="X197" s="302" t="str">
        <f>+IF(X$1=Tabla1[[#This Row],[INICIO 
PARADA]],"X",IF(Tabla1[[#This Row],[FIN 
PARADA]]=X$1,"X",""))</f>
        <v/>
      </c>
      <c r="Y197" s="302" t="str">
        <f>+IF(Y$1=Tabla1[[#This Row],[INICIO 
PARADA]],"X",IF(Tabla1[[#This Row],[FIN 
PARADA]]=Y$1,"X",""))</f>
        <v/>
      </c>
      <c r="Z197" s="302" t="str">
        <f>+IF(Z$1=Tabla1[[#This Row],[INICIO 
PARADA]],"X",IF(Tabla1[[#This Row],[FIN 
PARADA]]=Z$1,"X",""))</f>
        <v/>
      </c>
      <c r="AA197" s="302" t="str">
        <f>+IF(AA$1=Tabla1[[#This Row],[INICIO 
PARADA]],"X",IF(Tabla1[[#This Row],[FIN 
PARADA]]=AA$1,"X",""))</f>
        <v/>
      </c>
      <c r="AB197" s="302" t="str">
        <f>+IF(AB$1=Tabla1[[#This Row],[INICIO 
PARADA]],"X",IF(Tabla1[[#This Row],[FIN 
PARADA]]=AB$1,"X",""))</f>
        <v/>
      </c>
      <c r="AC197" s="302" t="str">
        <f>+IF(AC$1=Tabla1[[#This Row],[INICIO 
PARADA]],"X",IF(Tabla1[[#This Row],[FIN 
PARADA]]=AC$1,"X",""))</f>
        <v>X</v>
      </c>
      <c r="AD197" s="302" t="str">
        <f>+IF(AD$1=Tabla1[[#This Row],[INICIO 
PARADA]],"X",IF(Tabla1[[#This Row],[FIN 
PARADA]]=AD$1,"X",""))</f>
        <v/>
      </c>
      <c r="AE197" s="303" t="str">
        <f>+IF(Tabla1[[#This Row],[SEGUIMIENTO]]="CUMPLIDO","Ejecutada",IF(Tabla1[[#This Row],[SEGUIMIENTO]]="PENDIENTE","No Ejecutada","ADICIONAL"))</f>
        <v>Ejecutada</v>
      </c>
      <c r="AF197" s="292" t="s">
        <v>1820</v>
      </c>
      <c r="AG197" s="292" t="s">
        <v>1821</v>
      </c>
      <c r="AH197" s="293"/>
      <c r="AI197" s="293"/>
      <c r="AJ197" s="304" t="str">
        <f>IF(Tabla1[[#This Row],[SUSTENTO]]="CORRECTIVO","N","S")</f>
        <v>S</v>
      </c>
      <c r="AK197" s="297" t="str">
        <f>+Tabla1[[#This Row],[PERSONAL]]</f>
        <v>MEC_P_C</v>
      </c>
      <c r="AL197" s="299">
        <f>+IF(Tabla1[[#This Row],[S/N]]="S",IF(Tabla1[[#This Row],[HH]]=0,Tabla1[[#This Row],[HH//]],Tabla1[[#This Row],[HH]]),0)</f>
        <v>2</v>
      </c>
      <c r="AM197" s="296">
        <v>2</v>
      </c>
      <c r="AN197" s="305">
        <f>IF(Tabla1[[#This Row],[S/N]]="s",+IFERROR(Tabla1[[#This Row],[HH REAL]]/Tabla1[[#This Row],[HH PLAN]],0),"")</f>
        <v>1</v>
      </c>
      <c r="AO197" s="148">
        <f>Tabla1[[#This Row],[FREC
CANT]]*Tabla1[[#This Row],[HH REAL]]</f>
        <v>4</v>
      </c>
    </row>
    <row r="198" spans="1:41" hidden="1">
      <c r="A198" s="294"/>
      <c r="B198" s="290" t="s">
        <v>13</v>
      </c>
      <c r="C198" s="211"/>
      <c r="D198" s="309" t="s">
        <v>1932</v>
      </c>
      <c r="E198" s="295"/>
      <c r="F198" s="298" t="s">
        <v>950</v>
      </c>
      <c r="G198" s="298" t="s">
        <v>2156</v>
      </c>
      <c r="H198" s="309">
        <v>2</v>
      </c>
      <c r="I198" s="296">
        <v>7</v>
      </c>
      <c r="J198" s="310">
        <v>45379</v>
      </c>
      <c r="K198" s="310">
        <v>45379</v>
      </c>
      <c r="L198" s="310">
        <v>45379</v>
      </c>
      <c r="M198" s="297">
        <f ca="1">Tabla1[[#This Row],[REPUESTO]:[SUSTENTO]]</f>
        <v>0</v>
      </c>
      <c r="N198" s="298" t="str">
        <f>IF(Tabla1[[#This Row],[PM]]="PM01","PREVENTIVO",IF(Tabla1[[#This Row],[PM]]="PM02","BACKLOG","CORRECTIVO"))</f>
        <v>PREVENTIVO</v>
      </c>
      <c r="O198" s="309" t="s">
        <v>448</v>
      </c>
      <c r="P198" s="308">
        <f>Tabla1[[#This Row],[FREC
CANT]]</f>
        <v>2</v>
      </c>
      <c r="Q198" s="299">
        <f>Tabla1[[#This Row],[HORAS ACUM
SOLICITADO]]</f>
        <v>7</v>
      </c>
      <c r="R198" s="299">
        <f>(Tabla1[[#This Row],[H]]*Tabla1[[#This Row],[HH]])</f>
        <v>14</v>
      </c>
      <c r="S198" s="297"/>
      <c r="T198" s="300"/>
      <c r="U198" s="291" t="s">
        <v>1925</v>
      </c>
      <c r="V198" s="301"/>
      <c r="W198" s="290" t="str">
        <f>IF(Tabla1[[#This Row],[SUSTENTO]]="CORRECTIVO","ADICIONAL",IF(AND(Tabla1[[#This Row],[SUSTENTO]]="PREVENTIVO",Tabla1[[#This Row],[INDICADOR]]="VERDE"),"CUMPLIDO",IF(AND(Tabla1[[#This Row],[SUSTENTO]]="BACKLOG",Tabla1[[#This Row],[INDICADOR]]="VERDE"),"CUMPLIDO","PENDIENTE")))</f>
        <v>CUMPLIDO</v>
      </c>
      <c r="X198" s="302" t="str">
        <f>+IF(X$1=Tabla1[[#This Row],[INICIO 
PARADA]],"X",IF(Tabla1[[#This Row],[FIN 
PARADA]]=X$1,"X",""))</f>
        <v/>
      </c>
      <c r="Y198" s="302" t="str">
        <f>+IF(Y$1=Tabla1[[#This Row],[INICIO 
PARADA]],"X",IF(Tabla1[[#This Row],[FIN 
PARADA]]=Y$1,"X",""))</f>
        <v/>
      </c>
      <c r="Z198" s="302" t="str">
        <f>+IF(Z$1=Tabla1[[#This Row],[INICIO 
PARADA]],"X",IF(Tabla1[[#This Row],[FIN 
PARADA]]=Z$1,"X",""))</f>
        <v/>
      </c>
      <c r="AA198" s="302" t="str">
        <f>+IF(AA$1=Tabla1[[#This Row],[INICIO 
PARADA]],"X",IF(Tabla1[[#This Row],[FIN 
PARADA]]=AA$1,"X",""))</f>
        <v/>
      </c>
      <c r="AB198" s="302" t="str">
        <f>+IF(AB$1=Tabla1[[#This Row],[INICIO 
PARADA]],"X",IF(Tabla1[[#This Row],[FIN 
PARADA]]=AB$1,"X",""))</f>
        <v/>
      </c>
      <c r="AC198" s="302" t="str">
        <f>+IF(AC$1=Tabla1[[#This Row],[INICIO 
PARADA]],"X",IF(Tabla1[[#This Row],[FIN 
PARADA]]=AC$1,"X",""))</f>
        <v>X</v>
      </c>
      <c r="AD198" s="302" t="str">
        <f>+IF(AD$1=Tabla1[[#This Row],[INICIO 
PARADA]],"X",IF(Tabla1[[#This Row],[FIN 
PARADA]]=AD$1,"X",""))</f>
        <v/>
      </c>
      <c r="AE198" s="303" t="str">
        <f>+IF(Tabla1[[#This Row],[SEGUIMIENTO]]="CUMPLIDO","Ejecutada",IF(Tabla1[[#This Row],[SEGUIMIENTO]]="PENDIENTE","No Ejecutada","ADICIONAL"))</f>
        <v>Ejecutada</v>
      </c>
      <c r="AF198" s="292" t="s">
        <v>1820</v>
      </c>
      <c r="AG198" s="292" t="s">
        <v>1821</v>
      </c>
      <c r="AH198" s="293"/>
      <c r="AI198" s="293"/>
      <c r="AJ198" s="304" t="str">
        <f>IF(Tabla1[[#This Row],[SUSTENTO]]="CORRECTIVO","N","S")</f>
        <v>S</v>
      </c>
      <c r="AK198" s="297" t="str">
        <f>+Tabla1[[#This Row],[PERSONAL]]</f>
        <v>MEC_P_C</v>
      </c>
      <c r="AL198" s="299">
        <f>+IF(Tabla1[[#This Row],[S/N]]="S",IF(Tabla1[[#This Row],[HH]]=0,Tabla1[[#This Row],[HH//]],Tabla1[[#This Row],[HH]]),0)</f>
        <v>7</v>
      </c>
      <c r="AM198" s="296">
        <v>7</v>
      </c>
      <c r="AN198" s="305">
        <f>IF(Tabla1[[#This Row],[S/N]]="s",+IFERROR(Tabla1[[#This Row],[HH REAL]]/Tabla1[[#This Row],[HH PLAN]],0),"")</f>
        <v>1</v>
      </c>
      <c r="AO198" s="148">
        <f>Tabla1[[#This Row],[FREC
CANT]]*Tabla1[[#This Row],[HH REAL]]</f>
        <v>14</v>
      </c>
    </row>
    <row r="199" spans="1:41" hidden="1">
      <c r="A199" s="294"/>
      <c r="B199" s="290" t="s">
        <v>13</v>
      </c>
      <c r="C199" s="211"/>
      <c r="D199" s="309" t="s">
        <v>1932</v>
      </c>
      <c r="E199" s="295"/>
      <c r="F199" s="298" t="s">
        <v>1007</v>
      </c>
      <c r="G199" s="298" t="s">
        <v>2157</v>
      </c>
      <c r="H199" s="309">
        <v>2</v>
      </c>
      <c r="I199" s="296">
        <v>7</v>
      </c>
      <c r="J199" s="310">
        <v>45379</v>
      </c>
      <c r="K199" s="310">
        <v>45379</v>
      </c>
      <c r="L199" s="310">
        <v>45379</v>
      </c>
      <c r="M199" s="297">
        <f ca="1">Tabla1[[#This Row],[REPUESTO]:[SUSTENTO]]</f>
        <v>0</v>
      </c>
      <c r="N199" s="298" t="str">
        <f>IF(Tabla1[[#This Row],[PM]]="PM01","PREVENTIVO",IF(Tabla1[[#This Row],[PM]]="PM02","BACKLOG","CORRECTIVO"))</f>
        <v>PREVENTIVO</v>
      </c>
      <c r="O199" s="309" t="s">
        <v>448</v>
      </c>
      <c r="P199" s="308">
        <f>Tabla1[[#This Row],[FREC
CANT]]</f>
        <v>2</v>
      </c>
      <c r="Q199" s="299">
        <f>Tabla1[[#This Row],[HORAS ACUM
SOLICITADO]]</f>
        <v>7</v>
      </c>
      <c r="R199" s="299">
        <f>(Tabla1[[#This Row],[H]]*Tabla1[[#This Row],[HH]])</f>
        <v>14</v>
      </c>
      <c r="S199" s="297"/>
      <c r="T199" s="300"/>
      <c r="U199" s="291" t="s">
        <v>1925</v>
      </c>
      <c r="V199" s="301"/>
      <c r="W199" s="290" t="str">
        <f>IF(Tabla1[[#This Row],[SUSTENTO]]="CORRECTIVO","ADICIONAL",IF(AND(Tabla1[[#This Row],[SUSTENTO]]="PREVENTIVO",Tabla1[[#This Row],[INDICADOR]]="VERDE"),"CUMPLIDO",IF(AND(Tabla1[[#This Row],[SUSTENTO]]="BACKLOG",Tabla1[[#This Row],[INDICADOR]]="VERDE"),"CUMPLIDO","PENDIENTE")))</f>
        <v>CUMPLIDO</v>
      </c>
      <c r="X199" s="302" t="str">
        <f>+IF(X$1=Tabla1[[#This Row],[INICIO 
PARADA]],"X",IF(Tabla1[[#This Row],[FIN 
PARADA]]=X$1,"X",""))</f>
        <v/>
      </c>
      <c r="Y199" s="302" t="str">
        <f>+IF(Y$1=Tabla1[[#This Row],[INICIO 
PARADA]],"X",IF(Tabla1[[#This Row],[FIN 
PARADA]]=Y$1,"X",""))</f>
        <v/>
      </c>
      <c r="Z199" s="302" t="str">
        <f>+IF(Z$1=Tabla1[[#This Row],[INICIO 
PARADA]],"X",IF(Tabla1[[#This Row],[FIN 
PARADA]]=Z$1,"X",""))</f>
        <v/>
      </c>
      <c r="AA199" s="302" t="str">
        <f>+IF(AA$1=Tabla1[[#This Row],[INICIO 
PARADA]],"X",IF(Tabla1[[#This Row],[FIN 
PARADA]]=AA$1,"X",""))</f>
        <v/>
      </c>
      <c r="AB199" s="302" t="str">
        <f>+IF(AB$1=Tabla1[[#This Row],[INICIO 
PARADA]],"X",IF(Tabla1[[#This Row],[FIN 
PARADA]]=AB$1,"X",""))</f>
        <v/>
      </c>
      <c r="AC199" s="302" t="str">
        <f>+IF(AC$1=Tabla1[[#This Row],[INICIO 
PARADA]],"X",IF(Tabla1[[#This Row],[FIN 
PARADA]]=AC$1,"X",""))</f>
        <v>X</v>
      </c>
      <c r="AD199" s="302" t="str">
        <f>+IF(AD$1=Tabla1[[#This Row],[INICIO 
PARADA]],"X",IF(Tabla1[[#This Row],[FIN 
PARADA]]=AD$1,"X",""))</f>
        <v/>
      </c>
      <c r="AE199" s="303" t="str">
        <f>+IF(Tabla1[[#This Row],[SEGUIMIENTO]]="CUMPLIDO","Ejecutada",IF(Tabla1[[#This Row],[SEGUIMIENTO]]="PENDIENTE","No Ejecutada","ADICIONAL"))</f>
        <v>Ejecutada</v>
      </c>
      <c r="AF199" s="292" t="s">
        <v>1820</v>
      </c>
      <c r="AG199" s="292" t="s">
        <v>1821</v>
      </c>
      <c r="AH199" s="293"/>
      <c r="AI199" s="293"/>
      <c r="AJ199" s="304" t="str">
        <f>IF(Tabla1[[#This Row],[SUSTENTO]]="CORRECTIVO","N","S")</f>
        <v>S</v>
      </c>
      <c r="AK199" s="297" t="str">
        <f>+Tabla1[[#This Row],[PERSONAL]]</f>
        <v>MEC_P_C</v>
      </c>
      <c r="AL199" s="299">
        <f>+IF(Tabla1[[#This Row],[S/N]]="S",IF(Tabla1[[#This Row],[HH]]=0,Tabla1[[#This Row],[HH//]],Tabla1[[#This Row],[HH]]),0)</f>
        <v>7</v>
      </c>
      <c r="AM199" s="296">
        <v>7</v>
      </c>
      <c r="AN199" s="305">
        <f>IF(Tabla1[[#This Row],[S/N]]="s",+IFERROR(Tabla1[[#This Row],[HH REAL]]/Tabla1[[#This Row],[HH PLAN]],0),"")</f>
        <v>1</v>
      </c>
      <c r="AO199" s="148">
        <f>Tabla1[[#This Row],[FREC
CANT]]*Tabla1[[#This Row],[HH REAL]]</f>
        <v>14</v>
      </c>
    </row>
    <row r="200" spans="1:41" hidden="1">
      <c r="A200" s="294"/>
      <c r="B200" s="290" t="s">
        <v>83</v>
      </c>
      <c r="C200" s="211"/>
      <c r="D200" s="309" t="s">
        <v>1932</v>
      </c>
      <c r="E200" s="295"/>
      <c r="F200" s="298" t="s">
        <v>2147</v>
      </c>
      <c r="G200" s="298" t="s">
        <v>2158</v>
      </c>
      <c r="H200" s="309">
        <v>2</v>
      </c>
      <c r="I200" s="296">
        <v>7</v>
      </c>
      <c r="J200" s="310">
        <v>45379</v>
      </c>
      <c r="K200" s="310">
        <v>45379</v>
      </c>
      <c r="L200" s="310">
        <v>45379</v>
      </c>
      <c r="M200" s="297">
        <f ca="1">Tabla1[[#This Row],[REPUESTO]:[SUSTENTO]]</f>
        <v>0</v>
      </c>
      <c r="N200" s="298" t="str">
        <f>IF(Tabla1[[#This Row],[PM]]="PM01","PREVENTIVO",IF(Tabla1[[#This Row],[PM]]="PM02","BACKLOG","CORRECTIVO"))</f>
        <v>CORRECTIVO</v>
      </c>
      <c r="O200" s="309" t="s">
        <v>448</v>
      </c>
      <c r="P200" s="308">
        <f>Tabla1[[#This Row],[FREC
CANT]]</f>
        <v>2</v>
      </c>
      <c r="Q200" s="299">
        <f>Tabla1[[#This Row],[HORAS ACUM
SOLICITADO]]</f>
        <v>7</v>
      </c>
      <c r="R200" s="299">
        <f>(Tabla1[[#This Row],[H]]*Tabla1[[#This Row],[HH]])</f>
        <v>14</v>
      </c>
      <c r="S200" s="297"/>
      <c r="T200" s="300"/>
      <c r="U200" s="291" t="s">
        <v>1925</v>
      </c>
      <c r="V200" s="301"/>
      <c r="W200" s="290" t="str">
        <f>IF(Tabla1[[#This Row],[SUSTENTO]]="CORRECTIVO","ADICIONAL",IF(AND(Tabla1[[#This Row],[SUSTENTO]]="PREVENTIVO",Tabla1[[#This Row],[INDICADOR]]="VERDE"),"CUMPLIDO",IF(AND(Tabla1[[#This Row],[SUSTENTO]]="BACKLOG",Tabla1[[#This Row],[INDICADOR]]="VERDE"),"CUMPLIDO","PENDIENTE")))</f>
        <v>ADICIONAL</v>
      </c>
      <c r="X200" s="302" t="str">
        <f>+IF(X$1=Tabla1[[#This Row],[INICIO 
PARADA]],"X",IF(Tabla1[[#This Row],[FIN 
PARADA]]=X$1,"X",""))</f>
        <v/>
      </c>
      <c r="Y200" s="302" t="str">
        <f>+IF(Y$1=Tabla1[[#This Row],[INICIO 
PARADA]],"X",IF(Tabla1[[#This Row],[FIN 
PARADA]]=Y$1,"X",""))</f>
        <v/>
      </c>
      <c r="Z200" s="302" t="str">
        <f>+IF(Z$1=Tabla1[[#This Row],[INICIO 
PARADA]],"X",IF(Tabla1[[#This Row],[FIN 
PARADA]]=Z$1,"X",""))</f>
        <v/>
      </c>
      <c r="AA200" s="302" t="str">
        <f>+IF(AA$1=Tabla1[[#This Row],[INICIO 
PARADA]],"X",IF(Tabla1[[#This Row],[FIN 
PARADA]]=AA$1,"X",""))</f>
        <v/>
      </c>
      <c r="AB200" s="302" t="str">
        <f>+IF(AB$1=Tabla1[[#This Row],[INICIO 
PARADA]],"X",IF(Tabla1[[#This Row],[FIN 
PARADA]]=AB$1,"X",""))</f>
        <v/>
      </c>
      <c r="AC200" s="302" t="str">
        <f>+IF(AC$1=Tabla1[[#This Row],[INICIO 
PARADA]],"X",IF(Tabla1[[#This Row],[FIN 
PARADA]]=AC$1,"X",""))</f>
        <v>X</v>
      </c>
      <c r="AD200" s="302" t="str">
        <f>+IF(AD$1=Tabla1[[#This Row],[INICIO 
PARADA]],"X",IF(Tabla1[[#This Row],[FIN 
PARADA]]=AD$1,"X",""))</f>
        <v/>
      </c>
      <c r="AE200" s="303" t="str">
        <f>+IF(Tabla1[[#This Row],[SEGUIMIENTO]]="CUMPLIDO","Ejecutada",IF(Tabla1[[#This Row],[SEGUIMIENTO]]="PENDIENTE","No Ejecutada","ADICIONAL"))</f>
        <v>ADICIONAL</v>
      </c>
      <c r="AF200" s="292" t="s">
        <v>1820</v>
      </c>
      <c r="AG200" s="292" t="s">
        <v>1821</v>
      </c>
      <c r="AH200" s="349" t="s">
        <v>108</v>
      </c>
      <c r="AI200" s="293"/>
      <c r="AJ200" s="304" t="str">
        <f>IF(Tabla1[[#This Row],[SUSTENTO]]="CORRECTIVO","N","S")</f>
        <v>N</v>
      </c>
      <c r="AK200" s="297" t="str">
        <f>+Tabla1[[#This Row],[PERSONAL]]</f>
        <v>MEC_P_C</v>
      </c>
      <c r="AL200" s="299">
        <f>+IF(Tabla1[[#This Row],[S/N]]="S",IF(Tabla1[[#This Row],[HH]]=0,Tabla1[[#This Row],[HH//]],Tabla1[[#This Row],[HH]]),0)</f>
        <v>0</v>
      </c>
      <c r="AM200" s="296">
        <v>7</v>
      </c>
      <c r="AN200" s="305" t="str">
        <f>IF(Tabla1[[#This Row],[S/N]]="s",+IFERROR(Tabla1[[#This Row],[HH REAL]]/Tabla1[[#This Row],[HH PLAN]],0),"")</f>
        <v/>
      </c>
      <c r="AO200" s="148">
        <f>Tabla1[[#This Row],[FREC
CANT]]*Tabla1[[#This Row],[HH REAL]]</f>
        <v>14</v>
      </c>
    </row>
    <row r="201" spans="1:41" hidden="1">
      <c r="A201" s="294"/>
      <c r="B201" s="290" t="s">
        <v>13</v>
      </c>
      <c r="C201" s="211"/>
      <c r="D201" s="309" t="s">
        <v>1932</v>
      </c>
      <c r="E201" s="295"/>
      <c r="F201" s="298" t="s">
        <v>2148</v>
      </c>
      <c r="G201" s="298" t="s">
        <v>2159</v>
      </c>
      <c r="H201" s="309">
        <v>2</v>
      </c>
      <c r="I201" s="296">
        <v>2</v>
      </c>
      <c r="J201" s="310">
        <v>45379</v>
      </c>
      <c r="K201" s="310">
        <v>45379</v>
      </c>
      <c r="L201" s="310">
        <v>45379</v>
      </c>
      <c r="M201" s="297">
        <f ca="1">Tabla1[[#This Row],[REPUESTO]:[SUSTENTO]]</f>
        <v>0</v>
      </c>
      <c r="N201" s="298" t="str">
        <f>IF(Tabla1[[#This Row],[PM]]="PM01","PREVENTIVO",IF(Tabla1[[#This Row],[PM]]="PM02","BACKLOG","CORRECTIVO"))</f>
        <v>PREVENTIVO</v>
      </c>
      <c r="O201" s="309" t="s">
        <v>448</v>
      </c>
      <c r="P201" s="308">
        <f>Tabla1[[#This Row],[FREC
CANT]]</f>
        <v>2</v>
      </c>
      <c r="Q201" s="299">
        <f>Tabla1[[#This Row],[HORAS ACUM
SOLICITADO]]</f>
        <v>2</v>
      </c>
      <c r="R201" s="299">
        <f>(Tabla1[[#This Row],[H]]*Tabla1[[#This Row],[HH]])</f>
        <v>4</v>
      </c>
      <c r="S201" s="297"/>
      <c r="T201" s="300"/>
      <c r="U201" s="291" t="s">
        <v>1925</v>
      </c>
      <c r="V201" s="301"/>
      <c r="W201" s="290" t="str">
        <f>IF(Tabla1[[#This Row],[SUSTENTO]]="CORRECTIVO","ADICIONAL",IF(AND(Tabla1[[#This Row],[SUSTENTO]]="PREVENTIVO",Tabla1[[#This Row],[INDICADOR]]="VERDE"),"CUMPLIDO",IF(AND(Tabla1[[#This Row],[SUSTENTO]]="BACKLOG",Tabla1[[#This Row],[INDICADOR]]="VERDE"),"CUMPLIDO","PENDIENTE")))</f>
        <v>CUMPLIDO</v>
      </c>
      <c r="X201" s="302" t="str">
        <f>+IF(X$1=Tabla1[[#This Row],[INICIO 
PARADA]],"X",IF(Tabla1[[#This Row],[FIN 
PARADA]]=X$1,"X",""))</f>
        <v/>
      </c>
      <c r="Y201" s="302" t="str">
        <f>+IF(Y$1=Tabla1[[#This Row],[INICIO 
PARADA]],"X",IF(Tabla1[[#This Row],[FIN 
PARADA]]=Y$1,"X",""))</f>
        <v/>
      </c>
      <c r="Z201" s="302" t="str">
        <f>+IF(Z$1=Tabla1[[#This Row],[INICIO 
PARADA]],"X",IF(Tabla1[[#This Row],[FIN 
PARADA]]=Z$1,"X",""))</f>
        <v/>
      </c>
      <c r="AA201" s="302" t="str">
        <f>+IF(AA$1=Tabla1[[#This Row],[INICIO 
PARADA]],"X",IF(Tabla1[[#This Row],[FIN 
PARADA]]=AA$1,"X",""))</f>
        <v/>
      </c>
      <c r="AB201" s="302" t="str">
        <f>+IF(AB$1=Tabla1[[#This Row],[INICIO 
PARADA]],"X",IF(Tabla1[[#This Row],[FIN 
PARADA]]=AB$1,"X",""))</f>
        <v/>
      </c>
      <c r="AC201" s="302" t="str">
        <f>+IF(AC$1=Tabla1[[#This Row],[INICIO 
PARADA]],"X",IF(Tabla1[[#This Row],[FIN 
PARADA]]=AC$1,"X",""))</f>
        <v>X</v>
      </c>
      <c r="AD201" s="302" t="str">
        <f>+IF(AD$1=Tabla1[[#This Row],[INICIO 
PARADA]],"X",IF(Tabla1[[#This Row],[FIN 
PARADA]]=AD$1,"X",""))</f>
        <v/>
      </c>
      <c r="AE201" s="303" t="str">
        <f>+IF(Tabla1[[#This Row],[SEGUIMIENTO]]="CUMPLIDO","Ejecutada",IF(Tabla1[[#This Row],[SEGUIMIENTO]]="PENDIENTE","No Ejecutada","ADICIONAL"))</f>
        <v>Ejecutada</v>
      </c>
      <c r="AF201" s="292" t="s">
        <v>1820</v>
      </c>
      <c r="AG201" s="292" t="s">
        <v>1821</v>
      </c>
      <c r="AH201" s="358"/>
      <c r="AI201" s="293"/>
      <c r="AJ201" s="304" t="str">
        <f>IF(Tabla1[[#This Row],[SUSTENTO]]="CORRECTIVO","N","S")</f>
        <v>S</v>
      </c>
      <c r="AK201" s="297" t="str">
        <f>+Tabla1[[#This Row],[PERSONAL]]</f>
        <v>MEC_P_C</v>
      </c>
      <c r="AL201" s="299">
        <f>+IF(Tabla1[[#This Row],[S/N]]="S",IF(Tabla1[[#This Row],[HH]]=0,Tabla1[[#This Row],[HH//]],Tabla1[[#This Row],[HH]]),0)</f>
        <v>2</v>
      </c>
      <c r="AM201" s="296">
        <v>2</v>
      </c>
      <c r="AN201" s="305">
        <f>IF(Tabla1[[#This Row],[S/N]]="s",+IFERROR(Tabla1[[#This Row],[HH REAL]]/Tabla1[[#This Row],[HH PLAN]],0),"")</f>
        <v>1</v>
      </c>
      <c r="AO201" s="148">
        <f>Tabla1[[#This Row],[FREC
CANT]]*Tabla1[[#This Row],[HH REAL]]</f>
        <v>4</v>
      </c>
    </row>
    <row r="202" spans="1:41" hidden="1">
      <c r="A202" s="294"/>
      <c r="B202" s="290" t="s">
        <v>13</v>
      </c>
      <c r="C202" s="211"/>
      <c r="D202" s="309" t="s">
        <v>1932</v>
      </c>
      <c r="E202" s="295"/>
      <c r="F202" s="298" t="s">
        <v>2149</v>
      </c>
      <c r="G202" s="298" t="s">
        <v>2160</v>
      </c>
      <c r="H202" s="309">
        <v>2</v>
      </c>
      <c r="I202" s="296">
        <v>7</v>
      </c>
      <c r="J202" s="310">
        <v>45379</v>
      </c>
      <c r="K202" s="310">
        <v>45379</v>
      </c>
      <c r="L202" s="310">
        <v>45379</v>
      </c>
      <c r="M202" s="297">
        <f ca="1">Tabla1[[#This Row],[REPUESTO]:[SUSTENTO]]</f>
        <v>0</v>
      </c>
      <c r="N202" s="298" t="str">
        <f>IF(Tabla1[[#This Row],[PM]]="PM01","PREVENTIVO",IF(Tabla1[[#This Row],[PM]]="PM02","BACKLOG","CORRECTIVO"))</f>
        <v>PREVENTIVO</v>
      </c>
      <c r="O202" s="309" t="s">
        <v>448</v>
      </c>
      <c r="P202" s="308">
        <f>Tabla1[[#This Row],[FREC
CANT]]</f>
        <v>2</v>
      </c>
      <c r="Q202" s="299">
        <f>Tabla1[[#This Row],[HORAS ACUM
SOLICITADO]]</f>
        <v>7</v>
      </c>
      <c r="R202" s="299">
        <f>(Tabla1[[#This Row],[H]]*Tabla1[[#This Row],[HH]])</f>
        <v>14</v>
      </c>
      <c r="S202" s="297"/>
      <c r="T202" s="300"/>
      <c r="U202" s="291" t="s">
        <v>1925</v>
      </c>
      <c r="V202" s="301"/>
      <c r="W202" s="290" t="str">
        <f>IF(Tabla1[[#This Row],[SUSTENTO]]="CORRECTIVO","ADICIONAL",IF(AND(Tabla1[[#This Row],[SUSTENTO]]="PREVENTIVO",Tabla1[[#This Row],[INDICADOR]]="VERDE"),"CUMPLIDO",IF(AND(Tabla1[[#This Row],[SUSTENTO]]="BACKLOG",Tabla1[[#This Row],[INDICADOR]]="VERDE"),"CUMPLIDO","PENDIENTE")))</f>
        <v>CUMPLIDO</v>
      </c>
      <c r="X202" s="302" t="str">
        <f>+IF(X$1=Tabla1[[#This Row],[INICIO 
PARADA]],"X",IF(Tabla1[[#This Row],[FIN 
PARADA]]=X$1,"X",""))</f>
        <v/>
      </c>
      <c r="Y202" s="302" t="str">
        <f>+IF(Y$1=Tabla1[[#This Row],[INICIO 
PARADA]],"X",IF(Tabla1[[#This Row],[FIN 
PARADA]]=Y$1,"X",""))</f>
        <v/>
      </c>
      <c r="Z202" s="302" t="str">
        <f>+IF(Z$1=Tabla1[[#This Row],[INICIO 
PARADA]],"X",IF(Tabla1[[#This Row],[FIN 
PARADA]]=Z$1,"X",""))</f>
        <v/>
      </c>
      <c r="AA202" s="302" t="str">
        <f>+IF(AA$1=Tabla1[[#This Row],[INICIO 
PARADA]],"X",IF(Tabla1[[#This Row],[FIN 
PARADA]]=AA$1,"X",""))</f>
        <v/>
      </c>
      <c r="AB202" s="302" t="str">
        <f>+IF(AB$1=Tabla1[[#This Row],[INICIO 
PARADA]],"X",IF(Tabla1[[#This Row],[FIN 
PARADA]]=AB$1,"X",""))</f>
        <v/>
      </c>
      <c r="AC202" s="302" t="str">
        <f>+IF(AC$1=Tabla1[[#This Row],[INICIO 
PARADA]],"X",IF(Tabla1[[#This Row],[FIN 
PARADA]]=AC$1,"X",""))</f>
        <v>X</v>
      </c>
      <c r="AD202" s="302" t="str">
        <f>+IF(AD$1=Tabla1[[#This Row],[INICIO 
PARADA]],"X",IF(Tabla1[[#This Row],[FIN 
PARADA]]=AD$1,"X",""))</f>
        <v/>
      </c>
      <c r="AE202" s="303" t="str">
        <f>+IF(Tabla1[[#This Row],[SEGUIMIENTO]]="CUMPLIDO","Ejecutada",IF(Tabla1[[#This Row],[SEGUIMIENTO]]="PENDIENTE","No Ejecutada","ADICIONAL"))</f>
        <v>Ejecutada</v>
      </c>
      <c r="AF202" s="292" t="s">
        <v>1820</v>
      </c>
      <c r="AG202" s="292" t="s">
        <v>1821</v>
      </c>
      <c r="AH202" s="293"/>
      <c r="AI202" s="293"/>
      <c r="AJ202" s="304" t="str">
        <f>IF(Tabla1[[#This Row],[SUSTENTO]]="CORRECTIVO","N","S")</f>
        <v>S</v>
      </c>
      <c r="AK202" s="297" t="str">
        <f>+Tabla1[[#This Row],[PERSONAL]]</f>
        <v>MEC_P_C</v>
      </c>
      <c r="AL202" s="299">
        <f>+IF(Tabla1[[#This Row],[S/N]]="S",IF(Tabla1[[#This Row],[HH]]=0,Tabla1[[#This Row],[HH//]],Tabla1[[#This Row],[HH]]),0)</f>
        <v>7</v>
      </c>
      <c r="AM202" s="296">
        <v>7</v>
      </c>
      <c r="AN202" s="305">
        <f>IF(Tabla1[[#This Row],[S/N]]="s",+IFERROR(Tabla1[[#This Row],[HH REAL]]/Tabla1[[#This Row],[HH PLAN]],0),"")</f>
        <v>1</v>
      </c>
      <c r="AO202" s="148">
        <f>Tabla1[[#This Row],[FREC
CANT]]*Tabla1[[#This Row],[HH REAL]]</f>
        <v>14</v>
      </c>
    </row>
    <row r="203" spans="1:41" hidden="1">
      <c r="A203" s="294"/>
      <c r="B203" s="290" t="s">
        <v>13</v>
      </c>
      <c r="C203" s="211"/>
      <c r="D203" s="309" t="s">
        <v>1932</v>
      </c>
      <c r="E203" s="295"/>
      <c r="F203" s="298" t="s">
        <v>2150</v>
      </c>
      <c r="G203" s="298" t="s">
        <v>2161</v>
      </c>
      <c r="H203" s="309">
        <v>2</v>
      </c>
      <c r="I203" s="296">
        <v>2</v>
      </c>
      <c r="J203" s="310">
        <v>45379</v>
      </c>
      <c r="K203" s="310">
        <v>45379</v>
      </c>
      <c r="L203" s="310">
        <v>45379</v>
      </c>
      <c r="M203" s="297">
        <f ca="1">Tabla1[[#This Row],[REPUESTO]:[SUSTENTO]]</f>
        <v>0</v>
      </c>
      <c r="N203" s="298" t="str">
        <f>IF(Tabla1[[#This Row],[PM]]="PM01","PREVENTIVO",IF(Tabla1[[#This Row],[PM]]="PM02","BACKLOG","CORRECTIVO"))</f>
        <v>PREVENTIVO</v>
      </c>
      <c r="O203" s="309" t="s">
        <v>448</v>
      </c>
      <c r="P203" s="308">
        <f>Tabla1[[#This Row],[FREC
CANT]]</f>
        <v>2</v>
      </c>
      <c r="Q203" s="299">
        <f>Tabla1[[#This Row],[HORAS ACUM
SOLICITADO]]</f>
        <v>2</v>
      </c>
      <c r="R203" s="299">
        <f>(Tabla1[[#This Row],[H]]*Tabla1[[#This Row],[HH]])</f>
        <v>4</v>
      </c>
      <c r="S203" s="297"/>
      <c r="T203" s="300"/>
      <c r="U203" s="291" t="s">
        <v>1925</v>
      </c>
      <c r="V203" s="301"/>
      <c r="W203" s="290" t="str">
        <f>IF(Tabla1[[#This Row],[SUSTENTO]]="CORRECTIVO","ADICIONAL",IF(AND(Tabla1[[#This Row],[SUSTENTO]]="PREVENTIVO",Tabla1[[#This Row],[INDICADOR]]="VERDE"),"CUMPLIDO",IF(AND(Tabla1[[#This Row],[SUSTENTO]]="BACKLOG",Tabla1[[#This Row],[INDICADOR]]="VERDE"),"CUMPLIDO","PENDIENTE")))</f>
        <v>CUMPLIDO</v>
      </c>
      <c r="X203" s="302" t="str">
        <f>+IF(X$1=Tabla1[[#This Row],[INICIO 
PARADA]],"X",IF(Tabla1[[#This Row],[FIN 
PARADA]]=X$1,"X",""))</f>
        <v/>
      </c>
      <c r="Y203" s="302" t="str">
        <f>+IF(Y$1=Tabla1[[#This Row],[INICIO 
PARADA]],"X",IF(Tabla1[[#This Row],[FIN 
PARADA]]=Y$1,"X",""))</f>
        <v/>
      </c>
      <c r="Z203" s="302" t="str">
        <f>+IF(Z$1=Tabla1[[#This Row],[INICIO 
PARADA]],"X",IF(Tabla1[[#This Row],[FIN 
PARADA]]=Z$1,"X",""))</f>
        <v/>
      </c>
      <c r="AA203" s="302" t="str">
        <f>+IF(AA$1=Tabla1[[#This Row],[INICIO 
PARADA]],"X",IF(Tabla1[[#This Row],[FIN 
PARADA]]=AA$1,"X",""))</f>
        <v/>
      </c>
      <c r="AB203" s="302" t="str">
        <f>+IF(AB$1=Tabla1[[#This Row],[INICIO 
PARADA]],"X",IF(Tabla1[[#This Row],[FIN 
PARADA]]=AB$1,"X",""))</f>
        <v/>
      </c>
      <c r="AC203" s="302" t="str">
        <f>+IF(AC$1=Tabla1[[#This Row],[INICIO 
PARADA]],"X",IF(Tabla1[[#This Row],[FIN 
PARADA]]=AC$1,"X",""))</f>
        <v>X</v>
      </c>
      <c r="AD203" s="302" t="str">
        <f>+IF(AD$1=Tabla1[[#This Row],[INICIO 
PARADA]],"X",IF(Tabla1[[#This Row],[FIN 
PARADA]]=AD$1,"X",""))</f>
        <v/>
      </c>
      <c r="AE203" s="303" t="str">
        <f>+IF(Tabla1[[#This Row],[SEGUIMIENTO]]="CUMPLIDO","Ejecutada",IF(Tabla1[[#This Row],[SEGUIMIENTO]]="PENDIENTE","No Ejecutada","ADICIONAL"))</f>
        <v>Ejecutada</v>
      </c>
      <c r="AF203" s="292" t="s">
        <v>1820</v>
      </c>
      <c r="AG203" s="292" t="s">
        <v>1821</v>
      </c>
      <c r="AH203" s="293"/>
      <c r="AI203" s="293"/>
      <c r="AJ203" s="304" t="str">
        <f>IF(Tabla1[[#This Row],[SUSTENTO]]="CORRECTIVO","N","S")</f>
        <v>S</v>
      </c>
      <c r="AK203" s="297" t="str">
        <f>+Tabla1[[#This Row],[PERSONAL]]</f>
        <v>MEC_P_C</v>
      </c>
      <c r="AL203" s="299">
        <f>+IF(Tabla1[[#This Row],[S/N]]="S",IF(Tabla1[[#This Row],[HH]]=0,Tabla1[[#This Row],[HH//]],Tabla1[[#This Row],[HH]]),0)</f>
        <v>2</v>
      </c>
      <c r="AM203" s="296">
        <v>2</v>
      </c>
      <c r="AN203" s="305">
        <f>IF(Tabla1[[#This Row],[S/N]]="s",+IFERROR(Tabla1[[#This Row],[HH REAL]]/Tabla1[[#This Row],[HH PLAN]],0),"")</f>
        <v>1</v>
      </c>
      <c r="AO203" s="148">
        <f>Tabla1[[#This Row],[FREC
CANT]]*Tabla1[[#This Row],[HH REAL]]</f>
        <v>4</v>
      </c>
    </row>
    <row r="204" spans="1:41" hidden="1">
      <c r="A204" s="294"/>
      <c r="B204" s="290" t="s">
        <v>13</v>
      </c>
      <c r="C204" s="211"/>
      <c r="D204" s="309" t="s">
        <v>1932</v>
      </c>
      <c r="E204" s="295"/>
      <c r="F204" s="298" t="s">
        <v>2151</v>
      </c>
      <c r="G204" s="298" t="s">
        <v>2162</v>
      </c>
      <c r="H204" s="309">
        <v>2</v>
      </c>
      <c r="I204" s="296">
        <v>5</v>
      </c>
      <c r="J204" s="310">
        <v>45379</v>
      </c>
      <c r="K204" s="310">
        <v>45379</v>
      </c>
      <c r="L204" s="310">
        <v>45379</v>
      </c>
      <c r="M204" s="297">
        <f ca="1">Tabla1[[#This Row],[REPUESTO]:[SUSTENTO]]</f>
        <v>0</v>
      </c>
      <c r="N204" s="298" t="str">
        <f>IF(Tabla1[[#This Row],[PM]]="PM01","PREVENTIVO",IF(Tabla1[[#This Row],[PM]]="PM02","BACKLOG","CORRECTIVO"))</f>
        <v>PREVENTIVO</v>
      </c>
      <c r="O204" s="309" t="s">
        <v>448</v>
      </c>
      <c r="P204" s="308">
        <f>Tabla1[[#This Row],[FREC
CANT]]</f>
        <v>2</v>
      </c>
      <c r="Q204" s="299">
        <f>Tabla1[[#This Row],[HORAS ACUM
SOLICITADO]]</f>
        <v>5</v>
      </c>
      <c r="R204" s="299">
        <f>(Tabla1[[#This Row],[H]]*Tabla1[[#This Row],[HH]])</f>
        <v>10</v>
      </c>
      <c r="S204" s="297"/>
      <c r="T204" s="300"/>
      <c r="U204" s="291" t="s">
        <v>1925</v>
      </c>
      <c r="V204" s="301"/>
      <c r="W204" s="290" t="str">
        <f>IF(Tabla1[[#This Row],[SUSTENTO]]="CORRECTIVO","ADICIONAL",IF(AND(Tabla1[[#This Row],[SUSTENTO]]="PREVENTIVO",Tabla1[[#This Row],[INDICADOR]]="VERDE"),"CUMPLIDO",IF(AND(Tabla1[[#This Row],[SUSTENTO]]="BACKLOG",Tabla1[[#This Row],[INDICADOR]]="VERDE"),"CUMPLIDO","PENDIENTE")))</f>
        <v>CUMPLIDO</v>
      </c>
      <c r="X204" s="302" t="str">
        <f>+IF(X$1=Tabla1[[#This Row],[INICIO 
PARADA]],"X",IF(Tabla1[[#This Row],[FIN 
PARADA]]=X$1,"X",""))</f>
        <v/>
      </c>
      <c r="Y204" s="302" t="str">
        <f>+IF(Y$1=Tabla1[[#This Row],[INICIO 
PARADA]],"X",IF(Tabla1[[#This Row],[FIN 
PARADA]]=Y$1,"X",""))</f>
        <v/>
      </c>
      <c r="Z204" s="302" t="str">
        <f>+IF(Z$1=Tabla1[[#This Row],[INICIO 
PARADA]],"X",IF(Tabla1[[#This Row],[FIN 
PARADA]]=Z$1,"X",""))</f>
        <v/>
      </c>
      <c r="AA204" s="302" t="str">
        <f>+IF(AA$1=Tabla1[[#This Row],[INICIO 
PARADA]],"X",IF(Tabla1[[#This Row],[FIN 
PARADA]]=AA$1,"X",""))</f>
        <v/>
      </c>
      <c r="AB204" s="302" t="str">
        <f>+IF(AB$1=Tabla1[[#This Row],[INICIO 
PARADA]],"X",IF(Tabla1[[#This Row],[FIN 
PARADA]]=AB$1,"X",""))</f>
        <v/>
      </c>
      <c r="AC204" s="302" t="str">
        <f>+IF(AC$1=Tabla1[[#This Row],[INICIO 
PARADA]],"X",IF(Tabla1[[#This Row],[FIN 
PARADA]]=AC$1,"X",""))</f>
        <v>X</v>
      </c>
      <c r="AD204" s="302" t="str">
        <f>+IF(AD$1=Tabla1[[#This Row],[INICIO 
PARADA]],"X",IF(Tabla1[[#This Row],[FIN 
PARADA]]=AD$1,"X",""))</f>
        <v/>
      </c>
      <c r="AE204" s="303" t="str">
        <f>+IF(Tabla1[[#This Row],[SEGUIMIENTO]]="CUMPLIDO","Ejecutada",IF(Tabla1[[#This Row],[SEGUIMIENTO]]="PENDIENTE","No Ejecutada","ADICIONAL"))</f>
        <v>Ejecutada</v>
      </c>
      <c r="AF204" s="292" t="s">
        <v>1820</v>
      </c>
      <c r="AG204" s="292" t="s">
        <v>1821</v>
      </c>
      <c r="AH204" s="293"/>
      <c r="AI204" s="293"/>
      <c r="AJ204" s="304" t="str">
        <f>IF(Tabla1[[#This Row],[SUSTENTO]]="CORRECTIVO","N","S")</f>
        <v>S</v>
      </c>
      <c r="AK204" s="297" t="str">
        <f>+Tabla1[[#This Row],[PERSONAL]]</f>
        <v>MEC_P_C</v>
      </c>
      <c r="AL204" s="299">
        <f>+IF(Tabla1[[#This Row],[S/N]]="S",IF(Tabla1[[#This Row],[HH]]=0,Tabla1[[#This Row],[HH//]],Tabla1[[#This Row],[HH]]),0)</f>
        <v>5</v>
      </c>
      <c r="AM204" s="296">
        <v>5</v>
      </c>
      <c r="AN204" s="305">
        <f>IF(Tabla1[[#This Row],[S/N]]="s",+IFERROR(Tabla1[[#This Row],[HH REAL]]/Tabla1[[#This Row],[HH PLAN]],0),"")</f>
        <v>1</v>
      </c>
      <c r="AO204" s="148">
        <f>Tabla1[[#This Row],[FREC
CANT]]*Tabla1[[#This Row],[HH REAL]]</f>
        <v>10</v>
      </c>
    </row>
    <row r="205" spans="1:41" hidden="1">
      <c r="A205" s="294"/>
      <c r="B205" s="290" t="s">
        <v>13</v>
      </c>
      <c r="C205" s="211"/>
      <c r="D205" s="309" t="s">
        <v>1932</v>
      </c>
      <c r="E205" s="295"/>
      <c r="F205" s="298" t="s">
        <v>2152</v>
      </c>
      <c r="G205" s="298" t="s">
        <v>2163</v>
      </c>
      <c r="H205" s="309">
        <v>2</v>
      </c>
      <c r="I205" s="296">
        <v>4</v>
      </c>
      <c r="J205" s="310">
        <v>45379</v>
      </c>
      <c r="K205" s="310">
        <v>45379</v>
      </c>
      <c r="L205" s="310">
        <v>45379</v>
      </c>
      <c r="M205" s="297">
        <f ca="1">Tabla1[[#This Row],[REPUESTO]:[SUSTENTO]]</f>
        <v>0</v>
      </c>
      <c r="N205" s="298" t="str">
        <f>IF(Tabla1[[#This Row],[PM]]="PM01","PREVENTIVO",IF(Tabla1[[#This Row],[PM]]="PM02","BACKLOG","CORRECTIVO"))</f>
        <v>PREVENTIVO</v>
      </c>
      <c r="O205" s="309" t="s">
        <v>448</v>
      </c>
      <c r="P205" s="308">
        <f>Tabla1[[#This Row],[FREC
CANT]]</f>
        <v>2</v>
      </c>
      <c r="Q205" s="299">
        <f>Tabla1[[#This Row],[HORAS ACUM
SOLICITADO]]</f>
        <v>4</v>
      </c>
      <c r="R205" s="299">
        <f>(Tabla1[[#This Row],[H]]*Tabla1[[#This Row],[HH]])</f>
        <v>8</v>
      </c>
      <c r="S205" s="297"/>
      <c r="T205" s="300"/>
      <c r="U205" s="291" t="s">
        <v>1925</v>
      </c>
      <c r="V205" s="301"/>
      <c r="W205" s="290" t="str">
        <f>IF(Tabla1[[#This Row],[SUSTENTO]]="CORRECTIVO","ADICIONAL",IF(AND(Tabla1[[#This Row],[SUSTENTO]]="PREVENTIVO",Tabla1[[#This Row],[INDICADOR]]="VERDE"),"CUMPLIDO",IF(AND(Tabla1[[#This Row],[SUSTENTO]]="BACKLOG",Tabla1[[#This Row],[INDICADOR]]="VERDE"),"CUMPLIDO","PENDIENTE")))</f>
        <v>CUMPLIDO</v>
      </c>
      <c r="X205" s="302" t="str">
        <f>+IF(X$1=Tabla1[[#This Row],[INICIO 
PARADA]],"X",IF(Tabla1[[#This Row],[FIN 
PARADA]]=X$1,"X",""))</f>
        <v/>
      </c>
      <c r="Y205" s="302" t="str">
        <f>+IF(Y$1=Tabla1[[#This Row],[INICIO 
PARADA]],"X",IF(Tabla1[[#This Row],[FIN 
PARADA]]=Y$1,"X",""))</f>
        <v/>
      </c>
      <c r="Z205" s="302" t="str">
        <f>+IF(Z$1=Tabla1[[#This Row],[INICIO 
PARADA]],"X",IF(Tabla1[[#This Row],[FIN 
PARADA]]=Z$1,"X",""))</f>
        <v/>
      </c>
      <c r="AA205" s="302" t="str">
        <f>+IF(AA$1=Tabla1[[#This Row],[INICIO 
PARADA]],"X",IF(Tabla1[[#This Row],[FIN 
PARADA]]=AA$1,"X",""))</f>
        <v/>
      </c>
      <c r="AB205" s="302" t="str">
        <f>+IF(AB$1=Tabla1[[#This Row],[INICIO 
PARADA]],"X",IF(Tabla1[[#This Row],[FIN 
PARADA]]=AB$1,"X",""))</f>
        <v/>
      </c>
      <c r="AC205" s="302" t="str">
        <f>+IF(AC$1=Tabla1[[#This Row],[INICIO 
PARADA]],"X",IF(Tabla1[[#This Row],[FIN 
PARADA]]=AC$1,"X",""))</f>
        <v>X</v>
      </c>
      <c r="AD205" s="302" t="str">
        <f>+IF(AD$1=Tabla1[[#This Row],[INICIO 
PARADA]],"X",IF(Tabla1[[#This Row],[FIN 
PARADA]]=AD$1,"X",""))</f>
        <v/>
      </c>
      <c r="AE205" s="303" t="str">
        <f>+IF(Tabla1[[#This Row],[SEGUIMIENTO]]="CUMPLIDO","Ejecutada",IF(Tabla1[[#This Row],[SEGUIMIENTO]]="PENDIENTE","No Ejecutada","ADICIONAL"))</f>
        <v>Ejecutada</v>
      </c>
      <c r="AF205" s="292" t="s">
        <v>1820</v>
      </c>
      <c r="AG205" s="292" t="s">
        <v>1821</v>
      </c>
      <c r="AH205" s="293"/>
      <c r="AI205" s="293"/>
      <c r="AJ205" s="304" t="str">
        <f>IF(Tabla1[[#This Row],[SUSTENTO]]="CORRECTIVO","N","S")</f>
        <v>S</v>
      </c>
      <c r="AK205" s="297" t="str">
        <f>+Tabla1[[#This Row],[PERSONAL]]</f>
        <v>MEC_P_C</v>
      </c>
      <c r="AL205" s="299">
        <f>+IF(Tabla1[[#This Row],[S/N]]="S",IF(Tabla1[[#This Row],[HH]]=0,Tabla1[[#This Row],[HH//]],Tabla1[[#This Row],[HH]]),0)</f>
        <v>4</v>
      </c>
      <c r="AM205" s="296">
        <v>4</v>
      </c>
      <c r="AN205" s="305">
        <f>IF(Tabla1[[#This Row],[S/N]]="s",+IFERROR(Tabla1[[#This Row],[HH REAL]]/Tabla1[[#This Row],[HH PLAN]],0),"")</f>
        <v>1</v>
      </c>
      <c r="AO205" s="148">
        <f>Tabla1[[#This Row],[FREC
CANT]]*Tabla1[[#This Row],[HH REAL]]</f>
        <v>8</v>
      </c>
    </row>
    <row r="206" spans="1:41" hidden="1">
      <c r="A206" s="294"/>
      <c r="B206" s="290" t="s">
        <v>13</v>
      </c>
      <c r="C206" s="211"/>
      <c r="D206" s="309" t="s">
        <v>1932</v>
      </c>
      <c r="E206" s="295"/>
      <c r="F206" s="298" t="s">
        <v>2096</v>
      </c>
      <c r="G206" s="298" t="s">
        <v>2111</v>
      </c>
      <c r="H206" s="309">
        <v>1</v>
      </c>
      <c r="I206" s="296">
        <v>9</v>
      </c>
      <c r="J206" s="310">
        <v>45379</v>
      </c>
      <c r="K206" s="310">
        <v>45379</v>
      </c>
      <c r="L206" s="310">
        <v>45379</v>
      </c>
      <c r="M206" s="297">
        <f ca="1">Tabla1[[#This Row],[REPUESTO]:[SUSTENTO]]</f>
        <v>0</v>
      </c>
      <c r="N206" s="298" t="str">
        <f>IF(Tabla1[[#This Row],[PM]]="PM01","PREVENTIVO",IF(Tabla1[[#This Row],[PM]]="PM02","BACKLOG","CORRECTIVO"))</f>
        <v>PREVENTIVO</v>
      </c>
      <c r="O206" s="309" t="s">
        <v>458</v>
      </c>
      <c r="P206" s="308">
        <f>Tabla1[[#This Row],[FREC
CANT]]</f>
        <v>1</v>
      </c>
      <c r="Q206" s="299">
        <f>Tabla1[[#This Row],[HORAS ACUM
SOLICITADO]]</f>
        <v>9</v>
      </c>
      <c r="R206" s="299">
        <f>(Tabla1[[#This Row],[H]]*Tabla1[[#This Row],[HH]])</f>
        <v>9</v>
      </c>
      <c r="S206" s="297"/>
      <c r="T206" s="300"/>
      <c r="U206" s="291" t="s">
        <v>1925</v>
      </c>
      <c r="V206" s="301"/>
      <c r="W206" s="290" t="str">
        <f>IF(Tabla1[[#This Row],[SUSTENTO]]="CORRECTIVO","ADICIONAL",IF(AND(Tabla1[[#This Row],[SUSTENTO]]="PREVENTIVO",Tabla1[[#This Row],[INDICADOR]]="VERDE"),"CUMPLIDO",IF(AND(Tabla1[[#This Row],[SUSTENTO]]="BACKLOG",Tabla1[[#This Row],[INDICADOR]]="VERDE"),"CUMPLIDO","PENDIENTE")))</f>
        <v>CUMPLIDO</v>
      </c>
      <c r="X206" s="302" t="str">
        <f>+IF(X$1=Tabla1[[#This Row],[INICIO 
PARADA]],"X",IF(Tabla1[[#This Row],[FIN 
PARADA]]=X$1,"X",""))</f>
        <v/>
      </c>
      <c r="Y206" s="302" t="str">
        <f>+IF(Y$1=Tabla1[[#This Row],[INICIO 
PARADA]],"X",IF(Tabla1[[#This Row],[FIN 
PARADA]]=Y$1,"X",""))</f>
        <v/>
      </c>
      <c r="Z206" s="302" t="str">
        <f>+IF(Z$1=Tabla1[[#This Row],[INICIO 
PARADA]],"X",IF(Tabla1[[#This Row],[FIN 
PARADA]]=Z$1,"X",""))</f>
        <v/>
      </c>
      <c r="AA206" s="302" t="str">
        <f>+IF(AA$1=Tabla1[[#This Row],[INICIO 
PARADA]],"X",IF(Tabla1[[#This Row],[FIN 
PARADA]]=AA$1,"X",""))</f>
        <v/>
      </c>
      <c r="AB206" s="302" t="str">
        <f>+IF(AB$1=Tabla1[[#This Row],[INICIO 
PARADA]],"X",IF(Tabla1[[#This Row],[FIN 
PARADA]]=AB$1,"X",""))</f>
        <v/>
      </c>
      <c r="AC206" s="302" t="str">
        <f>+IF(AC$1=Tabla1[[#This Row],[INICIO 
PARADA]],"X",IF(Tabla1[[#This Row],[FIN 
PARADA]]=AC$1,"X",""))</f>
        <v>X</v>
      </c>
      <c r="AD206" s="302" t="str">
        <f>+IF(AD$1=Tabla1[[#This Row],[INICIO 
PARADA]],"X",IF(Tabla1[[#This Row],[FIN 
PARADA]]=AD$1,"X",""))</f>
        <v/>
      </c>
      <c r="AE206" s="303" t="str">
        <f>+IF(Tabla1[[#This Row],[SEGUIMIENTO]]="CUMPLIDO","Ejecutada",IF(Tabla1[[#This Row],[SEGUIMIENTO]]="PENDIENTE","No Ejecutada","ADICIONAL"))</f>
        <v>Ejecutada</v>
      </c>
      <c r="AF206" s="292" t="s">
        <v>1820</v>
      </c>
      <c r="AG206" s="292" t="s">
        <v>1821</v>
      </c>
      <c r="AH206" s="349"/>
      <c r="AI206" s="293"/>
      <c r="AJ206" s="304" t="str">
        <f>IF(Tabla1[[#This Row],[SUSTENTO]]="CORRECTIVO","N","S")</f>
        <v>S</v>
      </c>
      <c r="AK206" s="297" t="str">
        <f>+Tabla1[[#This Row],[PERSONAL]]</f>
        <v>ELE_P_C</v>
      </c>
      <c r="AL206" s="299">
        <f>+IF(Tabla1[[#This Row],[S/N]]="S",IF(Tabla1[[#This Row],[HH]]=0,Tabla1[[#This Row],[HH//]],Tabla1[[#This Row],[HH]]),0)</f>
        <v>9</v>
      </c>
      <c r="AM206" s="296">
        <v>9</v>
      </c>
      <c r="AN206" s="305">
        <f>IF(Tabla1[[#This Row],[S/N]]="s",+IFERROR(Tabla1[[#This Row],[HH REAL]]/Tabla1[[#This Row],[HH PLAN]],0),"")</f>
        <v>1</v>
      </c>
      <c r="AO206" s="148">
        <f>Tabla1[[#This Row],[FREC
CANT]]*Tabla1[[#This Row],[HH REAL]]</f>
        <v>9</v>
      </c>
    </row>
    <row r="207" spans="1:41" hidden="1">
      <c r="A207" s="294"/>
      <c r="B207" s="290" t="s">
        <v>13</v>
      </c>
      <c r="C207" s="211"/>
      <c r="D207" s="309" t="s">
        <v>1932</v>
      </c>
      <c r="E207" s="295"/>
      <c r="F207" s="298" t="s">
        <v>2164</v>
      </c>
      <c r="G207" s="298" t="s">
        <v>2165</v>
      </c>
      <c r="H207" s="309">
        <v>2</v>
      </c>
      <c r="I207" s="296">
        <v>6</v>
      </c>
      <c r="J207" s="310">
        <v>45379</v>
      </c>
      <c r="K207" s="310">
        <v>45379</v>
      </c>
      <c r="L207" s="310">
        <v>45379</v>
      </c>
      <c r="M207" s="297">
        <f ca="1">Tabla1[[#This Row],[REPUESTO]:[SUSTENTO]]</f>
        <v>0</v>
      </c>
      <c r="N207" s="298" t="str">
        <f>IF(Tabla1[[#This Row],[PM]]="PM01","PREVENTIVO",IF(Tabla1[[#This Row],[PM]]="PM02","BACKLOG","CORRECTIVO"))</f>
        <v>PREVENTIVO</v>
      </c>
      <c r="O207" s="309" t="s">
        <v>458</v>
      </c>
      <c r="P207" s="308">
        <f>Tabla1[[#This Row],[FREC
CANT]]</f>
        <v>2</v>
      </c>
      <c r="Q207" s="299">
        <f>Tabla1[[#This Row],[HORAS ACUM
SOLICITADO]]</f>
        <v>6</v>
      </c>
      <c r="R207" s="299">
        <f>(Tabla1[[#This Row],[H]]*Tabla1[[#This Row],[HH]])</f>
        <v>12</v>
      </c>
      <c r="S207" s="297"/>
      <c r="T207" s="300"/>
      <c r="U207" s="291" t="s">
        <v>1925</v>
      </c>
      <c r="V207" s="301"/>
      <c r="W207" s="290" t="str">
        <f>IF(Tabla1[[#This Row],[SUSTENTO]]="CORRECTIVO","ADICIONAL",IF(AND(Tabla1[[#This Row],[SUSTENTO]]="PREVENTIVO",Tabla1[[#This Row],[INDICADOR]]="VERDE"),"CUMPLIDO",IF(AND(Tabla1[[#This Row],[SUSTENTO]]="BACKLOG",Tabla1[[#This Row],[INDICADOR]]="VERDE"),"CUMPLIDO","PENDIENTE")))</f>
        <v>CUMPLIDO</v>
      </c>
      <c r="X207" s="302" t="str">
        <f>+IF(X$1=Tabla1[[#This Row],[INICIO 
PARADA]],"X",IF(Tabla1[[#This Row],[FIN 
PARADA]]=X$1,"X",""))</f>
        <v/>
      </c>
      <c r="Y207" s="302" t="str">
        <f>+IF(Y$1=Tabla1[[#This Row],[INICIO 
PARADA]],"X",IF(Tabla1[[#This Row],[FIN 
PARADA]]=Y$1,"X",""))</f>
        <v/>
      </c>
      <c r="Z207" s="302" t="str">
        <f>+IF(Z$1=Tabla1[[#This Row],[INICIO 
PARADA]],"X",IF(Tabla1[[#This Row],[FIN 
PARADA]]=Z$1,"X",""))</f>
        <v/>
      </c>
      <c r="AA207" s="302" t="str">
        <f>+IF(AA$1=Tabla1[[#This Row],[INICIO 
PARADA]],"X",IF(Tabla1[[#This Row],[FIN 
PARADA]]=AA$1,"X",""))</f>
        <v/>
      </c>
      <c r="AB207" s="302" t="str">
        <f>+IF(AB$1=Tabla1[[#This Row],[INICIO 
PARADA]],"X",IF(Tabla1[[#This Row],[FIN 
PARADA]]=AB$1,"X",""))</f>
        <v/>
      </c>
      <c r="AC207" s="302" t="str">
        <f>+IF(AC$1=Tabla1[[#This Row],[INICIO 
PARADA]],"X",IF(Tabla1[[#This Row],[FIN 
PARADA]]=AC$1,"X",""))</f>
        <v>X</v>
      </c>
      <c r="AD207" s="302" t="str">
        <f>+IF(AD$1=Tabla1[[#This Row],[INICIO 
PARADA]],"X",IF(Tabla1[[#This Row],[FIN 
PARADA]]=AD$1,"X",""))</f>
        <v/>
      </c>
      <c r="AE207" s="303" t="str">
        <f>+IF(Tabla1[[#This Row],[SEGUIMIENTO]]="CUMPLIDO","Ejecutada",IF(Tabla1[[#This Row],[SEGUIMIENTO]]="PENDIENTE","No Ejecutada","ADICIONAL"))</f>
        <v>Ejecutada</v>
      </c>
      <c r="AF207" s="292" t="s">
        <v>1820</v>
      </c>
      <c r="AG207" s="292" t="s">
        <v>1821</v>
      </c>
      <c r="AH207" s="349"/>
      <c r="AI207" s="293"/>
      <c r="AJ207" s="304" t="str">
        <f>IF(Tabla1[[#This Row],[SUSTENTO]]="CORRECTIVO","N","S")</f>
        <v>S</v>
      </c>
      <c r="AK207" s="297" t="str">
        <f>+Tabla1[[#This Row],[PERSONAL]]</f>
        <v>ELE_P_C</v>
      </c>
      <c r="AL207" s="299">
        <f>+IF(Tabla1[[#This Row],[S/N]]="S",IF(Tabla1[[#This Row],[HH]]=0,Tabla1[[#This Row],[HH//]],Tabla1[[#This Row],[HH]]),0)</f>
        <v>6</v>
      </c>
      <c r="AM207" s="296">
        <v>6</v>
      </c>
      <c r="AN207" s="305">
        <f>IF(Tabla1[[#This Row],[S/N]]="s",+IFERROR(Tabla1[[#This Row],[HH REAL]]/Tabla1[[#This Row],[HH PLAN]],0),"")</f>
        <v>1</v>
      </c>
      <c r="AO207" s="148">
        <f>Tabla1[[#This Row],[FREC
CANT]]*Tabla1[[#This Row],[HH REAL]]</f>
        <v>12</v>
      </c>
    </row>
    <row r="208" spans="1:41" hidden="1">
      <c r="A208" s="350"/>
      <c r="B208" s="290" t="s">
        <v>38</v>
      </c>
      <c r="C208" s="351"/>
      <c r="D208" s="309" t="s">
        <v>1932</v>
      </c>
      <c r="E208" s="353"/>
      <c r="F208" s="298" t="s">
        <v>2096</v>
      </c>
      <c r="G208" s="298" t="s">
        <v>2166</v>
      </c>
      <c r="H208" s="309">
        <v>1</v>
      </c>
      <c r="I208" s="354">
        <v>3</v>
      </c>
      <c r="J208" s="310">
        <v>45379</v>
      </c>
      <c r="K208" s="310">
        <v>45379</v>
      </c>
      <c r="L208" s="310">
        <v>45379</v>
      </c>
      <c r="M208" s="297">
        <f ca="1">Tabla1[[#This Row],[REPUESTO]:[SUSTENTO]]</f>
        <v>0</v>
      </c>
      <c r="N208" s="298" t="str">
        <f>IF(Tabla1[[#This Row],[PM]]="PM01","PREVENTIVO",IF(Tabla1[[#This Row],[PM]]="PM02","BACKLOG","CORRECTIVO"))</f>
        <v>BACKLOG</v>
      </c>
      <c r="O208" s="309" t="s">
        <v>458</v>
      </c>
      <c r="P208" s="308">
        <f>Tabla1[[#This Row],[FREC
CANT]]</f>
        <v>1</v>
      </c>
      <c r="Q208" s="299">
        <f>Tabla1[[#This Row],[HORAS ACUM
SOLICITADO]]</f>
        <v>3</v>
      </c>
      <c r="R208" s="299">
        <f>(Tabla1[[#This Row],[H]]*Tabla1[[#This Row],[HH]])</f>
        <v>3</v>
      </c>
      <c r="S208" s="355"/>
      <c r="T208" s="356"/>
      <c r="U208" s="291" t="s">
        <v>1925</v>
      </c>
      <c r="V208" s="357"/>
      <c r="W208" s="290" t="str">
        <f>IF(Tabla1[[#This Row],[SUSTENTO]]="CORRECTIVO","ADICIONAL",IF(AND(Tabla1[[#This Row],[SUSTENTO]]="PREVENTIVO",Tabla1[[#This Row],[INDICADOR]]="VERDE"),"CUMPLIDO",IF(AND(Tabla1[[#This Row],[SUSTENTO]]="BACKLOG",Tabla1[[#This Row],[INDICADOR]]="VERDE"),"CUMPLIDO","PENDIENTE")))</f>
        <v>CUMPLIDO</v>
      </c>
      <c r="X208" s="302" t="str">
        <f>+IF(X$1=Tabla1[[#This Row],[INICIO 
PARADA]],"X",IF(Tabla1[[#This Row],[FIN 
PARADA]]=X$1,"X",""))</f>
        <v/>
      </c>
      <c r="Y208" s="302" t="str">
        <f>+IF(Y$1=Tabla1[[#This Row],[INICIO 
PARADA]],"X",IF(Tabla1[[#This Row],[FIN 
PARADA]]=Y$1,"X",""))</f>
        <v/>
      </c>
      <c r="Z208" s="302" t="str">
        <f>+IF(Z$1=Tabla1[[#This Row],[INICIO 
PARADA]],"X",IF(Tabla1[[#This Row],[FIN 
PARADA]]=Z$1,"X",""))</f>
        <v/>
      </c>
      <c r="AA208" s="302" t="str">
        <f>+IF(AA$1=Tabla1[[#This Row],[INICIO 
PARADA]],"X",IF(Tabla1[[#This Row],[FIN 
PARADA]]=AA$1,"X",""))</f>
        <v/>
      </c>
      <c r="AB208" s="302" t="str">
        <f>+IF(AB$1=Tabla1[[#This Row],[INICIO 
PARADA]],"X",IF(Tabla1[[#This Row],[FIN 
PARADA]]=AB$1,"X",""))</f>
        <v/>
      </c>
      <c r="AC208" s="302" t="str">
        <f>+IF(AC$1=Tabla1[[#This Row],[INICIO 
PARADA]],"X",IF(Tabla1[[#This Row],[FIN 
PARADA]]=AC$1,"X",""))</f>
        <v>X</v>
      </c>
      <c r="AD208" s="302" t="str">
        <f>+IF(AD$1=Tabla1[[#This Row],[INICIO 
PARADA]],"X",IF(Tabla1[[#This Row],[FIN 
PARADA]]=AD$1,"X",""))</f>
        <v/>
      </c>
      <c r="AE208" s="303" t="str">
        <f>+IF(Tabla1[[#This Row],[SEGUIMIENTO]]="CUMPLIDO","Ejecutada",IF(Tabla1[[#This Row],[SEGUIMIENTO]]="PENDIENTE","No Ejecutada","ADICIONAL"))</f>
        <v>Ejecutada</v>
      </c>
      <c r="AF208" s="292" t="s">
        <v>1820</v>
      </c>
      <c r="AG208" s="292" t="s">
        <v>1821</v>
      </c>
      <c r="AH208" s="358"/>
      <c r="AI208" s="358"/>
      <c r="AJ208" s="304" t="str">
        <f>IF(Tabla1[[#This Row],[SUSTENTO]]="CORRECTIVO","N","S")</f>
        <v>S</v>
      </c>
      <c r="AK208" s="297" t="str">
        <f>+Tabla1[[#This Row],[PERSONAL]]</f>
        <v>ELE_P_C</v>
      </c>
      <c r="AL208" s="299">
        <f>+IF(Tabla1[[#This Row],[S/N]]="S",IF(Tabla1[[#This Row],[HH]]=0,Tabla1[[#This Row],[HH//]],Tabla1[[#This Row],[HH]]),0)</f>
        <v>3</v>
      </c>
      <c r="AM208" s="354">
        <v>3</v>
      </c>
      <c r="AN208" s="305">
        <f>IF(Tabla1[[#This Row],[S/N]]="s",+IFERROR(Tabla1[[#This Row],[HH REAL]]/Tabla1[[#This Row],[HH PLAN]],0),"")</f>
        <v>1</v>
      </c>
      <c r="AO208" s="148">
        <f>Tabla1[[#This Row],[FREC
CANT]]*Tabla1[[#This Row],[HH REAL]]</f>
        <v>3</v>
      </c>
    </row>
    <row r="209" spans="1:41" hidden="1">
      <c r="A209" s="350"/>
      <c r="B209" s="290" t="s">
        <v>13</v>
      </c>
      <c r="C209" s="351"/>
      <c r="D209" s="309" t="s">
        <v>1932</v>
      </c>
      <c r="E209" s="353"/>
      <c r="F209" s="298" t="s">
        <v>2167</v>
      </c>
      <c r="G209" s="298" t="s">
        <v>2169</v>
      </c>
      <c r="H209" s="309">
        <v>2</v>
      </c>
      <c r="I209" s="354">
        <v>2</v>
      </c>
      <c r="J209" s="310">
        <v>45379</v>
      </c>
      <c r="K209" s="310">
        <v>45379</v>
      </c>
      <c r="L209" s="310">
        <v>45379</v>
      </c>
      <c r="M209" s="297">
        <f ca="1">Tabla1[[#This Row],[REPUESTO]:[SUSTENTO]]</f>
        <v>0</v>
      </c>
      <c r="N209" s="298" t="str">
        <f>IF(Tabla1[[#This Row],[PM]]="PM01","PREVENTIVO",IF(Tabla1[[#This Row],[PM]]="PM02","BACKLOG","CORRECTIVO"))</f>
        <v>PREVENTIVO</v>
      </c>
      <c r="O209" s="309" t="s">
        <v>459</v>
      </c>
      <c r="P209" s="308">
        <f>Tabla1[[#This Row],[FREC
CANT]]</f>
        <v>2</v>
      </c>
      <c r="Q209" s="299">
        <f>Tabla1[[#This Row],[HORAS ACUM
SOLICITADO]]</f>
        <v>2</v>
      </c>
      <c r="R209" s="299">
        <f>(Tabla1[[#This Row],[H]]*Tabla1[[#This Row],[HH]])</f>
        <v>4</v>
      </c>
      <c r="S209" s="355"/>
      <c r="T209" s="356"/>
      <c r="U209" s="291" t="s">
        <v>1925</v>
      </c>
      <c r="V209" s="357"/>
      <c r="W209" s="290" t="str">
        <f>IF(Tabla1[[#This Row],[SUSTENTO]]="CORRECTIVO","ADICIONAL",IF(AND(Tabla1[[#This Row],[SUSTENTO]]="PREVENTIVO",Tabla1[[#This Row],[INDICADOR]]="VERDE"),"CUMPLIDO",IF(AND(Tabla1[[#This Row],[SUSTENTO]]="BACKLOG",Tabla1[[#This Row],[INDICADOR]]="VERDE"),"CUMPLIDO","PENDIENTE")))</f>
        <v>CUMPLIDO</v>
      </c>
      <c r="X209" s="302" t="str">
        <f>+IF(X$1=Tabla1[[#This Row],[INICIO 
PARADA]],"X",IF(Tabla1[[#This Row],[FIN 
PARADA]]=X$1,"X",""))</f>
        <v/>
      </c>
      <c r="Y209" s="302" t="str">
        <f>+IF(Y$1=Tabla1[[#This Row],[INICIO 
PARADA]],"X",IF(Tabla1[[#This Row],[FIN 
PARADA]]=Y$1,"X",""))</f>
        <v/>
      </c>
      <c r="Z209" s="302" t="str">
        <f>+IF(Z$1=Tabla1[[#This Row],[INICIO 
PARADA]],"X",IF(Tabla1[[#This Row],[FIN 
PARADA]]=Z$1,"X",""))</f>
        <v/>
      </c>
      <c r="AA209" s="302" t="str">
        <f>+IF(AA$1=Tabla1[[#This Row],[INICIO 
PARADA]],"X",IF(Tabla1[[#This Row],[FIN 
PARADA]]=AA$1,"X",""))</f>
        <v/>
      </c>
      <c r="AB209" s="302" t="str">
        <f>+IF(AB$1=Tabla1[[#This Row],[INICIO 
PARADA]],"X",IF(Tabla1[[#This Row],[FIN 
PARADA]]=AB$1,"X",""))</f>
        <v/>
      </c>
      <c r="AC209" s="302" t="str">
        <f>+IF(AC$1=Tabla1[[#This Row],[INICIO 
PARADA]],"X",IF(Tabla1[[#This Row],[FIN 
PARADA]]=AC$1,"X",""))</f>
        <v>X</v>
      </c>
      <c r="AD209" s="302" t="str">
        <f>+IF(AD$1=Tabla1[[#This Row],[INICIO 
PARADA]],"X",IF(Tabla1[[#This Row],[FIN 
PARADA]]=AD$1,"X",""))</f>
        <v/>
      </c>
      <c r="AE209" s="303" t="str">
        <f>+IF(Tabla1[[#This Row],[SEGUIMIENTO]]="CUMPLIDO","Ejecutada",IF(Tabla1[[#This Row],[SEGUIMIENTO]]="PENDIENTE","No Ejecutada","ADICIONAL"))</f>
        <v>Ejecutada</v>
      </c>
      <c r="AF209" s="292" t="s">
        <v>1820</v>
      </c>
      <c r="AG209" s="292" t="s">
        <v>1821</v>
      </c>
      <c r="AH209" s="358"/>
      <c r="AI209" s="358"/>
      <c r="AJ209" s="304" t="str">
        <f>IF(Tabla1[[#This Row],[SUSTENTO]]="CORRECTIVO","N","S")</f>
        <v>S</v>
      </c>
      <c r="AK209" s="297" t="str">
        <f>+Tabla1[[#This Row],[PERSONAL]]</f>
        <v>ELECN_P_C</v>
      </c>
      <c r="AL209" s="299">
        <f>+IF(Tabla1[[#This Row],[S/N]]="S",IF(Tabla1[[#This Row],[HH]]=0,Tabla1[[#This Row],[HH//]],Tabla1[[#This Row],[HH]]),0)</f>
        <v>2</v>
      </c>
      <c r="AM209" s="354">
        <v>2</v>
      </c>
      <c r="AN209" s="305">
        <f>IF(Tabla1[[#This Row],[S/N]]="s",+IFERROR(Tabla1[[#This Row],[HH REAL]]/Tabla1[[#This Row],[HH PLAN]],0),"")</f>
        <v>1</v>
      </c>
      <c r="AO209" s="148">
        <f>Tabla1[[#This Row],[FREC
CANT]]*Tabla1[[#This Row],[HH REAL]]</f>
        <v>4</v>
      </c>
    </row>
    <row r="210" spans="1:41" hidden="1">
      <c r="A210" s="350"/>
      <c r="B210" s="290" t="s">
        <v>38</v>
      </c>
      <c r="C210" s="351"/>
      <c r="D210" s="309" t="s">
        <v>1932</v>
      </c>
      <c r="E210" s="353"/>
      <c r="F210" s="298" t="s">
        <v>2055</v>
      </c>
      <c r="G210" s="298" t="s">
        <v>2170</v>
      </c>
      <c r="H210" s="309">
        <v>2</v>
      </c>
      <c r="I210" s="354">
        <v>2</v>
      </c>
      <c r="J210" s="310">
        <v>45379</v>
      </c>
      <c r="K210" s="310">
        <v>45379</v>
      </c>
      <c r="L210" s="310">
        <v>45379</v>
      </c>
      <c r="M210" s="297">
        <f ca="1">Tabla1[[#This Row],[REPUESTO]:[SUSTENTO]]</f>
        <v>0</v>
      </c>
      <c r="N210" s="298" t="str">
        <f>IF(Tabla1[[#This Row],[PM]]="PM01","PREVENTIVO",IF(Tabla1[[#This Row],[PM]]="PM02","BACKLOG","CORRECTIVO"))</f>
        <v>BACKLOG</v>
      </c>
      <c r="O210" s="309" t="s">
        <v>459</v>
      </c>
      <c r="P210" s="308">
        <f>Tabla1[[#This Row],[FREC
CANT]]</f>
        <v>2</v>
      </c>
      <c r="Q210" s="299">
        <f>Tabla1[[#This Row],[HORAS ACUM
SOLICITADO]]</f>
        <v>2</v>
      </c>
      <c r="R210" s="299">
        <f>(Tabla1[[#This Row],[H]]*Tabla1[[#This Row],[HH]])</f>
        <v>4</v>
      </c>
      <c r="S210" s="355"/>
      <c r="T210" s="356"/>
      <c r="U210" s="291" t="s">
        <v>1925</v>
      </c>
      <c r="V210" s="357"/>
      <c r="W210" s="290" t="str">
        <f>IF(Tabla1[[#This Row],[SUSTENTO]]="CORRECTIVO","ADICIONAL",IF(AND(Tabla1[[#This Row],[SUSTENTO]]="PREVENTIVO",Tabla1[[#This Row],[INDICADOR]]="VERDE"),"CUMPLIDO",IF(AND(Tabla1[[#This Row],[SUSTENTO]]="BACKLOG",Tabla1[[#This Row],[INDICADOR]]="VERDE"),"CUMPLIDO","PENDIENTE")))</f>
        <v>CUMPLIDO</v>
      </c>
      <c r="X210" s="302" t="str">
        <f>+IF(X$1=Tabla1[[#This Row],[INICIO 
PARADA]],"X",IF(Tabla1[[#This Row],[FIN 
PARADA]]=X$1,"X",""))</f>
        <v/>
      </c>
      <c r="Y210" s="302" t="str">
        <f>+IF(Y$1=Tabla1[[#This Row],[INICIO 
PARADA]],"X",IF(Tabla1[[#This Row],[FIN 
PARADA]]=Y$1,"X",""))</f>
        <v/>
      </c>
      <c r="Z210" s="302" t="str">
        <f>+IF(Z$1=Tabla1[[#This Row],[INICIO 
PARADA]],"X",IF(Tabla1[[#This Row],[FIN 
PARADA]]=Z$1,"X",""))</f>
        <v/>
      </c>
      <c r="AA210" s="302" t="str">
        <f>+IF(AA$1=Tabla1[[#This Row],[INICIO 
PARADA]],"X",IF(Tabla1[[#This Row],[FIN 
PARADA]]=AA$1,"X",""))</f>
        <v/>
      </c>
      <c r="AB210" s="302" t="str">
        <f>+IF(AB$1=Tabla1[[#This Row],[INICIO 
PARADA]],"X",IF(Tabla1[[#This Row],[FIN 
PARADA]]=AB$1,"X",""))</f>
        <v/>
      </c>
      <c r="AC210" s="302" t="str">
        <f>+IF(AC$1=Tabla1[[#This Row],[INICIO 
PARADA]],"X",IF(Tabla1[[#This Row],[FIN 
PARADA]]=AC$1,"X",""))</f>
        <v>X</v>
      </c>
      <c r="AD210" s="302" t="str">
        <f>+IF(AD$1=Tabla1[[#This Row],[INICIO 
PARADA]],"X",IF(Tabla1[[#This Row],[FIN 
PARADA]]=AD$1,"X",""))</f>
        <v/>
      </c>
      <c r="AE210" s="303" t="str">
        <f>+IF(Tabla1[[#This Row],[SEGUIMIENTO]]="CUMPLIDO","Ejecutada",IF(Tabla1[[#This Row],[SEGUIMIENTO]]="PENDIENTE","No Ejecutada","ADICIONAL"))</f>
        <v>Ejecutada</v>
      </c>
      <c r="AF210" s="292" t="s">
        <v>1820</v>
      </c>
      <c r="AG210" s="292" t="s">
        <v>1821</v>
      </c>
      <c r="AH210" s="358"/>
      <c r="AI210" s="358"/>
      <c r="AJ210" s="304" t="str">
        <f>IF(Tabla1[[#This Row],[SUSTENTO]]="CORRECTIVO","N","S")</f>
        <v>S</v>
      </c>
      <c r="AK210" s="297" t="str">
        <f>+Tabla1[[#This Row],[PERSONAL]]</f>
        <v>ELECN_P_C</v>
      </c>
      <c r="AL210" s="299">
        <f>+IF(Tabla1[[#This Row],[S/N]]="S",IF(Tabla1[[#This Row],[HH]]=0,Tabla1[[#This Row],[HH//]],Tabla1[[#This Row],[HH]]),0)</f>
        <v>2</v>
      </c>
      <c r="AM210" s="354">
        <v>2</v>
      </c>
      <c r="AN210" s="305">
        <f>IF(Tabla1[[#This Row],[S/N]]="s",+IFERROR(Tabla1[[#This Row],[HH REAL]]/Tabla1[[#This Row],[HH PLAN]],0),"")</f>
        <v>1</v>
      </c>
      <c r="AO210" s="148">
        <f>Tabla1[[#This Row],[FREC
CANT]]*Tabla1[[#This Row],[HH REAL]]</f>
        <v>4</v>
      </c>
    </row>
    <row r="211" spans="1:41" hidden="1">
      <c r="A211" s="350"/>
      <c r="B211" s="290" t="s">
        <v>38</v>
      </c>
      <c r="C211" s="351"/>
      <c r="D211" s="309" t="s">
        <v>1932</v>
      </c>
      <c r="E211" s="353"/>
      <c r="F211" s="298" t="s">
        <v>2168</v>
      </c>
      <c r="G211" s="298" t="s">
        <v>2171</v>
      </c>
      <c r="H211" s="309">
        <v>2</v>
      </c>
      <c r="I211" s="354">
        <v>5</v>
      </c>
      <c r="J211" s="310">
        <v>45379</v>
      </c>
      <c r="K211" s="310">
        <v>45379</v>
      </c>
      <c r="L211" s="310">
        <v>45379</v>
      </c>
      <c r="M211" s="297">
        <f ca="1">Tabla1[[#This Row],[REPUESTO]:[SUSTENTO]]</f>
        <v>0</v>
      </c>
      <c r="N211" s="298" t="str">
        <f>IF(Tabla1[[#This Row],[PM]]="PM01","PREVENTIVO",IF(Tabla1[[#This Row],[PM]]="PM02","BACKLOG","CORRECTIVO"))</f>
        <v>BACKLOG</v>
      </c>
      <c r="O211" s="309" t="s">
        <v>459</v>
      </c>
      <c r="P211" s="308">
        <f>Tabla1[[#This Row],[FREC
CANT]]</f>
        <v>2</v>
      </c>
      <c r="Q211" s="299">
        <f>Tabla1[[#This Row],[HORAS ACUM
SOLICITADO]]</f>
        <v>5</v>
      </c>
      <c r="R211" s="299">
        <f>(Tabla1[[#This Row],[H]]*Tabla1[[#This Row],[HH]])</f>
        <v>10</v>
      </c>
      <c r="S211" s="355"/>
      <c r="T211" s="356"/>
      <c r="U211" s="291" t="s">
        <v>1925</v>
      </c>
      <c r="V211" s="357"/>
      <c r="W211" s="290" t="str">
        <f>IF(Tabla1[[#This Row],[SUSTENTO]]="CORRECTIVO","ADICIONAL",IF(AND(Tabla1[[#This Row],[SUSTENTO]]="PREVENTIVO",Tabla1[[#This Row],[INDICADOR]]="VERDE"),"CUMPLIDO",IF(AND(Tabla1[[#This Row],[SUSTENTO]]="BACKLOG",Tabla1[[#This Row],[INDICADOR]]="VERDE"),"CUMPLIDO","PENDIENTE")))</f>
        <v>CUMPLIDO</v>
      </c>
      <c r="X211" s="302" t="str">
        <f>+IF(X$1=Tabla1[[#This Row],[INICIO 
PARADA]],"X",IF(Tabla1[[#This Row],[FIN 
PARADA]]=X$1,"X",""))</f>
        <v/>
      </c>
      <c r="Y211" s="302" t="str">
        <f>+IF(Y$1=Tabla1[[#This Row],[INICIO 
PARADA]],"X",IF(Tabla1[[#This Row],[FIN 
PARADA]]=Y$1,"X",""))</f>
        <v/>
      </c>
      <c r="Z211" s="302" t="str">
        <f>+IF(Z$1=Tabla1[[#This Row],[INICIO 
PARADA]],"X",IF(Tabla1[[#This Row],[FIN 
PARADA]]=Z$1,"X",""))</f>
        <v/>
      </c>
      <c r="AA211" s="302" t="str">
        <f>+IF(AA$1=Tabla1[[#This Row],[INICIO 
PARADA]],"X",IF(Tabla1[[#This Row],[FIN 
PARADA]]=AA$1,"X",""))</f>
        <v/>
      </c>
      <c r="AB211" s="302" t="str">
        <f>+IF(AB$1=Tabla1[[#This Row],[INICIO 
PARADA]],"X",IF(Tabla1[[#This Row],[FIN 
PARADA]]=AB$1,"X",""))</f>
        <v/>
      </c>
      <c r="AC211" s="302" t="str">
        <f>+IF(AC$1=Tabla1[[#This Row],[INICIO 
PARADA]],"X",IF(Tabla1[[#This Row],[FIN 
PARADA]]=AC$1,"X",""))</f>
        <v>X</v>
      </c>
      <c r="AD211" s="302" t="str">
        <f>+IF(AD$1=Tabla1[[#This Row],[INICIO 
PARADA]],"X",IF(Tabla1[[#This Row],[FIN 
PARADA]]=AD$1,"X",""))</f>
        <v/>
      </c>
      <c r="AE211" s="303" t="str">
        <f>+IF(Tabla1[[#This Row],[SEGUIMIENTO]]="CUMPLIDO","Ejecutada",IF(Tabla1[[#This Row],[SEGUIMIENTO]]="PENDIENTE","No Ejecutada","ADICIONAL"))</f>
        <v>Ejecutada</v>
      </c>
      <c r="AF211" s="292" t="s">
        <v>1820</v>
      </c>
      <c r="AG211" s="292" t="s">
        <v>1821</v>
      </c>
      <c r="AH211" s="293"/>
      <c r="AI211" s="293"/>
      <c r="AJ211" s="304" t="str">
        <f>IF(Tabla1[[#This Row],[SUSTENTO]]="CORRECTIVO","N","S")</f>
        <v>S</v>
      </c>
      <c r="AK211" s="297" t="str">
        <f>+Tabla1[[#This Row],[PERSONAL]]</f>
        <v>ELECN_P_C</v>
      </c>
      <c r="AL211" s="299">
        <f>+IF(Tabla1[[#This Row],[S/N]]="S",IF(Tabla1[[#This Row],[HH]]=0,Tabla1[[#This Row],[HH//]],Tabla1[[#This Row],[HH]]),0)</f>
        <v>5</v>
      </c>
      <c r="AM211" s="354">
        <v>5</v>
      </c>
      <c r="AN211" s="305">
        <f>IF(Tabla1[[#This Row],[S/N]]="s",+IFERROR(Tabla1[[#This Row],[HH REAL]]/Tabla1[[#This Row],[HH PLAN]],0),"")</f>
        <v>1</v>
      </c>
      <c r="AO211" s="148">
        <f>Tabla1[[#This Row],[FREC
CANT]]*Tabla1[[#This Row],[HH REAL]]</f>
        <v>10</v>
      </c>
    </row>
    <row r="212" spans="1:41" ht="13.8" hidden="1">
      <c r="A212" s="350"/>
      <c r="B212" s="290" t="s">
        <v>13</v>
      </c>
      <c r="C212" s="351"/>
      <c r="D212" s="309" t="s">
        <v>1932</v>
      </c>
      <c r="E212" s="353"/>
      <c r="F212" s="298" t="s">
        <v>2122</v>
      </c>
      <c r="G212" s="298" t="s">
        <v>2128</v>
      </c>
      <c r="H212" s="309">
        <v>2</v>
      </c>
      <c r="I212" s="354">
        <v>9</v>
      </c>
      <c r="J212" s="310">
        <v>45379</v>
      </c>
      <c r="K212" s="310">
        <v>45379</v>
      </c>
      <c r="L212" s="310">
        <v>45379</v>
      </c>
      <c r="M212" s="297">
        <f ca="1">Tabla1[[#This Row],[REPUESTO]:[SUSTENTO]]</f>
        <v>0</v>
      </c>
      <c r="N212" s="298" t="str">
        <f>IF(Tabla1[[#This Row],[PM]]="PM01","PREVENTIVO",IF(Tabla1[[#This Row],[PM]]="PM02","BACKLOG","CORRECTIVO"))</f>
        <v>PREVENTIVO</v>
      </c>
      <c r="O212" s="309" t="s">
        <v>941</v>
      </c>
      <c r="P212" s="308">
        <f>Tabla1[[#This Row],[FREC
CANT]]</f>
        <v>2</v>
      </c>
      <c r="Q212" s="299">
        <f>Tabla1[[#This Row],[HORAS ACUM
SOLICITADO]]</f>
        <v>9</v>
      </c>
      <c r="R212" s="299">
        <f>(Tabla1[[#This Row],[H]]*Tabla1[[#This Row],[HH]])</f>
        <v>18</v>
      </c>
      <c r="S212" s="355"/>
      <c r="T212" s="356"/>
      <c r="U212" s="291" t="s">
        <v>1925</v>
      </c>
      <c r="V212" s="357"/>
      <c r="W212" s="290" t="str">
        <f>IF(Tabla1[[#This Row],[SUSTENTO]]="CORRECTIVO","ADICIONAL",IF(AND(Tabla1[[#This Row],[SUSTENTO]]="PREVENTIVO",Tabla1[[#This Row],[INDICADOR]]="VERDE"),"CUMPLIDO",IF(AND(Tabla1[[#This Row],[SUSTENTO]]="BACKLOG",Tabla1[[#This Row],[INDICADOR]]="VERDE"),"CUMPLIDO","PENDIENTE")))</f>
        <v>CUMPLIDO</v>
      </c>
      <c r="X212" s="302" t="str">
        <f>+IF(X$1=Tabla1[[#This Row],[INICIO 
PARADA]],"X",IF(Tabla1[[#This Row],[FIN 
PARADA]]=X$1,"X",""))</f>
        <v/>
      </c>
      <c r="Y212" s="302" t="str">
        <f>+IF(Y$1=Tabla1[[#This Row],[INICIO 
PARADA]],"X",IF(Tabla1[[#This Row],[FIN 
PARADA]]=Y$1,"X",""))</f>
        <v/>
      </c>
      <c r="Z212" s="302" t="str">
        <f>+IF(Z$1=Tabla1[[#This Row],[INICIO 
PARADA]],"X",IF(Tabla1[[#This Row],[FIN 
PARADA]]=Z$1,"X",""))</f>
        <v/>
      </c>
      <c r="AA212" s="302" t="str">
        <f>+IF(AA$1=Tabla1[[#This Row],[INICIO 
PARADA]],"X",IF(Tabla1[[#This Row],[FIN 
PARADA]]=AA$1,"X",""))</f>
        <v/>
      </c>
      <c r="AB212" s="302" t="str">
        <f>+IF(AB$1=Tabla1[[#This Row],[INICIO 
PARADA]],"X",IF(Tabla1[[#This Row],[FIN 
PARADA]]=AB$1,"X",""))</f>
        <v/>
      </c>
      <c r="AC212" s="302" t="str">
        <f>+IF(AC$1=Tabla1[[#This Row],[INICIO 
PARADA]],"X",IF(Tabla1[[#This Row],[FIN 
PARADA]]=AC$1,"X",""))</f>
        <v>X</v>
      </c>
      <c r="AD212" s="302" t="str">
        <f>+IF(AD$1=Tabla1[[#This Row],[INICIO 
PARADA]],"X",IF(Tabla1[[#This Row],[FIN 
PARADA]]=AD$1,"X",""))</f>
        <v/>
      </c>
      <c r="AE212" s="303" t="str">
        <f>+IF(Tabla1[[#This Row],[SEGUIMIENTO]]="CUMPLIDO","Ejecutada",IF(Tabla1[[#This Row],[SEGUIMIENTO]]="PENDIENTE","No Ejecutada","ADICIONAL"))</f>
        <v>Ejecutada</v>
      </c>
      <c r="AF212" s="292" t="s">
        <v>1820</v>
      </c>
      <c r="AG212" s="292" t="s">
        <v>1821</v>
      </c>
      <c r="AH212" s="2"/>
      <c r="AI212" s="358"/>
      <c r="AJ212" s="304" t="str">
        <f>IF(Tabla1[[#This Row],[SUSTENTO]]="CORRECTIVO","N","S")</f>
        <v>S</v>
      </c>
      <c r="AK212" s="297" t="str">
        <f>+Tabla1[[#This Row],[PERSONAL]]</f>
        <v>INST_P_C</v>
      </c>
      <c r="AL212" s="299">
        <f>+IF(Tabla1[[#This Row],[S/N]]="S",IF(Tabla1[[#This Row],[HH]]=0,Tabla1[[#This Row],[HH//]],Tabla1[[#This Row],[HH]]),0)</f>
        <v>9</v>
      </c>
      <c r="AM212" s="354">
        <v>9</v>
      </c>
      <c r="AN212" s="305">
        <f>IF(Tabla1[[#This Row],[S/N]]="s",+IFERROR(Tabla1[[#This Row],[HH REAL]]/Tabla1[[#This Row],[HH PLAN]],0),"")</f>
        <v>1</v>
      </c>
      <c r="AO212" s="148">
        <f>Tabla1[[#This Row],[FREC
CANT]]*Tabla1[[#This Row],[HH REAL]]</f>
        <v>18</v>
      </c>
    </row>
    <row r="213" spans="1:41" hidden="1">
      <c r="A213" s="350"/>
      <c r="B213" s="290" t="s">
        <v>13</v>
      </c>
      <c r="C213" s="351"/>
      <c r="D213" s="309" t="s">
        <v>1932</v>
      </c>
      <c r="E213" s="353"/>
      <c r="F213" s="298" t="s">
        <v>2172</v>
      </c>
      <c r="G213" s="298" t="s">
        <v>2177</v>
      </c>
      <c r="H213" s="309">
        <v>2</v>
      </c>
      <c r="I213" s="354">
        <v>4</v>
      </c>
      <c r="J213" s="310">
        <v>45379</v>
      </c>
      <c r="K213" s="310">
        <v>45379</v>
      </c>
      <c r="L213" s="310">
        <v>45379</v>
      </c>
      <c r="M213" s="297">
        <f ca="1">Tabla1[[#This Row],[REPUESTO]:[SUSTENTO]]</f>
        <v>0</v>
      </c>
      <c r="N213" s="298" t="str">
        <f>IF(Tabla1[[#This Row],[PM]]="PM01","PREVENTIVO",IF(Tabla1[[#This Row],[PM]]="PM02","BACKLOG","CORRECTIVO"))</f>
        <v>PREVENTIVO</v>
      </c>
      <c r="O213" s="309" t="s">
        <v>941</v>
      </c>
      <c r="P213" s="308">
        <f>Tabla1[[#This Row],[FREC
CANT]]</f>
        <v>2</v>
      </c>
      <c r="Q213" s="299">
        <f>Tabla1[[#This Row],[HORAS ACUM
SOLICITADO]]</f>
        <v>4</v>
      </c>
      <c r="R213" s="299">
        <f>(Tabla1[[#This Row],[H]]*Tabla1[[#This Row],[HH]])</f>
        <v>8</v>
      </c>
      <c r="S213" s="355"/>
      <c r="T213" s="356"/>
      <c r="U213" s="291" t="s">
        <v>1925</v>
      </c>
      <c r="V213" s="357"/>
      <c r="W213" s="290" t="str">
        <f>IF(Tabla1[[#This Row],[SUSTENTO]]="CORRECTIVO","ADICIONAL",IF(AND(Tabla1[[#This Row],[SUSTENTO]]="PREVENTIVO",Tabla1[[#This Row],[INDICADOR]]="VERDE"),"CUMPLIDO",IF(AND(Tabla1[[#This Row],[SUSTENTO]]="BACKLOG",Tabla1[[#This Row],[INDICADOR]]="VERDE"),"CUMPLIDO","PENDIENTE")))</f>
        <v>CUMPLIDO</v>
      </c>
      <c r="X213" s="302" t="str">
        <f>+IF(X$1=Tabla1[[#This Row],[INICIO 
PARADA]],"X",IF(Tabla1[[#This Row],[FIN 
PARADA]]=X$1,"X",""))</f>
        <v/>
      </c>
      <c r="Y213" s="302" t="str">
        <f>+IF(Y$1=Tabla1[[#This Row],[INICIO 
PARADA]],"X",IF(Tabla1[[#This Row],[FIN 
PARADA]]=Y$1,"X",""))</f>
        <v/>
      </c>
      <c r="Z213" s="302" t="str">
        <f>+IF(Z$1=Tabla1[[#This Row],[INICIO 
PARADA]],"X",IF(Tabla1[[#This Row],[FIN 
PARADA]]=Z$1,"X",""))</f>
        <v/>
      </c>
      <c r="AA213" s="302" t="str">
        <f>+IF(AA$1=Tabla1[[#This Row],[INICIO 
PARADA]],"X",IF(Tabla1[[#This Row],[FIN 
PARADA]]=AA$1,"X",""))</f>
        <v/>
      </c>
      <c r="AB213" s="302" t="str">
        <f>+IF(AB$1=Tabla1[[#This Row],[INICIO 
PARADA]],"X",IF(Tabla1[[#This Row],[FIN 
PARADA]]=AB$1,"X",""))</f>
        <v/>
      </c>
      <c r="AC213" s="302" t="str">
        <f>+IF(AC$1=Tabla1[[#This Row],[INICIO 
PARADA]],"X",IF(Tabla1[[#This Row],[FIN 
PARADA]]=AC$1,"X",""))</f>
        <v>X</v>
      </c>
      <c r="AD213" s="302" t="str">
        <f>+IF(AD$1=Tabla1[[#This Row],[INICIO 
PARADA]],"X",IF(Tabla1[[#This Row],[FIN 
PARADA]]=AD$1,"X",""))</f>
        <v/>
      </c>
      <c r="AE213" s="303" t="str">
        <f>+IF(Tabla1[[#This Row],[SEGUIMIENTO]]="CUMPLIDO","Ejecutada",IF(Tabla1[[#This Row],[SEGUIMIENTO]]="PENDIENTE","No Ejecutada","ADICIONAL"))</f>
        <v>Ejecutada</v>
      </c>
      <c r="AF213" s="292" t="s">
        <v>1820</v>
      </c>
      <c r="AG213" s="292" t="s">
        <v>1821</v>
      </c>
      <c r="AH213" s="358"/>
      <c r="AI213" s="358"/>
      <c r="AJ213" s="304" t="str">
        <f>IF(Tabla1[[#This Row],[SUSTENTO]]="CORRECTIVO","N","S")</f>
        <v>S</v>
      </c>
      <c r="AK213" s="297" t="str">
        <f>+Tabla1[[#This Row],[PERSONAL]]</f>
        <v>INST_P_C</v>
      </c>
      <c r="AL213" s="299">
        <f>+IF(Tabla1[[#This Row],[S/N]]="S",IF(Tabla1[[#This Row],[HH]]=0,Tabla1[[#This Row],[HH//]],Tabla1[[#This Row],[HH]]),0)</f>
        <v>4</v>
      </c>
      <c r="AM213" s="354">
        <v>4</v>
      </c>
      <c r="AN213" s="305">
        <f>IF(Tabla1[[#This Row],[S/N]]="s",+IFERROR(Tabla1[[#This Row],[HH REAL]]/Tabla1[[#This Row],[HH PLAN]],0),"")</f>
        <v>1</v>
      </c>
      <c r="AO213" s="148">
        <f>Tabla1[[#This Row],[FREC
CANT]]*Tabla1[[#This Row],[HH REAL]]</f>
        <v>8</v>
      </c>
    </row>
    <row r="214" spans="1:41" hidden="1">
      <c r="A214" s="350"/>
      <c r="B214" s="290" t="s">
        <v>13</v>
      </c>
      <c r="C214" s="351"/>
      <c r="D214" s="309" t="s">
        <v>1932</v>
      </c>
      <c r="E214" s="353"/>
      <c r="F214" s="298" t="s">
        <v>1003</v>
      </c>
      <c r="G214" s="298" t="s">
        <v>2178</v>
      </c>
      <c r="H214" s="309">
        <v>2</v>
      </c>
      <c r="I214" s="354">
        <v>5</v>
      </c>
      <c r="J214" s="310">
        <v>45379</v>
      </c>
      <c r="K214" s="310">
        <v>45379</v>
      </c>
      <c r="L214" s="310">
        <v>45379</v>
      </c>
      <c r="M214" s="297">
        <f ca="1">Tabla1[[#This Row],[REPUESTO]:[SUSTENTO]]</f>
        <v>0</v>
      </c>
      <c r="N214" s="298" t="str">
        <f>IF(Tabla1[[#This Row],[PM]]="PM01","PREVENTIVO",IF(Tabla1[[#This Row],[PM]]="PM02","BACKLOG","CORRECTIVO"))</f>
        <v>PREVENTIVO</v>
      </c>
      <c r="O214" s="309" t="s">
        <v>941</v>
      </c>
      <c r="P214" s="308">
        <f>Tabla1[[#This Row],[FREC
CANT]]</f>
        <v>2</v>
      </c>
      <c r="Q214" s="299">
        <f>Tabla1[[#This Row],[HORAS ACUM
SOLICITADO]]</f>
        <v>5</v>
      </c>
      <c r="R214" s="299">
        <f>(Tabla1[[#This Row],[H]]*Tabla1[[#This Row],[HH]])</f>
        <v>10</v>
      </c>
      <c r="S214" s="355"/>
      <c r="T214" s="356"/>
      <c r="U214" s="291" t="s">
        <v>1925</v>
      </c>
      <c r="V214" s="357"/>
      <c r="W214" s="290" t="str">
        <f>IF(Tabla1[[#This Row],[SUSTENTO]]="CORRECTIVO","ADICIONAL",IF(AND(Tabla1[[#This Row],[SUSTENTO]]="PREVENTIVO",Tabla1[[#This Row],[INDICADOR]]="VERDE"),"CUMPLIDO",IF(AND(Tabla1[[#This Row],[SUSTENTO]]="BACKLOG",Tabla1[[#This Row],[INDICADOR]]="VERDE"),"CUMPLIDO","PENDIENTE")))</f>
        <v>CUMPLIDO</v>
      </c>
      <c r="X214" s="302" t="str">
        <f>+IF(X$1=Tabla1[[#This Row],[INICIO 
PARADA]],"X",IF(Tabla1[[#This Row],[FIN 
PARADA]]=X$1,"X",""))</f>
        <v/>
      </c>
      <c r="Y214" s="302" t="str">
        <f>+IF(Y$1=Tabla1[[#This Row],[INICIO 
PARADA]],"X",IF(Tabla1[[#This Row],[FIN 
PARADA]]=Y$1,"X",""))</f>
        <v/>
      </c>
      <c r="Z214" s="302" t="str">
        <f>+IF(Z$1=Tabla1[[#This Row],[INICIO 
PARADA]],"X",IF(Tabla1[[#This Row],[FIN 
PARADA]]=Z$1,"X",""))</f>
        <v/>
      </c>
      <c r="AA214" s="302" t="str">
        <f>+IF(AA$1=Tabla1[[#This Row],[INICIO 
PARADA]],"X",IF(Tabla1[[#This Row],[FIN 
PARADA]]=AA$1,"X",""))</f>
        <v/>
      </c>
      <c r="AB214" s="302" t="str">
        <f>+IF(AB$1=Tabla1[[#This Row],[INICIO 
PARADA]],"X",IF(Tabla1[[#This Row],[FIN 
PARADA]]=AB$1,"X",""))</f>
        <v/>
      </c>
      <c r="AC214" s="302" t="str">
        <f>+IF(AC$1=Tabla1[[#This Row],[INICIO 
PARADA]],"X",IF(Tabla1[[#This Row],[FIN 
PARADA]]=AC$1,"X",""))</f>
        <v>X</v>
      </c>
      <c r="AD214" s="302" t="str">
        <f>+IF(AD$1=Tabla1[[#This Row],[INICIO 
PARADA]],"X",IF(Tabla1[[#This Row],[FIN 
PARADA]]=AD$1,"X",""))</f>
        <v/>
      </c>
      <c r="AE214" s="303" t="str">
        <f>+IF(Tabla1[[#This Row],[SEGUIMIENTO]]="CUMPLIDO","Ejecutada",IF(Tabla1[[#This Row],[SEGUIMIENTO]]="PENDIENTE","No Ejecutada","ADICIONAL"))</f>
        <v>Ejecutada</v>
      </c>
      <c r="AF214" s="292" t="s">
        <v>1820</v>
      </c>
      <c r="AG214" s="292" t="s">
        <v>1821</v>
      </c>
      <c r="AH214" s="358"/>
      <c r="AI214" s="293"/>
      <c r="AJ214" s="304" t="str">
        <f>IF(Tabla1[[#This Row],[SUSTENTO]]="CORRECTIVO","N","S")</f>
        <v>S</v>
      </c>
      <c r="AK214" s="297" t="str">
        <f>+Tabla1[[#This Row],[PERSONAL]]</f>
        <v>INST_P_C</v>
      </c>
      <c r="AL214" s="299">
        <f>+IF(Tabla1[[#This Row],[S/N]]="S",IF(Tabla1[[#This Row],[HH]]=0,Tabla1[[#This Row],[HH//]],Tabla1[[#This Row],[HH]]),0)</f>
        <v>5</v>
      </c>
      <c r="AM214" s="354">
        <v>5</v>
      </c>
      <c r="AN214" s="305">
        <f>IF(Tabla1[[#This Row],[S/N]]="s",+IFERROR(Tabla1[[#This Row],[HH REAL]]/Tabla1[[#This Row],[HH PLAN]],0),"")</f>
        <v>1</v>
      </c>
      <c r="AO214" s="148">
        <f>Tabla1[[#This Row],[FREC
CANT]]*Tabla1[[#This Row],[HH REAL]]</f>
        <v>10</v>
      </c>
    </row>
    <row r="215" spans="1:41" hidden="1">
      <c r="A215" s="350"/>
      <c r="B215" s="290" t="s">
        <v>38</v>
      </c>
      <c r="C215" s="351"/>
      <c r="D215" s="309" t="s">
        <v>1932</v>
      </c>
      <c r="E215" s="353"/>
      <c r="F215" s="298" t="s">
        <v>2173</v>
      </c>
      <c r="G215" s="298" t="s">
        <v>2179</v>
      </c>
      <c r="H215" s="309">
        <v>3</v>
      </c>
      <c r="I215" s="354">
        <v>9</v>
      </c>
      <c r="J215" s="310">
        <v>45379</v>
      </c>
      <c r="K215" s="310">
        <v>45379</v>
      </c>
      <c r="L215" s="310">
        <v>45379</v>
      </c>
      <c r="M215" s="297">
        <f ca="1">Tabla1[[#This Row],[REPUESTO]:[SUSTENTO]]</f>
        <v>0</v>
      </c>
      <c r="N215" s="298" t="str">
        <f>IF(Tabla1[[#This Row],[PM]]="PM01","PREVENTIVO",IF(Tabla1[[#This Row],[PM]]="PM02","BACKLOG","CORRECTIVO"))</f>
        <v>BACKLOG</v>
      </c>
      <c r="O215" s="309" t="s">
        <v>941</v>
      </c>
      <c r="P215" s="308">
        <f>Tabla1[[#This Row],[FREC
CANT]]</f>
        <v>3</v>
      </c>
      <c r="Q215" s="299">
        <f>Tabla1[[#This Row],[HORAS ACUM
SOLICITADO]]</f>
        <v>9</v>
      </c>
      <c r="R215" s="299">
        <f>(Tabla1[[#This Row],[H]]*Tabla1[[#This Row],[HH]])</f>
        <v>27</v>
      </c>
      <c r="S215" s="355"/>
      <c r="T215" s="356"/>
      <c r="U215" s="291" t="s">
        <v>1925</v>
      </c>
      <c r="V215" s="357"/>
      <c r="W215" s="290" t="str">
        <f>IF(Tabla1[[#This Row],[SUSTENTO]]="CORRECTIVO","ADICIONAL",IF(AND(Tabla1[[#This Row],[SUSTENTO]]="PREVENTIVO",Tabla1[[#This Row],[INDICADOR]]="VERDE"),"CUMPLIDO",IF(AND(Tabla1[[#This Row],[SUSTENTO]]="BACKLOG",Tabla1[[#This Row],[INDICADOR]]="VERDE"),"CUMPLIDO","PENDIENTE")))</f>
        <v>CUMPLIDO</v>
      </c>
      <c r="X215" s="302" t="str">
        <f>+IF(X$1=Tabla1[[#This Row],[INICIO 
PARADA]],"X",IF(Tabla1[[#This Row],[FIN 
PARADA]]=X$1,"X",""))</f>
        <v/>
      </c>
      <c r="Y215" s="302" t="str">
        <f>+IF(Y$1=Tabla1[[#This Row],[INICIO 
PARADA]],"X",IF(Tabla1[[#This Row],[FIN 
PARADA]]=Y$1,"X",""))</f>
        <v/>
      </c>
      <c r="Z215" s="302" t="str">
        <f>+IF(Z$1=Tabla1[[#This Row],[INICIO 
PARADA]],"X",IF(Tabla1[[#This Row],[FIN 
PARADA]]=Z$1,"X",""))</f>
        <v/>
      </c>
      <c r="AA215" s="302" t="str">
        <f>+IF(AA$1=Tabla1[[#This Row],[INICIO 
PARADA]],"X",IF(Tabla1[[#This Row],[FIN 
PARADA]]=AA$1,"X",""))</f>
        <v/>
      </c>
      <c r="AB215" s="302" t="str">
        <f>+IF(AB$1=Tabla1[[#This Row],[INICIO 
PARADA]],"X",IF(Tabla1[[#This Row],[FIN 
PARADA]]=AB$1,"X",""))</f>
        <v/>
      </c>
      <c r="AC215" s="302" t="str">
        <f>+IF(AC$1=Tabla1[[#This Row],[INICIO 
PARADA]],"X",IF(Tabla1[[#This Row],[FIN 
PARADA]]=AC$1,"X",""))</f>
        <v>X</v>
      </c>
      <c r="AD215" s="302" t="str">
        <f>+IF(AD$1=Tabla1[[#This Row],[INICIO 
PARADA]],"X",IF(Tabla1[[#This Row],[FIN 
PARADA]]=AD$1,"X",""))</f>
        <v/>
      </c>
      <c r="AE215" s="303" t="str">
        <f>+IF(Tabla1[[#This Row],[SEGUIMIENTO]]="CUMPLIDO","Ejecutada",IF(Tabla1[[#This Row],[SEGUIMIENTO]]="PENDIENTE","No Ejecutada","ADICIONAL"))</f>
        <v>Ejecutada</v>
      </c>
      <c r="AF215" s="292" t="s">
        <v>1820</v>
      </c>
      <c r="AG215" s="292" t="s">
        <v>1821</v>
      </c>
      <c r="AH215" s="358"/>
      <c r="AI215" s="358"/>
      <c r="AJ215" s="304" t="str">
        <f>IF(Tabla1[[#This Row],[SUSTENTO]]="CORRECTIVO","N","S")</f>
        <v>S</v>
      </c>
      <c r="AK215" s="297" t="str">
        <f>+Tabla1[[#This Row],[PERSONAL]]</f>
        <v>INST_P_C</v>
      </c>
      <c r="AL215" s="299">
        <f>+IF(Tabla1[[#This Row],[S/N]]="S",IF(Tabla1[[#This Row],[HH]]=0,Tabla1[[#This Row],[HH//]],Tabla1[[#This Row],[HH]]),0)</f>
        <v>9</v>
      </c>
      <c r="AM215" s="354">
        <v>9</v>
      </c>
      <c r="AN215" s="305">
        <f>IF(Tabla1[[#This Row],[S/N]]="s",+IFERROR(Tabla1[[#This Row],[HH REAL]]/Tabla1[[#This Row],[HH PLAN]],0),"")</f>
        <v>1</v>
      </c>
      <c r="AO215" s="148">
        <f>Tabla1[[#This Row],[FREC
CANT]]*Tabla1[[#This Row],[HH REAL]]</f>
        <v>27</v>
      </c>
    </row>
    <row r="216" spans="1:41" hidden="1">
      <c r="A216" s="350"/>
      <c r="B216" s="290" t="s">
        <v>38</v>
      </c>
      <c r="C216" s="351"/>
      <c r="D216" s="309" t="s">
        <v>1932</v>
      </c>
      <c r="E216" s="353"/>
      <c r="F216" s="298" t="s">
        <v>2174</v>
      </c>
      <c r="G216" s="298" t="s">
        <v>2180</v>
      </c>
      <c r="H216" s="352">
        <v>2</v>
      </c>
      <c r="I216" s="354">
        <v>5</v>
      </c>
      <c r="J216" s="310">
        <v>45379</v>
      </c>
      <c r="K216" s="310">
        <v>45379</v>
      </c>
      <c r="L216" s="310">
        <v>45379</v>
      </c>
      <c r="M216" s="297">
        <f ca="1">Tabla1[[#This Row],[REPUESTO]:[SUSTENTO]]</f>
        <v>0</v>
      </c>
      <c r="N216" s="298" t="str">
        <f>IF(Tabla1[[#This Row],[PM]]="PM01","PREVENTIVO",IF(Tabla1[[#This Row],[PM]]="PM02","BACKLOG","CORRECTIVO"))</f>
        <v>BACKLOG</v>
      </c>
      <c r="O216" s="309" t="s">
        <v>941</v>
      </c>
      <c r="P216" s="308">
        <f>Tabla1[[#This Row],[FREC
CANT]]</f>
        <v>2</v>
      </c>
      <c r="Q216" s="299">
        <f>Tabla1[[#This Row],[HORAS ACUM
SOLICITADO]]</f>
        <v>5</v>
      </c>
      <c r="R216" s="299">
        <f>(Tabla1[[#This Row],[H]]*Tabla1[[#This Row],[HH]])</f>
        <v>10</v>
      </c>
      <c r="S216" s="355"/>
      <c r="T216" s="356"/>
      <c r="U216" s="291" t="s">
        <v>1925</v>
      </c>
      <c r="V216" s="357"/>
      <c r="W216" s="290" t="str">
        <f>IF(Tabla1[[#This Row],[SUSTENTO]]="CORRECTIVO","ADICIONAL",IF(AND(Tabla1[[#This Row],[SUSTENTO]]="PREVENTIVO",Tabla1[[#This Row],[INDICADOR]]="VERDE"),"CUMPLIDO",IF(AND(Tabla1[[#This Row],[SUSTENTO]]="BACKLOG",Tabla1[[#This Row],[INDICADOR]]="VERDE"),"CUMPLIDO","PENDIENTE")))</f>
        <v>CUMPLIDO</v>
      </c>
      <c r="X216" s="302" t="str">
        <f>+IF(X$1=Tabla1[[#This Row],[INICIO 
PARADA]],"X",IF(Tabla1[[#This Row],[FIN 
PARADA]]=X$1,"X",""))</f>
        <v/>
      </c>
      <c r="Y216" s="302" t="str">
        <f>+IF(Y$1=Tabla1[[#This Row],[INICIO 
PARADA]],"X",IF(Tabla1[[#This Row],[FIN 
PARADA]]=Y$1,"X",""))</f>
        <v/>
      </c>
      <c r="Z216" s="302" t="str">
        <f>+IF(Z$1=Tabla1[[#This Row],[INICIO 
PARADA]],"X",IF(Tabla1[[#This Row],[FIN 
PARADA]]=Z$1,"X",""))</f>
        <v/>
      </c>
      <c r="AA216" s="302" t="str">
        <f>+IF(AA$1=Tabla1[[#This Row],[INICIO 
PARADA]],"X",IF(Tabla1[[#This Row],[FIN 
PARADA]]=AA$1,"X",""))</f>
        <v/>
      </c>
      <c r="AB216" s="302" t="str">
        <f>+IF(AB$1=Tabla1[[#This Row],[INICIO 
PARADA]],"X",IF(Tabla1[[#This Row],[FIN 
PARADA]]=AB$1,"X",""))</f>
        <v/>
      </c>
      <c r="AC216" s="302" t="str">
        <f>+IF(AC$1=Tabla1[[#This Row],[INICIO 
PARADA]],"X",IF(Tabla1[[#This Row],[FIN 
PARADA]]=AC$1,"X",""))</f>
        <v>X</v>
      </c>
      <c r="AD216" s="302" t="str">
        <f>+IF(AD$1=Tabla1[[#This Row],[INICIO 
PARADA]],"X",IF(Tabla1[[#This Row],[FIN 
PARADA]]=AD$1,"X",""))</f>
        <v/>
      </c>
      <c r="AE216" s="303" t="str">
        <f>+IF(Tabla1[[#This Row],[SEGUIMIENTO]]="CUMPLIDO","Ejecutada",IF(Tabla1[[#This Row],[SEGUIMIENTO]]="PENDIENTE","No Ejecutada","ADICIONAL"))</f>
        <v>Ejecutada</v>
      </c>
      <c r="AF216" s="292" t="s">
        <v>1820</v>
      </c>
      <c r="AG216" s="292" t="s">
        <v>1821</v>
      </c>
      <c r="AH216" s="358"/>
      <c r="AI216" s="358"/>
      <c r="AJ216" s="304" t="str">
        <f>IF(Tabla1[[#This Row],[SUSTENTO]]="CORRECTIVO","N","S")</f>
        <v>S</v>
      </c>
      <c r="AK216" s="297" t="str">
        <f>+Tabla1[[#This Row],[PERSONAL]]</f>
        <v>INST_P_C</v>
      </c>
      <c r="AL216" s="299">
        <f>+IF(Tabla1[[#This Row],[S/N]]="S",IF(Tabla1[[#This Row],[HH]]=0,Tabla1[[#This Row],[HH//]],Tabla1[[#This Row],[HH]]),0)</f>
        <v>5</v>
      </c>
      <c r="AM216" s="354">
        <v>5</v>
      </c>
      <c r="AN216" s="305">
        <f>IF(Tabla1[[#This Row],[S/N]]="s",+IFERROR(Tabla1[[#This Row],[HH REAL]]/Tabla1[[#This Row],[HH PLAN]],0),"")</f>
        <v>1</v>
      </c>
      <c r="AO216" s="148">
        <f>Tabla1[[#This Row],[FREC
CANT]]*Tabla1[[#This Row],[HH REAL]]</f>
        <v>10</v>
      </c>
    </row>
    <row r="217" spans="1:41" hidden="1">
      <c r="A217" s="350"/>
      <c r="B217" s="290" t="s">
        <v>38</v>
      </c>
      <c r="C217" s="351"/>
      <c r="D217" s="309" t="s">
        <v>1932</v>
      </c>
      <c r="E217" s="353"/>
      <c r="F217" s="298" t="s">
        <v>2175</v>
      </c>
      <c r="G217" s="298" t="s">
        <v>2181</v>
      </c>
      <c r="H217" s="352">
        <v>2</v>
      </c>
      <c r="I217" s="354">
        <v>4</v>
      </c>
      <c r="J217" s="310">
        <v>45379</v>
      </c>
      <c r="K217" s="310">
        <v>45379</v>
      </c>
      <c r="L217" s="310">
        <v>45379</v>
      </c>
      <c r="M217" s="297">
        <f ca="1">Tabla1[[#This Row],[REPUESTO]:[SUSTENTO]]</f>
        <v>0</v>
      </c>
      <c r="N217" s="298" t="str">
        <f>IF(Tabla1[[#This Row],[PM]]="PM01","PREVENTIVO",IF(Tabla1[[#This Row],[PM]]="PM02","BACKLOG","CORRECTIVO"))</f>
        <v>BACKLOG</v>
      </c>
      <c r="O217" s="309" t="s">
        <v>941</v>
      </c>
      <c r="P217" s="308">
        <f>Tabla1[[#This Row],[FREC
CANT]]</f>
        <v>2</v>
      </c>
      <c r="Q217" s="299">
        <f>Tabla1[[#This Row],[HORAS ACUM
SOLICITADO]]</f>
        <v>4</v>
      </c>
      <c r="R217" s="299">
        <f>(Tabla1[[#This Row],[H]]*Tabla1[[#This Row],[HH]])</f>
        <v>8</v>
      </c>
      <c r="S217" s="355"/>
      <c r="T217" s="356"/>
      <c r="U217" s="291" t="s">
        <v>1925</v>
      </c>
      <c r="V217" s="357"/>
      <c r="W217" s="290" t="str">
        <f>IF(Tabla1[[#This Row],[SUSTENTO]]="CORRECTIVO","ADICIONAL",IF(AND(Tabla1[[#This Row],[SUSTENTO]]="PREVENTIVO",Tabla1[[#This Row],[INDICADOR]]="VERDE"),"CUMPLIDO",IF(AND(Tabla1[[#This Row],[SUSTENTO]]="BACKLOG",Tabla1[[#This Row],[INDICADOR]]="VERDE"),"CUMPLIDO","PENDIENTE")))</f>
        <v>CUMPLIDO</v>
      </c>
      <c r="X217" s="302" t="str">
        <f>+IF(X$1=Tabla1[[#This Row],[INICIO 
PARADA]],"X",IF(Tabla1[[#This Row],[FIN 
PARADA]]=X$1,"X",""))</f>
        <v/>
      </c>
      <c r="Y217" s="302" t="str">
        <f>+IF(Y$1=Tabla1[[#This Row],[INICIO 
PARADA]],"X",IF(Tabla1[[#This Row],[FIN 
PARADA]]=Y$1,"X",""))</f>
        <v/>
      </c>
      <c r="Z217" s="302" t="str">
        <f>+IF(Z$1=Tabla1[[#This Row],[INICIO 
PARADA]],"X",IF(Tabla1[[#This Row],[FIN 
PARADA]]=Z$1,"X",""))</f>
        <v/>
      </c>
      <c r="AA217" s="302" t="str">
        <f>+IF(AA$1=Tabla1[[#This Row],[INICIO 
PARADA]],"X",IF(Tabla1[[#This Row],[FIN 
PARADA]]=AA$1,"X",""))</f>
        <v/>
      </c>
      <c r="AB217" s="302" t="str">
        <f>+IF(AB$1=Tabla1[[#This Row],[INICIO 
PARADA]],"X",IF(Tabla1[[#This Row],[FIN 
PARADA]]=AB$1,"X",""))</f>
        <v/>
      </c>
      <c r="AC217" s="302" t="str">
        <f>+IF(AC$1=Tabla1[[#This Row],[INICIO 
PARADA]],"X",IF(Tabla1[[#This Row],[FIN 
PARADA]]=AC$1,"X",""))</f>
        <v>X</v>
      </c>
      <c r="AD217" s="302" t="str">
        <f>+IF(AD$1=Tabla1[[#This Row],[INICIO 
PARADA]],"X",IF(Tabla1[[#This Row],[FIN 
PARADA]]=AD$1,"X",""))</f>
        <v/>
      </c>
      <c r="AE217" s="303" t="str">
        <f>+IF(Tabla1[[#This Row],[SEGUIMIENTO]]="CUMPLIDO","Ejecutada",IF(Tabla1[[#This Row],[SEGUIMIENTO]]="PENDIENTE","No Ejecutada","ADICIONAL"))</f>
        <v>Ejecutada</v>
      </c>
      <c r="AF217" s="292" t="s">
        <v>1820</v>
      </c>
      <c r="AG217" s="292" t="s">
        <v>1821</v>
      </c>
      <c r="AH217" s="358"/>
      <c r="AI217" s="358"/>
      <c r="AJ217" s="304" t="str">
        <f>IF(Tabla1[[#This Row],[SUSTENTO]]="CORRECTIVO","N","S")</f>
        <v>S</v>
      </c>
      <c r="AK217" s="297" t="str">
        <f>+Tabla1[[#This Row],[PERSONAL]]</f>
        <v>INST_P_C</v>
      </c>
      <c r="AL217" s="299">
        <f>+IF(Tabla1[[#This Row],[S/N]]="S",IF(Tabla1[[#This Row],[HH]]=0,Tabla1[[#This Row],[HH//]],Tabla1[[#This Row],[HH]]),0)</f>
        <v>4</v>
      </c>
      <c r="AM217" s="354">
        <v>4</v>
      </c>
      <c r="AN217" s="305">
        <f>IF(Tabla1[[#This Row],[S/N]]="s",+IFERROR(Tabla1[[#This Row],[HH REAL]]/Tabla1[[#This Row],[HH PLAN]],0),"")</f>
        <v>1</v>
      </c>
      <c r="AO217" s="148">
        <f>Tabla1[[#This Row],[FREC
CANT]]*Tabla1[[#This Row],[HH REAL]]</f>
        <v>8</v>
      </c>
    </row>
    <row r="218" spans="1:41" hidden="1">
      <c r="A218" s="350"/>
      <c r="B218" s="290" t="s">
        <v>38</v>
      </c>
      <c r="C218" s="351"/>
      <c r="D218" s="309" t="s">
        <v>1932</v>
      </c>
      <c r="E218" s="353"/>
      <c r="F218" s="298" t="s">
        <v>2176</v>
      </c>
      <c r="G218" s="298" t="s">
        <v>2182</v>
      </c>
      <c r="H218" s="352">
        <v>2</v>
      </c>
      <c r="I218" s="354">
        <v>4</v>
      </c>
      <c r="J218" s="310">
        <v>45379</v>
      </c>
      <c r="K218" s="310">
        <v>45379</v>
      </c>
      <c r="L218" s="310">
        <v>45379</v>
      </c>
      <c r="M218" s="297">
        <f ca="1">Tabla1[[#This Row],[REPUESTO]:[SUSTENTO]]</f>
        <v>0</v>
      </c>
      <c r="N218" s="298" t="str">
        <f>IF(Tabla1[[#This Row],[PM]]="PM01","PREVENTIVO",IF(Tabla1[[#This Row],[PM]]="PM02","BACKLOG","CORRECTIVO"))</f>
        <v>BACKLOG</v>
      </c>
      <c r="O218" s="309" t="s">
        <v>941</v>
      </c>
      <c r="P218" s="308">
        <f>Tabla1[[#This Row],[FREC
CANT]]</f>
        <v>2</v>
      </c>
      <c r="Q218" s="299">
        <f>Tabla1[[#This Row],[HORAS ACUM
SOLICITADO]]</f>
        <v>4</v>
      </c>
      <c r="R218" s="299">
        <f>(Tabla1[[#This Row],[H]]*Tabla1[[#This Row],[HH]])</f>
        <v>8</v>
      </c>
      <c r="S218" s="355"/>
      <c r="T218" s="356"/>
      <c r="U218" s="291" t="s">
        <v>1925</v>
      </c>
      <c r="V218" s="357"/>
      <c r="W218" s="290" t="str">
        <f>IF(Tabla1[[#This Row],[SUSTENTO]]="CORRECTIVO","ADICIONAL",IF(AND(Tabla1[[#This Row],[SUSTENTO]]="PREVENTIVO",Tabla1[[#This Row],[INDICADOR]]="VERDE"),"CUMPLIDO",IF(AND(Tabla1[[#This Row],[SUSTENTO]]="BACKLOG",Tabla1[[#This Row],[INDICADOR]]="VERDE"),"CUMPLIDO","PENDIENTE")))</f>
        <v>CUMPLIDO</v>
      </c>
      <c r="X218" s="302" t="str">
        <f>+IF(X$1=Tabla1[[#This Row],[INICIO 
PARADA]],"X",IF(Tabla1[[#This Row],[FIN 
PARADA]]=X$1,"X",""))</f>
        <v/>
      </c>
      <c r="Y218" s="302" t="str">
        <f>+IF(Y$1=Tabla1[[#This Row],[INICIO 
PARADA]],"X",IF(Tabla1[[#This Row],[FIN 
PARADA]]=Y$1,"X",""))</f>
        <v/>
      </c>
      <c r="Z218" s="302" t="str">
        <f>+IF(Z$1=Tabla1[[#This Row],[INICIO 
PARADA]],"X",IF(Tabla1[[#This Row],[FIN 
PARADA]]=Z$1,"X",""))</f>
        <v/>
      </c>
      <c r="AA218" s="302" t="str">
        <f>+IF(AA$1=Tabla1[[#This Row],[INICIO 
PARADA]],"X",IF(Tabla1[[#This Row],[FIN 
PARADA]]=AA$1,"X",""))</f>
        <v/>
      </c>
      <c r="AB218" s="302" t="str">
        <f>+IF(AB$1=Tabla1[[#This Row],[INICIO 
PARADA]],"X",IF(Tabla1[[#This Row],[FIN 
PARADA]]=AB$1,"X",""))</f>
        <v/>
      </c>
      <c r="AC218" s="302" t="str">
        <f>+IF(AC$1=Tabla1[[#This Row],[INICIO 
PARADA]],"X",IF(Tabla1[[#This Row],[FIN 
PARADA]]=AC$1,"X",""))</f>
        <v>X</v>
      </c>
      <c r="AD218" s="302" t="str">
        <f>+IF(AD$1=Tabla1[[#This Row],[INICIO 
PARADA]],"X",IF(Tabla1[[#This Row],[FIN 
PARADA]]=AD$1,"X",""))</f>
        <v/>
      </c>
      <c r="AE218" s="303" t="str">
        <f>+IF(Tabla1[[#This Row],[SEGUIMIENTO]]="CUMPLIDO","Ejecutada",IF(Tabla1[[#This Row],[SEGUIMIENTO]]="PENDIENTE","No Ejecutada","ADICIONAL"))</f>
        <v>Ejecutada</v>
      </c>
      <c r="AF218" s="292" t="s">
        <v>1820</v>
      </c>
      <c r="AG218" s="292" t="s">
        <v>1821</v>
      </c>
      <c r="AH218" s="358"/>
      <c r="AI218" s="358"/>
      <c r="AJ218" s="304" t="str">
        <f>IF(Tabla1[[#This Row],[SUSTENTO]]="CORRECTIVO","N","S")</f>
        <v>S</v>
      </c>
      <c r="AK218" s="297" t="str">
        <f>+Tabla1[[#This Row],[PERSONAL]]</f>
        <v>INST_P_C</v>
      </c>
      <c r="AL218" s="299">
        <f>+IF(Tabla1[[#This Row],[S/N]]="S",IF(Tabla1[[#This Row],[HH]]=0,Tabla1[[#This Row],[HH//]],Tabla1[[#This Row],[HH]]),0)</f>
        <v>4</v>
      </c>
      <c r="AM218" s="354">
        <v>4</v>
      </c>
      <c r="AN218" s="305">
        <f>IF(Tabla1[[#This Row],[S/N]]="s",+IFERROR(Tabla1[[#This Row],[HH REAL]]/Tabla1[[#This Row],[HH PLAN]],0),"")</f>
        <v>1</v>
      </c>
      <c r="AO218" s="148">
        <f>Tabla1[[#This Row],[FREC
CANT]]*Tabla1[[#This Row],[HH REAL]]</f>
        <v>8</v>
      </c>
    </row>
    <row r="219" spans="1:41" hidden="1">
      <c r="A219" s="350"/>
      <c r="B219" s="290" t="s">
        <v>38</v>
      </c>
      <c r="C219" s="351"/>
      <c r="D219" s="309" t="s">
        <v>1932</v>
      </c>
      <c r="E219" s="353"/>
      <c r="F219" s="298" t="s">
        <v>913</v>
      </c>
      <c r="G219" s="298" t="s">
        <v>2183</v>
      </c>
      <c r="H219" s="352">
        <v>2</v>
      </c>
      <c r="I219" s="354">
        <v>5</v>
      </c>
      <c r="J219" s="310">
        <v>45379</v>
      </c>
      <c r="K219" s="310">
        <v>45379</v>
      </c>
      <c r="L219" s="310">
        <v>45379</v>
      </c>
      <c r="M219" s="297">
        <f ca="1">Tabla1[[#This Row],[REPUESTO]:[SUSTENTO]]</f>
        <v>0</v>
      </c>
      <c r="N219" s="298" t="str">
        <f>IF(Tabla1[[#This Row],[PM]]="PM01","PREVENTIVO",IF(Tabla1[[#This Row],[PM]]="PM02","BACKLOG","CORRECTIVO"))</f>
        <v>BACKLOG</v>
      </c>
      <c r="O219" s="309" t="s">
        <v>941</v>
      </c>
      <c r="P219" s="308">
        <f>Tabla1[[#This Row],[FREC
CANT]]</f>
        <v>2</v>
      </c>
      <c r="Q219" s="299">
        <f>Tabla1[[#This Row],[HORAS ACUM
SOLICITADO]]</f>
        <v>5</v>
      </c>
      <c r="R219" s="299">
        <f>(Tabla1[[#This Row],[H]]*Tabla1[[#This Row],[HH]])</f>
        <v>10</v>
      </c>
      <c r="S219" s="355"/>
      <c r="T219" s="356"/>
      <c r="U219" s="291" t="s">
        <v>1925</v>
      </c>
      <c r="V219" s="357"/>
      <c r="W219" s="290" t="str">
        <f>IF(Tabla1[[#This Row],[SUSTENTO]]="CORRECTIVO","ADICIONAL",IF(AND(Tabla1[[#This Row],[SUSTENTO]]="PREVENTIVO",Tabla1[[#This Row],[INDICADOR]]="VERDE"),"CUMPLIDO",IF(AND(Tabla1[[#This Row],[SUSTENTO]]="BACKLOG",Tabla1[[#This Row],[INDICADOR]]="VERDE"),"CUMPLIDO","PENDIENTE")))</f>
        <v>CUMPLIDO</v>
      </c>
      <c r="X219" s="302" t="str">
        <f>+IF(X$1=Tabla1[[#This Row],[INICIO 
PARADA]],"X",IF(Tabla1[[#This Row],[FIN 
PARADA]]=X$1,"X",""))</f>
        <v/>
      </c>
      <c r="Y219" s="302" t="str">
        <f>+IF(Y$1=Tabla1[[#This Row],[INICIO 
PARADA]],"X",IF(Tabla1[[#This Row],[FIN 
PARADA]]=Y$1,"X",""))</f>
        <v/>
      </c>
      <c r="Z219" s="302" t="str">
        <f>+IF(Z$1=Tabla1[[#This Row],[INICIO 
PARADA]],"X",IF(Tabla1[[#This Row],[FIN 
PARADA]]=Z$1,"X",""))</f>
        <v/>
      </c>
      <c r="AA219" s="302" t="str">
        <f>+IF(AA$1=Tabla1[[#This Row],[INICIO 
PARADA]],"X",IF(Tabla1[[#This Row],[FIN 
PARADA]]=AA$1,"X",""))</f>
        <v/>
      </c>
      <c r="AB219" s="302" t="str">
        <f>+IF(AB$1=Tabla1[[#This Row],[INICIO 
PARADA]],"X",IF(Tabla1[[#This Row],[FIN 
PARADA]]=AB$1,"X",""))</f>
        <v/>
      </c>
      <c r="AC219" s="302" t="str">
        <f>+IF(AC$1=Tabla1[[#This Row],[INICIO 
PARADA]],"X",IF(Tabla1[[#This Row],[FIN 
PARADA]]=AC$1,"X",""))</f>
        <v>X</v>
      </c>
      <c r="AD219" s="302" t="str">
        <f>+IF(AD$1=Tabla1[[#This Row],[INICIO 
PARADA]],"X",IF(Tabla1[[#This Row],[FIN 
PARADA]]=AD$1,"X",""))</f>
        <v/>
      </c>
      <c r="AE219" s="303" t="str">
        <f>+IF(Tabla1[[#This Row],[SEGUIMIENTO]]="CUMPLIDO","Ejecutada",IF(Tabla1[[#This Row],[SEGUIMIENTO]]="PENDIENTE","No Ejecutada","ADICIONAL"))</f>
        <v>Ejecutada</v>
      </c>
      <c r="AF219" s="292" t="s">
        <v>1820</v>
      </c>
      <c r="AG219" s="292" t="s">
        <v>1821</v>
      </c>
      <c r="AH219" s="349"/>
      <c r="AI219" s="358"/>
      <c r="AJ219" s="304" t="str">
        <f>IF(Tabla1[[#This Row],[SUSTENTO]]="CORRECTIVO","N","S")</f>
        <v>S</v>
      </c>
      <c r="AK219" s="297" t="str">
        <f>+Tabla1[[#This Row],[PERSONAL]]</f>
        <v>INST_P_C</v>
      </c>
      <c r="AL219" s="299">
        <f>+IF(Tabla1[[#This Row],[S/N]]="S",IF(Tabla1[[#This Row],[HH]]=0,Tabla1[[#This Row],[HH//]],Tabla1[[#This Row],[HH]]),0)</f>
        <v>5</v>
      </c>
      <c r="AM219" s="354">
        <v>5</v>
      </c>
      <c r="AN219" s="305">
        <f>IF(Tabla1[[#This Row],[S/N]]="s",+IFERROR(Tabla1[[#This Row],[HH REAL]]/Tabla1[[#This Row],[HH PLAN]],0),"")</f>
        <v>1</v>
      </c>
      <c r="AO219" s="148">
        <f>Tabla1[[#This Row],[FREC
CANT]]*Tabla1[[#This Row],[HH REAL]]</f>
        <v>10</v>
      </c>
    </row>
    <row r="220" spans="1:41" hidden="1">
      <c r="A220" s="350"/>
      <c r="B220" s="290" t="s">
        <v>13</v>
      </c>
      <c r="C220" s="351"/>
      <c r="D220" s="309" t="s">
        <v>1932</v>
      </c>
      <c r="E220" s="353"/>
      <c r="F220" s="298" t="s">
        <v>1633</v>
      </c>
      <c r="G220" s="298" t="s">
        <v>1983</v>
      </c>
      <c r="H220" s="352">
        <v>1</v>
      </c>
      <c r="I220" s="354">
        <v>1</v>
      </c>
      <c r="J220" s="310">
        <v>45379</v>
      </c>
      <c r="K220" s="310">
        <v>45379</v>
      </c>
      <c r="L220" s="310">
        <v>45379</v>
      </c>
      <c r="M220" s="297">
        <f ca="1">Tabla1[[#This Row],[REPUESTO]:[SUSTENTO]]</f>
        <v>0</v>
      </c>
      <c r="N220" s="298" t="str">
        <f>IF(Tabla1[[#This Row],[PM]]="PM01","PREVENTIVO",IF(Tabla1[[#This Row],[PM]]="PM02","BACKLOG","CORRECTIVO"))</f>
        <v>PREVENTIVO</v>
      </c>
      <c r="O220" s="309" t="s">
        <v>1928</v>
      </c>
      <c r="P220" s="308">
        <f>Tabla1[[#This Row],[FREC
CANT]]</f>
        <v>1</v>
      </c>
      <c r="Q220" s="299">
        <f>Tabla1[[#This Row],[HORAS ACUM
SOLICITADO]]</f>
        <v>1</v>
      </c>
      <c r="R220" s="299">
        <f>(Tabla1[[#This Row],[H]]*Tabla1[[#This Row],[HH]])</f>
        <v>1</v>
      </c>
      <c r="S220" s="355"/>
      <c r="T220" s="356"/>
      <c r="U220" s="291" t="s">
        <v>1925</v>
      </c>
      <c r="V220" s="357"/>
      <c r="W220" s="290" t="str">
        <f>IF(Tabla1[[#This Row],[SUSTENTO]]="CORRECTIVO","ADICIONAL",IF(AND(Tabla1[[#This Row],[SUSTENTO]]="PREVENTIVO",Tabla1[[#This Row],[INDICADOR]]="VERDE"),"CUMPLIDO",IF(AND(Tabla1[[#This Row],[SUSTENTO]]="BACKLOG",Tabla1[[#This Row],[INDICADOR]]="VERDE"),"CUMPLIDO","PENDIENTE")))</f>
        <v>CUMPLIDO</v>
      </c>
      <c r="X220" s="302" t="str">
        <f>+IF(X$1=Tabla1[[#This Row],[INICIO 
PARADA]],"X",IF(Tabla1[[#This Row],[FIN 
PARADA]]=X$1,"X",""))</f>
        <v/>
      </c>
      <c r="Y220" s="302" t="str">
        <f>+IF(Y$1=Tabla1[[#This Row],[INICIO 
PARADA]],"X",IF(Tabla1[[#This Row],[FIN 
PARADA]]=Y$1,"X",""))</f>
        <v/>
      </c>
      <c r="Z220" s="302" t="str">
        <f>+IF(Z$1=Tabla1[[#This Row],[INICIO 
PARADA]],"X",IF(Tabla1[[#This Row],[FIN 
PARADA]]=Z$1,"X",""))</f>
        <v/>
      </c>
      <c r="AA220" s="302" t="str">
        <f>+IF(AA$1=Tabla1[[#This Row],[INICIO 
PARADA]],"X",IF(Tabla1[[#This Row],[FIN 
PARADA]]=AA$1,"X",""))</f>
        <v/>
      </c>
      <c r="AB220" s="302" t="str">
        <f>+IF(AB$1=Tabla1[[#This Row],[INICIO 
PARADA]],"X",IF(Tabla1[[#This Row],[FIN 
PARADA]]=AB$1,"X",""))</f>
        <v/>
      </c>
      <c r="AC220" s="302" t="str">
        <f>+IF(AC$1=Tabla1[[#This Row],[INICIO 
PARADA]],"X",IF(Tabla1[[#This Row],[FIN 
PARADA]]=AC$1,"X",""))</f>
        <v>X</v>
      </c>
      <c r="AD220" s="302" t="str">
        <f>+IF(AD$1=Tabla1[[#This Row],[INICIO 
PARADA]],"X",IF(Tabla1[[#This Row],[FIN 
PARADA]]=AD$1,"X",""))</f>
        <v/>
      </c>
      <c r="AE220" s="303" t="str">
        <f>+IF(Tabla1[[#This Row],[SEGUIMIENTO]]="CUMPLIDO","Ejecutada",IF(Tabla1[[#This Row],[SEGUIMIENTO]]="PENDIENTE","No Ejecutada","ADICIONAL"))</f>
        <v>Ejecutada</v>
      </c>
      <c r="AF220" s="292" t="s">
        <v>1820</v>
      </c>
      <c r="AG220" s="292" t="s">
        <v>1821</v>
      </c>
      <c r="AH220" s="358"/>
      <c r="AI220" s="358"/>
      <c r="AJ220" s="304" t="str">
        <f>IF(Tabla1[[#This Row],[SUSTENTO]]="CORRECTIVO","N","S")</f>
        <v>S</v>
      </c>
      <c r="AK220" s="297" t="str">
        <f>+Tabla1[[#This Row],[PERSONAL]]</f>
        <v>LUB_P_C</v>
      </c>
      <c r="AL220" s="299">
        <f>+IF(Tabla1[[#This Row],[S/N]]="S",IF(Tabla1[[#This Row],[HH]]=0,Tabla1[[#This Row],[HH//]],Tabla1[[#This Row],[HH]]),0)</f>
        <v>1</v>
      </c>
      <c r="AM220" s="354">
        <v>1</v>
      </c>
      <c r="AN220" s="305">
        <f>IF(Tabla1[[#This Row],[S/N]]="s",+IFERROR(Tabla1[[#This Row],[HH REAL]]/Tabla1[[#This Row],[HH PLAN]],0),"")</f>
        <v>1</v>
      </c>
      <c r="AO220" s="148">
        <f>Tabla1[[#This Row],[FREC
CANT]]*Tabla1[[#This Row],[HH REAL]]</f>
        <v>1</v>
      </c>
    </row>
    <row r="221" spans="1:41" hidden="1">
      <c r="A221" s="350"/>
      <c r="B221" s="290" t="s">
        <v>13</v>
      </c>
      <c r="C221" s="351"/>
      <c r="D221" s="309" t="s">
        <v>1932</v>
      </c>
      <c r="E221" s="353"/>
      <c r="F221" s="298" t="s">
        <v>1633</v>
      </c>
      <c r="G221" s="298" t="s">
        <v>2187</v>
      </c>
      <c r="H221" s="352">
        <v>1</v>
      </c>
      <c r="I221" s="354">
        <v>1</v>
      </c>
      <c r="J221" s="310">
        <v>45379</v>
      </c>
      <c r="K221" s="310">
        <v>45379</v>
      </c>
      <c r="L221" s="310">
        <v>45379</v>
      </c>
      <c r="M221" s="297">
        <f ca="1">Tabla1[[#This Row],[REPUESTO]:[SUSTENTO]]</f>
        <v>0</v>
      </c>
      <c r="N221" s="298" t="str">
        <f>IF(Tabla1[[#This Row],[PM]]="PM01","PREVENTIVO",IF(Tabla1[[#This Row],[PM]]="PM02","BACKLOG","CORRECTIVO"))</f>
        <v>PREVENTIVO</v>
      </c>
      <c r="O221" s="309" t="s">
        <v>1928</v>
      </c>
      <c r="P221" s="308">
        <f>Tabla1[[#This Row],[FREC
CANT]]</f>
        <v>1</v>
      </c>
      <c r="Q221" s="299">
        <f>Tabla1[[#This Row],[HORAS ACUM
SOLICITADO]]</f>
        <v>1</v>
      </c>
      <c r="R221" s="299">
        <f>(Tabla1[[#This Row],[H]]*Tabla1[[#This Row],[HH]])</f>
        <v>1</v>
      </c>
      <c r="S221" s="355"/>
      <c r="T221" s="356"/>
      <c r="U221" s="291" t="s">
        <v>1925</v>
      </c>
      <c r="V221" s="357"/>
      <c r="W221" s="290" t="str">
        <f>IF(Tabla1[[#This Row],[SUSTENTO]]="CORRECTIVO","ADICIONAL",IF(AND(Tabla1[[#This Row],[SUSTENTO]]="PREVENTIVO",Tabla1[[#This Row],[INDICADOR]]="VERDE"),"CUMPLIDO",IF(AND(Tabla1[[#This Row],[SUSTENTO]]="BACKLOG",Tabla1[[#This Row],[INDICADOR]]="VERDE"),"CUMPLIDO","PENDIENTE")))</f>
        <v>CUMPLIDO</v>
      </c>
      <c r="X221" s="302" t="str">
        <f>+IF(X$1=Tabla1[[#This Row],[INICIO 
PARADA]],"X",IF(Tabla1[[#This Row],[FIN 
PARADA]]=X$1,"X",""))</f>
        <v/>
      </c>
      <c r="Y221" s="302" t="str">
        <f>+IF(Y$1=Tabla1[[#This Row],[INICIO 
PARADA]],"X",IF(Tabla1[[#This Row],[FIN 
PARADA]]=Y$1,"X",""))</f>
        <v/>
      </c>
      <c r="Z221" s="302" t="str">
        <f>+IF(Z$1=Tabla1[[#This Row],[INICIO 
PARADA]],"X",IF(Tabla1[[#This Row],[FIN 
PARADA]]=Z$1,"X",""))</f>
        <v/>
      </c>
      <c r="AA221" s="302" t="str">
        <f>+IF(AA$1=Tabla1[[#This Row],[INICIO 
PARADA]],"X",IF(Tabla1[[#This Row],[FIN 
PARADA]]=AA$1,"X",""))</f>
        <v/>
      </c>
      <c r="AB221" s="302" t="str">
        <f>+IF(AB$1=Tabla1[[#This Row],[INICIO 
PARADA]],"X",IF(Tabla1[[#This Row],[FIN 
PARADA]]=AB$1,"X",""))</f>
        <v/>
      </c>
      <c r="AC221" s="302" t="str">
        <f>+IF(AC$1=Tabla1[[#This Row],[INICIO 
PARADA]],"X",IF(Tabla1[[#This Row],[FIN 
PARADA]]=AC$1,"X",""))</f>
        <v>X</v>
      </c>
      <c r="AD221" s="302" t="str">
        <f>+IF(AD$1=Tabla1[[#This Row],[INICIO 
PARADA]],"X",IF(Tabla1[[#This Row],[FIN 
PARADA]]=AD$1,"X",""))</f>
        <v/>
      </c>
      <c r="AE221" s="303" t="str">
        <f>+IF(Tabla1[[#This Row],[SEGUIMIENTO]]="CUMPLIDO","Ejecutada",IF(Tabla1[[#This Row],[SEGUIMIENTO]]="PENDIENTE","No Ejecutada","ADICIONAL"))</f>
        <v>Ejecutada</v>
      </c>
      <c r="AF221" s="292" t="s">
        <v>1820</v>
      </c>
      <c r="AG221" s="292" t="s">
        <v>1821</v>
      </c>
      <c r="AH221" s="293"/>
      <c r="AI221" s="293"/>
      <c r="AJ221" s="304" t="str">
        <f>IF(Tabla1[[#This Row],[SUSTENTO]]="CORRECTIVO","N","S")</f>
        <v>S</v>
      </c>
      <c r="AK221" s="297" t="str">
        <f>+Tabla1[[#This Row],[PERSONAL]]</f>
        <v>LUB_P_C</v>
      </c>
      <c r="AL221" s="299">
        <f>+IF(Tabla1[[#This Row],[S/N]]="S",IF(Tabla1[[#This Row],[HH]]=0,Tabla1[[#This Row],[HH//]],Tabla1[[#This Row],[HH]]),0)</f>
        <v>1</v>
      </c>
      <c r="AM221" s="354">
        <v>1</v>
      </c>
      <c r="AN221" s="305">
        <f>IF(Tabla1[[#This Row],[S/N]]="s",+IFERROR(Tabla1[[#This Row],[HH REAL]]/Tabla1[[#This Row],[HH PLAN]],0),"")</f>
        <v>1</v>
      </c>
      <c r="AO221" s="148">
        <f>Tabla1[[#This Row],[FREC
CANT]]*Tabla1[[#This Row],[HH REAL]]</f>
        <v>1</v>
      </c>
    </row>
    <row r="222" spans="1:41" hidden="1">
      <c r="A222" s="350"/>
      <c r="B222" s="290" t="s">
        <v>13</v>
      </c>
      <c r="C222" s="351"/>
      <c r="D222" s="309" t="s">
        <v>1932</v>
      </c>
      <c r="E222" s="353"/>
      <c r="F222" s="298" t="s">
        <v>966</v>
      </c>
      <c r="G222" s="298" t="s">
        <v>1983</v>
      </c>
      <c r="H222" s="352">
        <v>1</v>
      </c>
      <c r="I222" s="354">
        <v>1</v>
      </c>
      <c r="J222" s="310">
        <v>45379</v>
      </c>
      <c r="K222" s="310">
        <v>45379</v>
      </c>
      <c r="L222" s="310">
        <v>45379</v>
      </c>
      <c r="M222" s="297">
        <f ca="1">Tabla1[[#This Row],[REPUESTO]:[SUSTENTO]]</f>
        <v>0</v>
      </c>
      <c r="N222" s="298" t="str">
        <f>IF(Tabla1[[#This Row],[PM]]="PM01","PREVENTIVO",IF(Tabla1[[#This Row],[PM]]="PM02","BACKLOG","CORRECTIVO"))</f>
        <v>PREVENTIVO</v>
      </c>
      <c r="O222" s="309" t="s">
        <v>1928</v>
      </c>
      <c r="P222" s="308">
        <f>Tabla1[[#This Row],[FREC
CANT]]</f>
        <v>1</v>
      </c>
      <c r="Q222" s="299">
        <f>Tabla1[[#This Row],[HORAS ACUM
SOLICITADO]]</f>
        <v>1</v>
      </c>
      <c r="R222" s="299">
        <f>(Tabla1[[#This Row],[H]]*Tabla1[[#This Row],[HH]])</f>
        <v>1</v>
      </c>
      <c r="S222" s="355"/>
      <c r="T222" s="356"/>
      <c r="U222" s="291" t="s">
        <v>1925</v>
      </c>
      <c r="V222" s="357"/>
      <c r="W222" s="290" t="str">
        <f>IF(Tabla1[[#This Row],[SUSTENTO]]="CORRECTIVO","ADICIONAL",IF(AND(Tabla1[[#This Row],[SUSTENTO]]="PREVENTIVO",Tabla1[[#This Row],[INDICADOR]]="VERDE"),"CUMPLIDO",IF(AND(Tabla1[[#This Row],[SUSTENTO]]="BACKLOG",Tabla1[[#This Row],[INDICADOR]]="VERDE"),"CUMPLIDO","PENDIENTE")))</f>
        <v>CUMPLIDO</v>
      </c>
      <c r="X222" s="302" t="str">
        <f>+IF(X$1=Tabla1[[#This Row],[INICIO 
PARADA]],"X",IF(Tabla1[[#This Row],[FIN 
PARADA]]=X$1,"X",""))</f>
        <v/>
      </c>
      <c r="Y222" s="302" t="str">
        <f>+IF(Y$1=Tabla1[[#This Row],[INICIO 
PARADA]],"X",IF(Tabla1[[#This Row],[FIN 
PARADA]]=Y$1,"X",""))</f>
        <v/>
      </c>
      <c r="Z222" s="302" t="str">
        <f>+IF(Z$1=Tabla1[[#This Row],[INICIO 
PARADA]],"X",IF(Tabla1[[#This Row],[FIN 
PARADA]]=Z$1,"X",""))</f>
        <v/>
      </c>
      <c r="AA222" s="302" t="str">
        <f>+IF(AA$1=Tabla1[[#This Row],[INICIO 
PARADA]],"X",IF(Tabla1[[#This Row],[FIN 
PARADA]]=AA$1,"X",""))</f>
        <v/>
      </c>
      <c r="AB222" s="302" t="str">
        <f>+IF(AB$1=Tabla1[[#This Row],[INICIO 
PARADA]],"X",IF(Tabla1[[#This Row],[FIN 
PARADA]]=AB$1,"X",""))</f>
        <v/>
      </c>
      <c r="AC222" s="302" t="str">
        <f>+IF(AC$1=Tabla1[[#This Row],[INICIO 
PARADA]],"X",IF(Tabla1[[#This Row],[FIN 
PARADA]]=AC$1,"X",""))</f>
        <v>X</v>
      </c>
      <c r="AD222" s="302" t="str">
        <f>+IF(AD$1=Tabla1[[#This Row],[INICIO 
PARADA]],"X",IF(Tabla1[[#This Row],[FIN 
PARADA]]=AD$1,"X",""))</f>
        <v/>
      </c>
      <c r="AE222" s="303" t="str">
        <f>+IF(Tabla1[[#This Row],[SEGUIMIENTO]]="CUMPLIDO","Ejecutada",IF(Tabla1[[#This Row],[SEGUIMIENTO]]="PENDIENTE","No Ejecutada","ADICIONAL"))</f>
        <v>Ejecutada</v>
      </c>
      <c r="AF222" s="292" t="s">
        <v>1820</v>
      </c>
      <c r="AG222" s="292" t="s">
        <v>1821</v>
      </c>
      <c r="AH222" s="293"/>
      <c r="AI222" s="293"/>
      <c r="AJ222" s="304" t="str">
        <f>IF(Tabla1[[#This Row],[SUSTENTO]]="CORRECTIVO","N","S")</f>
        <v>S</v>
      </c>
      <c r="AK222" s="297" t="str">
        <f>+Tabla1[[#This Row],[PERSONAL]]</f>
        <v>LUB_P_C</v>
      </c>
      <c r="AL222" s="299">
        <f>+IF(Tabla1[[#This Row],[S/N]]="S",IF(Tabla1[[#This Row],[HH]]=0,Tabla1[[#This Row],[HH//]],Tabla1[[#This Row],[HH]]),0)</f>
        <v>1</v>
      </c>
      <c r="AM222" s="354">
        <v>1</v>
      </c>
      <c r="AN222" s="305">
        <f>IF(Tabla1[[#This Row],[S/N]]="s",+IFERROR(Tabla1[[#This Row],[HH REAL]]/Tabla1[[#This Row],[HH PLAN]],0),"")</f>
        <v>1</v>
      </c>
      <c r="AO222" s="148">
        <f>Tabla1[[#This Row],[FREC
CANT]]*Tabla1[[#This Row],[HH REAL]]</f>
        <v>1</v>
      </c>
    </row>
    <row r="223" spans="1:41" hidden="1">
      <c r="A223" s="350"/>
      <c r="B223" s="290" t="s">
        <v>13</v>
      </c>
      <c r="C223" s="351"/>
      <c r="D223" s="309" t="s">
        <v>1932</v>
      </c>
      <c r="E223" s="353"/>
      <c r="F223" s="298" t="s">
        <v>966</v>
      </c>
      <c r="G223" s="298" t="s">
        <v>2187</v>
      </c>
      <c r="H223" s="352">
        <v>1</v>
      </c>
      <c r="I223" s="354">
        <v>1</v>
      </c>
      <c r="J223" s="310">
        <v>45379</v>
      </c>
      <c r="K223" s="310">
        <v>45379</v>
      </c>
      <c r="L223" s="310">
        <v>45379</v>
      </c>
      <c r="M223" s="297">
        <f ca="1">Tabla1[[#This Row],[REPUESTO]:[SUSTENTO]]</f>
        <v>0</v>
      </c>
      <c r="N223" s="298" t="str">
        <f>IF(Tabla1[[#This Row],[PM]]="PM01","PREVENTIVO",IF(Tabla1[[#This Row],[PM]]="PM02","BACKLOG","CORRECTIVO"))</f>
        <v>PREVENTIVO</v>
      </c>
      <c r="O223" s="309" t="s">
        <v>1928</v>
      </c>
      <c r="P223" s="308">
        <f>Tabla1[[#This Row],[FREC
CANT]]</f>
        <v>1</v>
      </c>
      <c r="Q223" s="299">
        <f>Tabla1[[#This Row],[HORAS ACUM
SOLICITADO]]</f>
        <v>1</v>
      </c>
      <c r="R223" s="299">
        <f>(Tabla1[[#This Row],[H]]*Tabla1[[#This Row],[HH]])</f>
        <v>1</v>
      </c>
      <c r="S223" s="355"/>
      <c r="T223" s="356"/>
      <c r="U223" s="291" t="s">
        <v>1925</v>
      </c>
      <c r="V223" s="357"/>
      <c r="W223" s="290" t="str">
        <f>IF(Tabla1[[#This Row],[SUSTENTO]]="CORRECTIVO","ADICIONAL",IF(AND(Tabla1[[#This Row],[SUSTENTO]]="PREVENTIVO",Tabla1[[#This Row],[INDICADOR]]="VERDE"),"CUMPLIDO",IF(AND(Tabla1[[#This Row],[SUSTENTO]]="BACKLOG",Tabla1[[#This Row],[INDICADOR]]="VERDE"),"CUMPLIDO","PENDIENTE")))</f>
        <v>CUMPLIDO</v>
      </c>
      <c r="X223" s="302" t="str">
        <f>+IF(X$1=Tabla1[[#This Row],[INICIO 
PARADA]],"X",IF(Tabla1[[#This Row],[FIN 
PARADA]]=X$1,"X",""))</f>
        <v/>
      </c>
      <c r="Y223" s="302" t="str">
        <f>+IF(Y$1=Tabla1[[#This Row],[INICIO 
PARADA]],"X",IF(Tabla1[[#This Row],[FIN 
PARADA]]=Y$1,"X",""))</f>
        <v/>
      </c>
      <c r="Z223" s="302" t="str">
        <f>+IF(Z$1=Tabla1[[#This Row],[INICIO 
PARADA]],"X",IF(Tabla1[[#This Row],[FIN 
PARADA]]=Z$1,"X",""))</f>
        <v/>
      </c>
      <c r="AA223" s="302" t="str">
        <f>+IF(AA$1=Tabla1[[#This Row],[INICIO 
PARADA]],"X",IF(Tabla1[[#This Row],[FIN 
PARADA]]=AA$1,"X",""))</f>
        <v/>
      </c>
      <c r="AB223" s="302" t="str">
        <f>+IF(AB$1=Tabla1[[#This Row],[INICIO 
PARADA]],"X",IF(Tabla1[[#This Row],[FIN 
PARADA]]=AB$1,"X",""))</f>
        <v/>
      </c>
      <c r="AC223" s="302" t="str">
        <f>+IF(AC$1=Tabla1[[#This Row],[INICIO 
PARADA]],"X",IF(Tabla1[[#This Row],[FIN 
PARADA]]=AC$1,"X",""))</f>
        <v>X</v>
      </c>
      <c r="AD223" s="302" t="str">
        <f>+IF(AD$1=Tabla1[[#This Row],[INICIO 
PARADA]],"X",IF(Tabla1[[#This Row],[FIN 
PARADA]]=AD$1,"X",""))</f>
        <v/>
      </c>
      <c r="AE223" s="303" t="str">
        <f>+IF(Tabla1[[#This Row],[SEGUIMIENTO]]="CUMPLIDO","Ejecutada",IF(Tabla1[[#This Row],[SEGUIMIENTO]]="PENDIENTE","No Ejecutada","ADICIONAL"))</f>
        <v>Ejecutada</v>
      </c>
      <c r="AF223" s="292" t="s">
        <v>1820</v>
      </c>
      <c r="AG223" s="292" t="s">
        <v>1821</v>
      </c>
      <c r="AH223" s="293"/>
      <c r="AI223" s="293"/>
      <c r="AJ223" s="304" t="str">
        <f>IF(Tabla1[[#This Row],[SUSTENTO]]="CORRECTIVO","N","S")</f>
        <v>S</v>
      </c>
      <c r="AK223" s="297" t="str">
        <f>+Tabla1[[#This Row],[PERSONAL]]</f>
        <v>LUB_P_C</v>
      </c>
      <c r="AL223" s="299">
        <f>+IF(Tabla1[[#This Row],[S/N]]="S",IF(Tabla1[[#This Row],[HH]]=0,Tabla1[[#This Row],[HH//]],Tabla1[[#This Row],[HH]]),0)</f>
        <v>1</v>
      </c>
      <c r="AM223" s="354">
        <v>1</v>
      </c>
      <c r="AN223" s="305">
        <f>IF(Tabla1[[#This Row],[S/N]]="s",+IFERROR(Tabla1[[#This Row],[HH REAL]]/Tabla1[[#This Row],[HH PLAN]],0),"")</f>
        <v>1</v>
      </c>
      <c r="AO223" s="148">
        <f>Tabla1[[#This Row],[FREC
CANT]]*Tabla1[[#This Row],[HH REAL]]</f>
        <v>1</v>
      </c>
    </row>
    <row r="224" spans="1:41" hidden="1">
      <c r="A224" s="350"/>
      <c r="B224" s="290" t="s">
        <v>13</v>
      </c>
      <c r="C224" s="351"/>
      <c r="D224" s="309" t="s">
        <v>1932</v>
      </c>
      <c r="E224" s="353"/>
      <c r="F224" s="298" t="s">
        <v>1636</v>
      </c>
      <c r="G224" s="298" t="s">
        <v>1983</v>
      </c>
      <c r="H224" s="352">
        <v>1</v>
      </c>
      <c r="I224" s="354">
        <v>1</v>
      </c>
      <c r="J224" s="310">
        <v>45379</v>
      </c>
      <c r="K224" s="310">
        <v>45379</v>
      </c>
      <c r="L224" s="310">
        <v>45379</v>
      </c>
      <c r="M224" s="297">
        <f ca="1">Tabla1[[#This Row],[REPUESTO]:[SUSTENTO]]</f>
        <v>0</v>
      </c>
      <c r="N224" s="298" t="str">
        <f>IF(Tabla1[[#This Row],[PM]]="PM01","PREVENTIVO",IF(Tabla1[[#This Row],[PM]]="PM02","BACKLOG","CORRECTIVO"))</f>
        <v>PREVENTIVO</v>
      </c>
      <c r="O224" s="309" t="s">
        <v>1928</v>
      </c>
      <c r="P224" s="308">
        <f>Tabla1[[#This Row],[FREC
CANT]]</f>
        <v>1</v>
      </c>
      <c r="Q224" s="299">
        <f>Tabla1[[#This Row],[HORAS ACUM
SOLICITADO]]</f>
        <v>1</v>
      </c>
      <c r="R224" s="299">
        <f>(Tabla1[[#This Row],[H]]*Tabla1[[#This Row],[HH]])</f>
        <v>1</v>
      </c>
      <c r="S224" s="355"/>
      <c r="T224" s="356"/>
      <c r="U224" s="291" t="s">
        <v>1925</v>
      </c>
      <c r="V224" s="357"/>
      <c r="W224" s="290" t="str">
        <f>IF(Tabla1[[#This Row],[SUSTENTO]]="CORRECTIVO","ADICIONAL",IF(AND(Tabla1[[#This Row],[SUSTENTO]]="PREVENTIVO",Tabla1[[#This Row],[INDICADOR]]="VERDE"),"CUMPLIDO",IF(AND(Tabla1[[#This Row],[SUSTENTO]]="BACKLOG",Tabla1[[#This Row],[INDICADOR]]="VERDE"),"CUMPLIDO","PENDIENTE")))</f>
        <v>CUMPLIDO</v>
      </c>
      <c r="X224" s="302" t="str">
        <f>+IF(X$1=Tabla1[[#This Row],[INICIO 
PARADA]],"X",IF(Tabla1[[#This Row],[FIN 
PARADA]]=X$1,"X",""))</f>
        <v/>
      </c>
      <c r="Y224" s="302" t="str">
        <f>+IF(Y$1=Tabla1[[#This Row],[INICIO 
PARADA]],"X",IF(Tabla1[[#This Row],[FIN 
PARADA]]=Y$1,"X",""))</f>
        <v/>
      </c>
      <c r="Z224" s="302" t="str">
        <f>+IF(Z$1=Tabla1[[#This Row],[INICIO 
PARADA]],"X",IF(Tabla1[[#This Row],[FIN 
PARADA]]=Z$1,"X",""))</f>
        <v/>
      </c>
      <c r="AA224" s="302" t="str">
        <f>+IF(AA$1=Tabla1[[#This Row],[INICIO 
PARADA]],"X",IF(Tabla1[[#This Row],[FIN 
PARADA]]=AA$1,"X",""))</f>
        <v/>
      </c>
      <c r="AB224" s="302" t="str">
        <f>+IF(AB$1=Tabla1[[#This Row],[INICIO 
PARADA]],"X",IF(Tabla1[[#This Row],[FIN 
PARADA]]=AB$1,"X",""))</f>
        <v/>
      </c>
      <c r="AC224" s="302" t="str">
        <f>+IF(AC$1=Tabla1[[#This Row],[INICIO 
PARADA]],"X",IF(Tabla1[[#This Row],[FIN 
PARADA]]=AC$1,"X",""))</f>
        <v>X</v>
      </c>
      <c r="AD224" s="302" t="str">
        <f>+IF(AD$1=Tabla1[[#This Row],[INICIO 
PARADA]],"X",IF(Tabla1[[#This Row],[FIN 
PARADA]]=AD$1,"X",""))</f>
        <v/>
      </c>
      <c r="AE224" s="303" t="str">
        <f>+IF(Tabla1[[#This Row],[SEGUIMIENTO]]="CUMPLIDO","Ejecutada",IF(Tabla1[[#This Row],[SEGUIMIENTO]]="PENDIENTE","No Ejecutada","ADICIONAL"))</f>
        <v>Ejecutada</v>
      </c>
      <c r="AF224" s="292" t="s">
        <v>1820</v>
      </c>
      <c r="AG224" s="292" t="s">
        <v>1821</v>
      </c>
      <c r="AH224" s="293"/>
      <c r="AI224" s="293"/>
      <c r="AJ224" s="304" t="str">
        <f>IF(Tabla1[[#This Row],[SUSTENTO]]="CORRECTIVO","N","S")</f>
        <v>S</v>
      </c>
      <c r="AK224" s="297" t="str">
        <f>+Tabla1[[#This Row],[PERSONAL]]</f>
        <v>LUB_P_C</v>
      </c>
      <c r="AL224" s="299">
        <f>+IF(Tabla1[[#This Row],[S/N]]="S",IF(Tabla1[[#This Row],[HH]]=0,Tabla1[[#This Row],[HH//]],Tabla1[[#This Row],[HH]]),0)</f>
        <v>1</v>
      </c>
      <c r="AM224" s="354">
        <v>1</v>
      </c>
      <c r="AN224" s="305">
        <f>IF(Tabla1[[#This Row],[S/N]]="s",+IFERROR(Tabla1[[#This Row],[HH REAL]]/Tabla1[[#This Row],[HH PLAN]],0),"")</f>
        <v>1</v>
      </c>
      <c r="AO224" s="148">
        <f>Tabla1[[#This Row],[FREC
CANT]]*Tabla1[[#This Row],[HH REAL]]</f>
        <v>1</v>
      </c>
    </row>
    <row r="225" spans="1:41" hidden="1">
      <c r="A225" s="350"/>
      <c r="B225" s="290" t="s">
        <v>13</v>
      </c>
      <c r="C225" s="351"/>
      <c r="D225" s="309" t="s">
        <v>1932</v>
      </c>
      <c r="E225" s="353"/>
      <c r="F225" s="298" t="s">
        <v>2184</v>
      </c>
      <c r="G225" s="298" t="s">
        <v>2188</v>
      </c>
      <c r="H225" s="352">
        <v>1</v>
      </c>
      <c r="I225" s="354">
        <v>1</v>
      </c>
      <c r="J225" s="310">
        <v>45379</v>
      </c>
      <c r="K225" s="310">
        <v>45379</v>
      </c>
      <c r="L225" s="310">
        <v>45379</v>
      </c>
      <c r="M225" s="297">
        <f ca="1">Tabla1[[#This Row],[REPUESTO]:[SUSTENTO]]</f>
        <v>0</v>
      </c>
      <c r="N225" s="298" t="str">
        <f>IF(Tabla1[[#This Row],[PM]]="PM01","PREVENTIVO",IF(Tabla1[[#This Row],[PM]]="PM02","BACKLOG","CORRECTIVO"))</f>
        <v>PREVENTIVO</v>
      </c>
      <c r="O225" s="309" t="s">
        <v>1928</v>
      </c>
      <c r="P225" s="308">
        <f>Tabla1[[#This Row],[FREC
CANT]]</f>
        <v>1</v>
      </c>
      <c r="Q225" s="299">
        <f>Tabla1[[#This Row],[HORAS ACUM
SOLICITADO]]</f>
        <v>1</v>
      </c>
      <c r="R225" s="299">
        <f>(Tabla1[[#This Row],[H]]*Tabla1[[#This Row],[HH]])</f>
        <v>1</v>
      </c>
      <c r="S225" s="355"/>
      <c r="T225" s="356"/>
      <c r="U225" s="291" t="s">
        <v>1925</v>
      </c>
      <c r="V225" s="357"/>
      <c r="W225" s="290" t="str">
        <f>IF(Tabla1[[#This Row],[SUSTENTO]]="CORRECTIVO","ADICIONAL",IF(AND(Tabla1[[#This Row],[SUSTENTO]]="PREVENTIVO",Tabla1[[#This Row],[INDICADOR]]="VERDE"),"CUMPLIDO",IF(AND(Tabla1[[#This Row],[SUSTENTO]]="BACKLOG",Tabla1[[#This Row],[INDICADOR]]="VERDE"),"CUMPLIDO","PENDIENTE")))</f>
        <v>CUMPLIDO</v>
      </c>
      <c r="X225" s="302" t="str">
        <f>+IF(X$1=Tabla1[[#This Row],[INICIO 
PARADA]],"X",IF(Tabla1[[#This Row],[FIN 
PARADA]]=X$1,"X",""))</f>
        <v/>
      </c>
      <c r="Y225" s="302" t="str">
        <f>+IF(Y$1=Tabla1[[#This Row],[INICIO 
PARADA]],"X",IF(Tabla1[[#This Row],[FIN 
PARADA]]=Y$1,"X",""))</f>
        <v/>
      </c>
      <c r="Z225" s="302" t="str">
        <f>+IF(Z$1=Tabla1[[#This Row],[INICIO 
PARADA]],"X",IF(Tabla1[[#This Row],[FIN 
PARADA]]=Z$1,"X",""))</f>
        <v/>
      </c>
      <c r="AA225" s="302" t="str">
        <f>+IF(AA$1=Tabla1[[#This Row],[INICIO 
PARADA]],"X",IF(Tabla1[[#This Row],[FIN 
PARADA]]=AA$1,"X",""))</f>
        <v/>
      </c>
      <c r="AB225" s="302" t="str">
        <f>+IF(AB$1=Tabla1[[#This Row],[INICIO 
PARADA]],"X",IF(Tabla1[[#This Row],[FIN 
PARADA]]=AB$1,"X",""))</f>
        <v/>
      </c>
      <c r="AC225" s="302" t="str">
        <f>+IF(AC$1=Tabla1[[#This Row],[INICIO 
PARADA]],"X",IF(Tabla1[[#This Row],[FIN 
PARADA]]=AC$1,"X",""))</f>
        <v>X</v>
      </c>
      <c r="AD225" s="302" t="str">
        <f>+IF(AD$1=Tabla1[[#This Row],[INICIO 
PARADA]],"X",IF(Tabla1[[#This Row],[FIN 
PARADA]]=AD$1,"X",""))</f>
        <v/>
      </c>
      <c r="AE225" s="303" t="str">
        <f>+IF(Tabla1[[#This Row],[SEGUIMIENTO]]="CUMPLIDO","Ejecutada",IF(Tabla1[[#This Row],[SEGUIMIENTO]]="PENDIENTE","No Ejecutada","ADICIONAL"))</f>
        <v>Ejecutada</v>
      </c>
      <c r="AF225" s="292" t="s">
        <v>1820</v>
      </c>
      <c r="AG225" s="292" t="s">
        <v>1821</v>
      </c>
      <c r="AH225" s="293"/>
      <c r="AI225" s="293"/>
      <c r="AJ225" s="304" t="str">
        <f>IF(Tabla1[[#This Row],[SUSTENTO]]="CORRECTIVO","N","S")</f>
        <v>S</v>
      </c>
      <c r="AK225" s="297" t="str">
        <f>+Tabla1[[#This Row],[PERSONAL]]</f>
        <v>LUB_P_C</v>
      </c>
      <c r="AL225" s="299">
        <f>+IF(Tabla1[[#This Row],[S/N]]="S",IF(Tabla1[[#This Row],[HH]]=0,Tabla1[[#This Row],[HH//]],Tabla1[[#This Row],[HH]]),0)</f>
        <v>1</v>
      </c>
      <c r="AM225" s="354">
        <v>1</v>
      </c>
      <c r="AN225" s="305">
        <f>IF(Tabla1[[#This Row],[S/N]]="s",+IFERROR(Tabla1[[#This Row],[HH REAL]]/Tabla1[[#This Row],[HH PLAN]],0),"")</f>
        <v>1</v>
      </c>
      <c r="AO225" s="148">
        <f>Tabla1[[#This Row],[FREC
CANT]]*Tabla1[[#This Row],[HH REAL]]</f>
        <v>1</v>
      </c>
    </row>
    <row r="226" spans="1:41" hidden="1">
      <c r="A226" s="350"/>
      <c r="B226" s="290" t="s">
        <v>13</v>
      </c>
      <c r="C226" s="351"/>
      <c r="D226" s="309" t="s">
        <v>1932</v>
      </c>
      <c r="E226" s="353"/>
      <c r="F226" s="298" t="s">
        <v>2184</v>
      </c>
      <c r="G226" s="298" t="s">
        <v>2189</v>
      </c>
      <c r="H226" s="352">
        <v>1</v>
      </c>
      <c r="I226" s="354">
        <v>1</v>
      </c>
      <c r="J226" s="310">
        <v>45379</v>
      </c>
      <c r="K226" s="310">
        <v>45379</v>
      </c>
      <c r="L226" s="310">
        <v>45379</v>
      </c>
      <c r="M226" s="297">
        <f ca="1">Tabla1[[#This Row],[REPUESTO]:[SUSTENTO]]</f>
        <v>0</v>
      </c>
      <c r="N226" s="298" t="str">
        <f>IF(Tabla1[[#This Row],[PM]]="PM01","PREVENTIVO",IF(Tabla1[[#This Row],[PM]]="PM02","BACKLOG","CORRECTIVO"))</f>
        <v>PREVENTIVO</v>
      </c>
      <c r="O226" s="309" t="s">
        <v>1928</v>
      </c>
      <c r="P226" s="308">
        <f>Tabla1[[#This Row],[FREC
CANT]]</f>
        <v>1</v>
      </c>
      <c r="Q226" s="299">
        <f>Tabla1[[#This Row],[HORAS ACUM
SOLICITADO]]</f>
        <v>1</v>
      </c>
      <c r="R226" s="299">
        <f>(Tabla1[[#This Row],[H]]*Tabla1[[#This Row],[HH]])</f>
        <v>1</v>
      </c>
      <c r="S226" s="355"/>
      <c r="T226" s="356"/>
      <c r="U226" s="291" t="s">
        <v>1925</v>
      </c>
      <c r="V226" s="357"/>
      <c r="W226" s="290" t="str">
        <f>IF(Tabla1[[#This Row],[SUSTENTO]]="CORRECTIVO","ADICIONAL",IF(AND(Tabla1[[#This Row],[SUSTENTO]]="PREVENTIVO",Tabla1[[#This Row],[INDICADOR]]="VERDE"),"CUMPLIDO",IF(AND(Tabla1[[#This Row],[SUSTENTO]]="BACKLOG",Tabla1[[#This Row],[INDICADOR]]="VERDE"),"CUMPLIDO","PENDIENTE")))</f>
        <v>CUMPLIDO</v>
      </c>
      <c r="X226" s="302" t="str">
        <f>+IF(X$1=Tabla1[[#This Row],[INICIO 
PARADA]],"X",IF(Tabla1[[#This Row],[FIN 
PARADA]]=X$1,"X",""))</f>
        <v/>
      </c>
      <c r="Y226" s="302" t="str">
        <f>+IF(Y$1=Tabla1[[#This Row],[INICIO 
PARADA]],"X",IF(Tabla1[[#This Row],[FIN 
PARADA]]=Y$1,"X",""))</f>
        <v/>
      </c>
      <c r="Z226" s="302" t="str">
        <f>+IF(Z$1=Tabla1[[#This Row],[INICIO 
PARADA]],"X",IF(Tabla1[[#This Row],[FIN 
PARADA]]=Z$1,"X",""))</f>
        <v/>
      </c>
      <c r="AA226" s="302" t="str">
        <f>+IF(AA$1=Tabla1[[#This Row],[INICIO 
PARADA]],"X",IF(Tabla1[[#This Row],[FIN 
PARADA]]=AA$1,"X",""))</f>
        <v/>
      </c>
      <c r="AB226" s="302" t="str">
        <f>+IF(AB$1=Tabla1[[#This Row],[INICIO 
PARADA]],"X",IF(Tabla1[[#This Row],[FIN 
PARADA]]=AB$1,"X",""))</f>
        <v/>
      </c>
      <c r="AC226" s="302" t="str">
        <f>+IF(AC$1=Tabla1[[#This Row],[INICIO 
PARADA]],"X",IF(Tabla1[[#This Row],[FIN 
PARADA]]=AC$1,"X",""))</f>
        <v>X</v>
      </c>
      <c r="AD226" s="302" t="str">
        <f>+IF(AD$1=Tabla1[[#This Row],[INICIO 
PARADA]],"X",IF(Tabla1[[#This Row],[FIN 
PARADA]]=AD$1,"X",""))</f>
        <v/>
      </c>
      <c r="AE226" s="303" t="str">
        <f>+IF(Tabla1[[#This Row],[SEGUIMIENTO]]="CUMPLIDO","Ejecutada",IF(Tabla1[[#This Row],[SEGUIMIENTO]]="PENDIENTE","No Ejecutada","ADICIONAL"))</f>
        <v>Ejecutada</v>
      </c>
      <c r="AF226" s="292" t="s">
        <v>1820</v>
      </c>
      <c r="AG226" s="292" t="s">
        <v>1821</v>
      </c>
      <c r="AH226" s="293"/>
      <c r="AI226" s="293"/>
      <c r="AJ226" s="304" t="str">
        <f>IF(Tabla1[[#This Row],[SUSTENTO]]="CORRECTIVO","N","S")</f>
        <v>S</v>
      </c>
      <c r="AK226" s="297" t="str">
        <f>+Tabla1[[#This Row],[PERSONAL]]</f>
        <v>LUB_P_C</v>
      </c>
      <c r="AL226" s="299">
        <f>+IF(Tabla1[[#This Row],[S/N]]="S",IF(Tabla1[[#This Row],[HH]]=0,Tabla1[[#This Row],[HH//]],Tabla1[[#This Row],[HH]]),0)</f>
        <v>1</v>
      </c>
      <c r="AM226" s="354">
        <v>1</v>
      </c>
      <c r="AN226" s="305">
        <f>IF(Tabla1[[#This Row],[S/N]]="s",+IFERROR(Tabla1[[#This Row],[HH REAL]]/Tabla1[[#This Row],[HH PLAN]],0),"")</f>
        <v>1</v>
      </c>
      <c r="AO226" s="148">
        <f>Tabla1[[#This Row],[FREC
CANT]]*Tabla1[[#This Row],[HH REAL]]</f>
        <v>1</v>
      </c>
    </row>
    <row r="227" spans="1:41" hidden="1">
      <c r="A227" s="350"/>
      <c r="B227" s="290" t="s">
        <v>13</v>
      </c>
      <c r="C227" s="351"/>
      <c r="D227" s="309" t="s">
        <v>1932</v>
      </c>
      <c r="E227" s="353"/>
      <c r="F227" s="298" t="s">
        <v>2185</v>
      </c>
      <c r="G227" s="298" t="s">
        <v>2190</v>
      </c>
      <c r="H227" s="352">
        <v>1</v>
      </c>
      <c r="I227" s="354">
        <v>1</v>
      </c>
      <c r="J227" s="310">
        <v>45379</v>
      </c>
      <c r="K227" s="310">
        <v>45379</v>
      </c>
      <c r="L227" s="310">
        <v>45379</v>
      </c>
      <c r="M227" s="297">
        <f ca="1">Tabla1[[#This Row],[REPUESTO]:[SUSTENTO]]</f>
        <v>0</v>
      </c>
      <c r="N227" s="298" t="str">
        <f>IF(Tabla1[[#This Row],[PM]]="PM01","PREVENTIVO",IF(Tabla1[[#This Row],[PM]]="PM02","BACKLOG","CORRECTIVO"))</f>
        <v>PREVENTIVO</v>
      </c>
      <c r="O227" s="309" t="s">
        <v>1928</v>
      </c>
      <c r="P227" s="308">
        <f>Tabla1[[#This Row],[FREC
CANT]]</f>
        <v>1</v>
      </c>
      <c r="Q227" s="299">
        <f>Tabla1[[#This Row],[HORAS ACUM
SOLICITADO]]</f>
        <v>1</v>
      </c>
      <c r="R227" s="299">
        <f>(Tabla1[[#This Row],[H]]*Tabla1[[#This Row],[HH]])</f>
        <v>1</v>
      </c>
      <c r="S227" s="355"/>
      <c r="T227" s="356"/>
      <c r="U227" s="291" t="s">
        <v>1925</v>
      </c>
      <c r="V227" s="357"/>
      <c r="W227" s="290" t="str">
        <f>IF(Tabla1[[#This Row],[SUSTENTO]]="CORRECTIVO","ADICIONAL",IF(AND(Tabla1[[#This Row],[SUSTENTO]]="PREVENTIVO",Tabla1[[#This Row],[INDICADOR]]="VERDE"),"CUMPLIDO",IF(AND(Tabla1[[#This Row],[SUSTENTO]]="BACKLOG",Tabla1[[#This Row],[INDICADOR]]="VERDE"),"CUMPLIDO","PENDIENTE")))</f>
        <v>CUMPLIDO</v>
      </c>
      <c r="X227" s="302" t="str">
        <f>+IF(X$1=Tabla1[[#This Row],[INICIO 
PARADA]],"X",IF(Tabla1[[#This Row],[FIN 
PARADA]]=X$1,"X",""))</f>
        <v/>
      </c>
      <c r="Y227" s="302" t="str">
        <f>+IF(Y$1=Tabla1[[#This Row],[INICIO 
PARADA]],"X",IF(Tabla1[[#This Row],[FIN 
PARADA]]=Y$1,"X",""))</f>
        <v/>
      </c>
      <c r="Z227" s="302" t="str">
        <f>+IF(Z$1=Tabla1[[#This Row],[INICIO 
PARADA]],"X",IF(Tabla1[[#This Row],[FIN 
PARADA]]=Z$1,"X",""))</f>
        <v/>
      </c>
      <c r="AA227" s="302" t="str">
        <f>+IF(AA$1=Tabla1[[#This Row],[INICIO 
PARADA]],"X",IF(Tabla1[[#This Row],[FIN 
PARADA]]=AA$1,"X",""))</f>
        <v/>
      </c>
      <c r="AB227" s="302" t="str">
        <f>+IF(AB$1=Tabla1[[#This Row],[INICIO 
PARADA]],"X",IF(Tabla1[[#This Row],[FIN 
PARADA]]=AB$1,"X",""))</f>
        <v/>
      </c>
      <c r="AC227" s="302" t="str">
        <f>+IF(AC$1=Tabla1[[#This Row],[INICIO 
PARADA]],"X",IF(Tabla1[[#This Row],[FIN 
PARADA]]=AC$1,"X",""))</f>
        <v>X</v>
      </c>
      <c r="AD227" s="302" t="str">
        <f>+IF(AD$1=Tabla1[[#This Row],[INICIO 
PARADA]],"X",IF(Tabla1[[#This Row],[FIN 
PARADA]]=AD$1,"X",""))</f>
        <v/>
      </c>
      <c r="AE227" s="303" t="str">
        <f>+IF(Tabla1[[#This Row],[SEGUIMIENTO]]="CUMPLIDO","Ejecutada",IF(Tabla1[[#This Row],[SEGUIMIENTO]]="PENDIENTE","No Ejecutada","ADICIONAL"))</f>
        <v>Ejecutada</v>
      </c>
      <c r="AF227" s="292" t="s">
        <v>1820</v>
      </c>
      <c r="AG227" s="292" t="s">
        <v>1821</v>
      </c>
      <c r="AH227" s="293"/>
      <c r="AI227" s="293"/>
      <c r="AJ227" s="304" t="str">
        <f>IF(Tabla1[[#This Row],[SUSTENTO]]="CORRECTIVO","N","S")</f>
        <v>S</v>
      </c>
      <c r="AK227" s="297" t="str">
        <f>+Tabla1[[#This Row],[PERSONAL]]</f>
        <v>LUB_P_C</v>
      </c>
      <c r="AL227" s="299">
        <f>+IF(Tabla1[[#This Row],[S/N]]="S",IF(Tabla1[[#This Row],[HH]]=0,Tabla1[[#This Row],[HH//]],Tabla1[[#This Row],[HH]]),0)</f>
        <v>1</v>
      </c>
      <c r="AM227" s="354">
        <v>1</v>
      </c>
      <c r="AN227" s="305">
        <f>IF(Tabla1[[#This Row],[S/N]]="s",+IFERROR(Tabla1[[#This Row],[HH REAL]]/Tabla1[[#This Row],[HH PLAN]],0),"")</f>
        <v>1</v>
      </c>
      <c r="AO227" s="148">
        <f>Tabla1[[#This Row],[FREC
CANT]]*Tabla1[[#This Row],[HH REAL]]</f>
        <v>1</v>
      </c>
    </row>
    <row r="228" spans="1:41" hidden="1">
      <c r="A228" s="350"/>
      <c r="B228" s="290" t="s">
        <v>13</v>
      </c>
      <c r="C228" s="351"/>
      <c r="D228" s="309" t="s">
        <v>1932</v>
      </c>
      <c r="E228" s="353"/>
      <c r="F228" s="298" t="s">
        <v>2186</v>
      </c>
      <c r="G228" s="298" t="s">
        <v>2190</v>
      </c>
      <c r="H228" s="352">
        <v>1</v>
      </c>
      <c r="I228" s="354">
        <v>1</v>
      </c>
      <c r="J228" s="310">
        <v>45379</v>
      </c>
      <c r="K228" s="310">
        <v>45379</v>
      </c>
      <c r="L228" s="310">
        <v>45379</v>
      </c>
      <c r="M228" s="297">
        <f ca="1">Tabla1[[#This Row],[REPUESTO]:[SUSTENTO]]</f>
        <v>0</v>
      </c>
      <c r="N228" s="298" t="str">
        <f>IF(Tabla1[[#This Row],[PM]]="PM01","PREVENTIVO",IF(Tabla1[[#This Row],[PM]]="PM02","BACKLOG","CORRECTIVO"))</f>
        <v>PREVENTIVO</v>
      </c>
      <c r="O228" s="309" t="s">
        <v>1928</v>
      </c>
      <c r="P228" s="308">
        <f>Tabla1[[#This Row],[FREC
CANT]]</f>
        <v>1</v>
      </c>
      <c r="Q228" s="299">
        <f>Tabla1[[#This Row],[HORAS ACUM
SOLICITADO]]</f>
        <v>1</v>
      </c>
      <c r="R228" s="299">
        <f>(Tabla1[[#This Row],[H]]*Tabla1[[#This Row],[HH]])</f>
        <v>1</v>
      </c>
      <c r="S228" s="355"/>
      <c r="T228" s="356"/>
      <c r="U228" s="291" t="s">
        <v>1925</v>
      </c>
      <c r="V228" s="357"/>
      <c r="W228" s="290" t="str">
        <f>IF(Tabla1[[#This Row],[SUSTENTO]]="CORRECTIVO","ADICIONAL",IF(AND(Tabla1[[#This Row],[SUSTENTO]]="PREVENTIVO",Tabla1[[#This Row],[INDICADOR]]="VERDE"),"CUMPLIDO",IF(AND(Tabla1[[#This Row],[SUSTENTO]]="BACKLOG",Tabla1[[#This Row],[INDICADOR]]="VERDE"),"CUMPLIDO","PENDIENTE")))</f>
        <v>CUMPLIDO</v>
      </c>
      <c r="X228" s="302" t="str">
        <f>+IF(X$1=Tabla1[[#This Row],[INICIO 
PARADA]],"X",IF(Tabla1[[#This Row],[FIN 
PARADA]]=X$1,"X",""))</f>
        <v/>
      </c>
      <c r="Y228" s="302" t="str">
        <f>+IF(Y$1=Tabla1[[#This Row],[INICIO 
PARADA]],"X",IF(Tabla1[[#This Row],[FIN 
PARADA]]=Y$1,"X",""))</f>
        <v/>
      </c>
      <c r="Z228" s="302" t="str">
        <f>+IF(Z$1=Tabla1[[#This Row],[INICIO 
PARADA]],"X",IF(Tabla1[[#This Row],[FIN 
PARADA]]=Z$1,"X",""))</f>
        <v/>
      </c>
      <c r="AA228" s="302" t="str">
        <f>+IF(AA$1=Tabla1[[#This Row],[INICIO 
PARADA]],"X",IF(Tabla1[[#This Row],[FIN 
PARADA]]=AA$1,"X",""))</f>
        <v/>
      </c>
      <c r="AB228" s="302" t="str">
        <f>+IF(AB$1=Tabla1[[#This Row],[INICIO 
PARADA]],"X",IF(Tabla1[[#This Row],[FIN 
PARADA]]=AB$1,"X",""))</f>
        <v/>
      </c>
      <c r="AC228" s="302" t="str">
        <f>+IF(AC$1=Tabla1[[#This Row],[INICIO 
PARADA]],"X",IF(Tabla1[[#This Row],[FIN 
PARADA]]=AC$1,"X",""))</f>
        <v>X</v>
      </c>
      <c r="AD228" s="302" t="str">
        <f>+IF(AD$1=Tabla1[[#This Row],[INICIO 
PARADA]],"X",IF(Tabla1[[#This Row],[FIN 
PARADA]]=AD$1,"X",""))</f>
        <v/>
      </c>
      <c r="AE228" s="303" t="str">
        <f>+IF(Tabla1[[#This Row],[SEGUIMIENTO]]="CUMPLIDO","Ejecutada",IF(Tabla1[[#This Row],[SEGUIMIENTO]]="PENDIENTE","No Ejecutada","ADICIONAL"))</f>
        <v>Ejecutada</v>
      </c>
      <c r="AF228" s="292" t="s">
        <v>1820</v>
      </c>
      <c r="AG228" s="292" t="s">
        <v>1821</v>
      </c>
      <c r="AH228" s="349"/>
      <c r="AI228" s="293"/>
      <c r="AJ228" s="304" t="str">
        <f>IF(Tabla1[[#This Row],[SUSTENTO]]="CORRECTIVO","N","S")</f>
        <v>S</v>
      </c>
      <c r="AK228" s="297" t="str">
        <f>+Tabla1[[#This Row],[PERSONAL]]</f>
        <v>LUB_P_C</v>
      </c>
      <c r="AL228" s="299">
        <f>+IF(Tabla1[[#This Row],[S/N]]="S",IF(Tabla1[[#This Row],[HH]]=0,Tabla1[[#This Row],[HH//]],Tabla1[[#This Row],[HH]]),0)</f>
        <v>1</v>
      </c>
      <c r="AM228" s="354">
        <v>1</v>
      </c>
      <c r="AN228" s="305">
        <f>IF(Tabla1[[#This Row],[S/N]]="s",+IFERROR(Tabla1[[#This Row],[HH REAL]]/Tabla1[[#This Row],[HH PLAN]],0),"")</f>
        <v>1</v>
      </c>
      <c r="AO228" s="148">
        <f>Tabla1[[#This Row],[FREC
CANT]]*Tabla1[[#This Row],[HH REAL]]</f>
        <v>1</v>
      </c>
    </row>
    <row r="229" spans="1:41">
      <c r="A229" s="350"/>
      <c r="B229" s="290" t="s">
        <v>13</v>
      </c>
      <c r="C229" s="351"/>
      <c r="D229" s="309" t="s">
        <v>1932</v>
      </c>
      <c r="E229" s="353"/>
      <c r="F229" s="298" t="s">
        <v>2144</v>
      </c>
      <c r="G229" s="298" t="s">
        <v>2195</v>
      </c>
      <c r="H229" s="352">
        <v>2</v>
      </c>
      <c r="I229" s="354">
        <v>9</v>
      </c>
      <c r="J229" s="310">
        <v>45380</v>
      </c>
      <c r="K229" s="310">
        <v>45380</v>
      </c>
      <c r="L229" s="310"/>
      <c r="M229" s="297">
        <f ca="1">Tabla1[[#This Row],[REPUESTO]:[SUSTENTO]]</f>
        <v>0</v>
      </c>
      <c r="N229" s="298" t="str">
        <f>IF(Tabla1[[#This Row],[PM]]="PM01","PREVENTIVO",IF(Tabla1[[#This Row],[PM]]="PM02","BACKLOG","CORRECTIVO"))</f>
        <v>PREVENTIVO</v>
      </c>
      <c r="O229" s="309" t="s">
        <v>448</v>
      </c>
      <c r="P229" s="308">
        <f>Tabla1[[#This Row],[FREC
CANT]]</f>
        <v>2</v>
      </c>
      <c r="Q229" s="299">
        <f>Tabla1[[#This Row],[HORAS ACUM
SOLICITADO]]</f>
        <v>9</v>
      </c>
      <c r="R229" s="299">
        <f>(Tabla1[[#This Row],[H]]*Tabla1[[#This Row],[HH]])</f>
        <v>18</v>
      </c>
      <c r="S229" s="355"/>
      <c r="T229" s="356"/>
      <c r="U229" s="291" t="s">
        <v>2224</v>
      </c>
      <c r="V229" s="357"/>
      <c r="W229" s="290" t="str">
        <f>IF(Tabla1[[#This Row],[SUSTENTO]]="CORRECTIVO","ADICIONAL",IF(AND(Tabla1[[#This Row],[SUSTENTO]]="PREVENTIVO",Tabla1[[#This Row],[INDICADOR]]="VERDE"),"CUMPLIDO",IF(AND(Tabla1[[#This Row],[SUSTENTO]]="BACKLOG",Tabla1[[#This Row],[INDICADOR]]="VERDE"),"CUMPLIDO","PENDIENTE")))</f>
        <v>PENDIENTE</v>
      </c>
      <c r="X229" s="302" t="str">
        <f>+IF(X$1=Tabla1[[#This Row],[INICIO 
PARADA]],"X",IF(Tabla1[[#This Row],[FIN 
PARADA]]=X$1,"X",""))</f>
        <v/>
      </c>
      <c r="Y229" s="302" t="str">
        <f>+IF(Y$1=Tabla1[[#This Row],[INICIO 
PARADA]],"X",IF(Tabla1[[#This Row],[FIN 
PARADA]]=Y$1,"X",""))</f>
        <v/>
      </c>
      <c r="Z229" s="302" t="str">
        <f>+IF(Z$1=Tabla1[[#This Row],[INICIO 
PARADA]],"X",IF(Tabla1[[#This Row],[FIN 
PARADA]]=Z$1,"X",""))</f>
        <v/>
      </c>
      <c r="AA229" s="302" t="str">
        <f>+IF(AA$1=Tabla1[[#This Row],[INICIO 
PARADA]],"X",IF(Tabla1[[#This Row],[FIN 
PARADA]]=AA$1,"X",""))</f>
        <v/>
      </c>
      <c r="AB229" s="302" t="str">
        <f>+IF(AB$1=Tabla1[[#This Row],[INICIO 
PARADA]],"X",IF(Tabla1[[#This Row],[FIN 
PARADA]]=AB$1,"X",""))</f>
        <v/>
      </c>
      <c r="AC229" s="302" t="str">
        <f>+IF(AC$1=Tabla1[[#This Row],[INICIO 
PARADA]],"X",IF(Tabla1[[#This Row],[FIN 
PARADA]]=AC$1,"X",""))</f>
        <v/>
      </c>
      <c r="AD229" s="302" t="str">
        <f>+IF(AD$1=Tabla1[[#This Row],[INICIO 
PARADA]],"X",IF(Tabla1[[#This Row],[FIN 
PARADA]]=AD$1,"X",""))</f>
        <v>X</v>
      </c>
      <c r="AE229" s="303" t="str">
        <f>+IF(Tabla1[[#This Row],[SEGUIMIENTO]]="CUMPLIDO","Ejecutada",IF(Tabla1[[#This Row],[SEGUIMIENTO]]="PENDIENTE","No Ejecutada","ADICIONAL"))</f>
        <v>No Ejecutada</v>
      </c>
      <c r="AF229" s="292" t="s">
        <v>1820</v>
      </c>
      <c r="AG229" s="292" t="s">
        <v>1821</v>
      </c>
      <c r="AH229" s="293" t="s">
        <v>1931</v>
      </c>
      <c r="AI229" s="293" t="s">
        <v>70</v>
      </c>
      <c r="AJ229" s="304" t="str">
        <f>IF(Tabla1[[#This Row],[SUSTENTO]]="CORRECTIVO","N","S")</f>
        <v>S</v>
      </c>
      <c r="AK229" s="297" t="str">
        <f>+Tabla1[[#This Row],[PERSONAL]]</f>
        <v>MEC_P_C</v>
      </c>
      <c r="AL229" s="299">
        <f>+IF(Tabla1[[#This Row],[S/N]]="S",IF(Tabla1[[#This Row],[HH]]=0,Tabla1[[#This Row],[HH//]],Tabla1[[#This Row],[HH]]),0)</f>
        <v>9</v>
      </c>
      <c r="AM229" s="354">
        <v>9</v>
      </c>
      <c r="AN229" s="305">
        <f>IF(Tabla1[[#This Row],[S/N]]="s",+IFERROR(Tabla1[[#This Row],[HH REAL]]/Tabla1[[#This Row],[HH PLAN]],0),"")</f>
        <v>1</v>
      </c>
      <c r="AO229" s="148">
        <f>Tabla1[[#This Row],[FREC
CANT]]*Tabla1[[#This Row],[HH REAL]]</f>
        <v>18</v>
      </c>
    </row>
    <row r="230" spans="1:41" hidden="1">
      <c r="A230" s="350"/>
      <c r="B230" s="290" t="s">
        <v>83</v>
      </c>
      <c r="C230" s="351"/>
      <c r="D230" s="309" t="s">
        <v>1932</v>
      </c>
      <c r="E230" s="353"/>
      <c r="F230" s="298" t="s">
        <v>2192</v>
      </c>
      <c r="G230" s="298" t="s">
        <v>2196</v>
      </c>
      <c r="H230" s="352">
        <v>2</v>
      </c>
      <c r="I230" s="354">
        <v>2</v>
      </c>
      <c r="J230" s="310">
        <v>45380</v>
      </c>
      <c r="K230" s="310">
        <v>45380</v>
      </c>
      <c r="L230" s="310">
        <v>45380</v>
      </c>
      <c r="M230" s="297">
        <f ca="1">Tabla1[[#This Row],[REPUESTO]:[SUSTENTO]]</f>
        <v>0</v>
      </c>
      <c r="N230" s="298" t="str">
        <f>IF(Tabla1[[#This Row],[PM]]="PM01","PREVENTIVO",IF(Tabla1[[#This Row],[PM]]="PM02","BACKLOG","CORRECTIVO"))</f>
        <v>CORRECTIVO</v>
      </c>
      <c r="O230" s="309" t="s">
        <v>448</v>
      </c>
      <c r="P230" s="308">
        <f>Tabla1[[#This Row],[FREC
CANT]]</f>
        <v>2</v>
      </c>
      <c r="Q230" s="299">
        <f>Tabla1[[#This Row],[HORAS ACUM
SOLICITADO]]</f>
        <v>2</v>
      </c>
      <c r="R230" s="299">
        <f>(Tabla1[[#This Row],[H]]*Tabla1[[#This Row],[HH]])</f>
        <v>4</v>
      </c>
      <c r="S230" s="355"/>
      <c r="T230" s="356"/>
      <c r="U230" s="291" t="s">
        <v>1925</v>
      </c>
      <c r="V230" s="357"/>
      <c r="W230" s="290" t="str">
        <f>IF(Tabla1[[#This Row],[SUSTENTO]]="CORRECTIVO","ADICIONAL",IF(AND(Tabla1[[#This Row],[SUSTENTO]]="PREVENTIVO",Tabla1[[#This Row],[INDICADOR]]="VERDE"),"CUMPLIDO",IF(AND(Tabla1[[#This Row],[SUSTENTO]]="BACKLOG",Tabla1[[#This Row],[INDICADOR]]="VERDE"),"CUMPLIDO","PENDIENTE")))</f>
        <v>ADICIONAL</v>
      </c>
      <c r="X230" s="302" t="str">
        <f>+IF(X$1=Tabla1[[#This Row],[INICIO 
PARADA]],"X",IF(Tabla1[[#This Row],[FIN 
PARADA]]=X$1,"X",""))</f>
        <v/>
      </c>
      <c r="Y230" s="302" t="str">
        <f>+IF(Y$1=Tabla1[[#This Row],[INICIO 
PARADA]],"X",IF(Tabla1[[#This Row],[FIN 
PARADA]]=Y$1,"X",""))</f>
        <v/>
      </c>
      <c r="Z230" s="302" t="str">
        <f>+IF(Z$1=Tabla1[[#This Row],[INICIO 
PARADA]],"X",IF(Tabla1[[#This Row],[FIN 
PARADA]]=Z$1,"X",""))</f>
        <v/>
      </c>
      <c r="AA230" s="302" t="str">
        <f>+IF(AA$1=Tabla1[[#This Row],[INICIO 
PARADA]],"X",IF(Tabla1[[#This Row],[FIN 
PARADA]]=AA$1,"X",""))</f>
        <v/>
      </c>
      <c r="AB230" s="302" t="str">
        <f>+IF(AB$1=Tabla1[[#This Row],[INICIO 
PARADA]],"X",IF(Tabla1[[#This Row],[FIN 
PARADA]]=AB$1,"X",""))</f>
        <v/>
      </c>
      <c r="AC230" s="302" t="str">
        <f>+IF(AC$1=Tabla1[[#This Row],[INICIO 
PARADA]],"X",IF(Tabla1[[#This Row],[FIN 
PARADA]]=AC$1,"X",""))</f>
        <v/>
      </c>
      <c r="AD230" s="302" t="str">
        <f>+IF(AD$1=Tabla1[[#This Row],[INICIO 
PARADA]],"X",IF(Tabla1[[#This Row],[FIN 
PARADA]]=AD$1,"X",""))</f>
        <v>X</v>
      </c>
      <c r="AE230" s="303" t="str">
        <f>+IF(Tabla1[[#This Row],[SEGUIMIENTO]]="CUMPLIDO","Ejecutada",IF(Tabla1[[#This Row],[SEGUIMIENTO]]="PENDIENTE","No Ejecutada","ADICIONAL"))</f>
        <v>ADICIONAL</v>
      </c>
      <c r="AF230" s="292" t="s">
        <v>1820</v>
      </c>
      <c r="AG230" s="292" t="s">
        <v>1821</v>
      </c>
      <c r="AH230" s="349" t="s">
        <v>108</v>
      </c>
      <c r="AI230" s="293"/>
      <c r="AJ230" s="304" t="str">
        <f>IF(Tabla1[[#This Row],[SUSTENTO]]="CORRECTIVO","N","S")</f>
        <v>N</v>
      </c>
      <c r="AK230" s="297" t="str">
        <f>+Tabla1[[#This Row],[PERSONAL]]</f>
        <v>MEC_P_C</v>
      </c>
      <c r="AL230" s="299">
        <f>+IF(Tabla1[[#This Row],[S/N]]="S",IF(Tabla1[[#This Row],[HH]]=0,Tabla1[[#This Row],[HH//]],Tabla1[[#This Row],[HH]]),0)</f>
        <v>0</v>
      </c>
      <c r="AM230" s="354">
        <v>2</v>
      </c>
      <c r="AN230" s="305" t="str">
        <f>IF(Tabla1[[#This Row],[S/N]]="s",+IFERROR(Tabla1[[#This Row],[HH REAL]]/Tabla1[[#This Row],[HH PLAN]],0),"")</f>
        <v/>
      </c>
      <c r="AO230" s="148">
        <f>Tabla1[[#This Row],[FREC
CANT]]*Tabla1[[#This Row],[HH REAL]]</f>
        <v>4</v>
      </c>
    </row>
    <row r="231" spans="1:41" hidden="1">
      <c r="A231" s="350"/>
      <c r="B231" s="290" t="s">
        <v>13</v>
      </c>
      <c r="C231" s="351"/>
      <c r="D231" s="309" t="s">
        <v>1932</v>
      </c>
      <c r="E231" s="353"/>
      <c r="F231" s="298" t="s">
        <v>2149</v>
      </c>
      <c r="G231" s="298" t="s">
        <v>2160</v>
      </c>
      <c r="H231" s="352">
        <v>2</v>
      </c>
      <c r="I231" s="354">
        <v>7</v>
      </c>
      <c r="J231" s="310">
        <v>45380</v>
      </c>
      <c r="K231" s="310">
        <v>45380</v>
      </c>
      <c r="L231" s="310">
        <v>45380</v>
      </c>
      <c r="M231" s="297">
        <f ca="1">Tabla1[[#This Row],[REPUESTO]:[SUSTENTO]]</f>
        <v>0</v>
      </c>
      <c r="N231" s="298" t="str">
        <f>IF(Tabla1[[#This Row],[PM]]="PM01","PREVENTIVO",IF(Tabla1[[#This Row],[PM]]="PM02","BACKLOG","CORRECTIVO"))</f>
        <v>PREVENTIVO</v>
      </c>
      <c r="O231" s="309" t="s">
        <v>448</v>
      </c>
      <c r="P231" s="308">
        <f>Tabla1[[#This Row],[FREC
CANT]]</f>
        <v>2</v>
      </c>
      <c r="Q231" s="299">
        <f>Tabla1[[#This Row],[HORAS ACUM
SOLICITADO]]</f>
        <v>7</v>
      </c>
      <c r="R231" s="299">
        <f>(Tabla1[[#This Row],[H]]*Tabla1[[#This Row],[HH]])</f>
        <v>14</v>
      </c>
      <c r="S231" s="355"/>
      <c r="T231" s="356"/>
      <c r="U231" s="291" t="s">
        <v>1925</v>
      </c>
      <c r="V231" s="357"/>
      <c r="W231" s="290" t="str">
        <f>IF(Tabla1[[#This Row],[SUSTENTO]]="CORRECTIVO","ADICIONAL",IF(AND(Tabla1[[#This Row],[SUSTENTO]]="PREVENTIVO",Tabla1[[#This Row],[INDICADOR]]="VERDE"),"CUMPLIDO",IF(AND(Tabla1[[#This Row],[SUSTENTO]]="BACKLOG",Tabla1[[#This Row],[INDICADOR]]="VERDE"),"CUMPLIDO","PENDIENTE")))</f>
        <v>CUMPLIDO</v>
      </c>
      <c r="X231" s="302" t="str">
        <f>+IF(X$1=Tabla1[[#This Row],[INICIO 
PARADA]],"X",IF(Tabla1[[#This Row],[FIN 
PARADA]]=X$1,"X",""))</f>
        <v/>
      </c>
      <c r="Y231" s="302" t="str">
        <f>+IF(Y$1=Tabla1[[#This Row],[INICIO 
PARADA]],"X",IF(Tabla1[[#This Row],[FIN 
PARADA]]=Y$1,"X",""))</f>
        <v/>
      </c>
      <c r="Z231" s="302" t="str">
        <f>+IF(Z$1=Tabla1[[#This Row],[INICIO 
PARADA]],"X",IF(Tabla1[[#This Row],[FIN 
PARADA]]=Z$1,"X",""))</f>
        <v/>
      </c>
      <c r="AA231" s="302" t="str">
        <f>+IF(AA$1=Tabla1[[#This Row],[INICIO 
PARADA]],"X",IF(Tabla1[[#This Row],[FIN 
PARADA]]=AA$1,"X",""))</f>
        <v/>
      </c>
      <c r="AB231" s="302" t="str">
        <f>+IF(AB$1=Tabla1[[#This Row],[INICIO 
PARADA]],"X",IF(Tabla1[[#This Row],[FIN 
PARADA]]=AB$1,"X",""))</f>
        <v/>
      </c>
      <c r="AC231" s="302" t="str">
        <f>+IF(AC$1=Tabla1[[#This Row],[INICIO 
PARADA]],"X",IF(Tabla1[[#This Row],[FIN 
PARADA]]=AC$1,"X",""))</f>
        <v/>
      </c>
      <c r="AD231" s="302" t="str">
        <f>+IF(AD$1=Tabla1[[#This Row],[INICIO 
PARADA]],"X",IF(Tabla1[[#This Row],[FIN 
PARADA]]=AD$1,"X",""))</f>
        <v>X</v>
      </c>
      <c r="AE231" s="303" t="str">
        <f>+IF(Tabla1[[#This Row],[SEGUIMIENTO]]="CUMPLIDO","Ejecutada",IF(Tabla1[[#This Row],[SEGUIMIENTO]]="PENDIENTE","No Ejecutada","ADICIONAL"))</f>
        <v>Ejecutada</v>
      </c>
      <c r="AF231" s="292" t="s">
        <v>1820</v>
      </c>
      <c r="AG231" s="292" t="s">
        <v>1821</v>
      </c>
      <c r="AH231" s="293"/>
      <c r="AI231" s="293"/>
      <c r="AJ231" s="304" t="str">
        <f>IF(Tabla1[[#This Row],[SUSTENTO]]="CORRECTIVO","N","S")</f>
        <v>S</v>
      </c>
      <c r="AK231" s="297" t="str">
        <f>+Tabla1[[#This Row],[PERSONAL]]</f>
        <v>MEC_P_C</v>
      </c>
      <c r="AL231" s="299">
        <f>+IF(Tabla1[[#This Row],[S/N]]="S",IF(Tabla1[[#This Row],[HH]]=0,Tabla1[[#This Row],[HH//]],Tabla1[[#This Row],[HH]]),0)</f>
        <v>7</v>
      </c>
      <c r="AM231" s="354">
        <v>7</v>
      </c>
      <c r="AN231" s="305">
        <f>IF(Tabla1[[#This Row],[S/N]]="s",+IFERROR(Tabla1[[#This Row],[HH REAL]]/Tabla1[[#This Row],[HH PLAN]],0),"")</f>
        <v>1</v>
      </c>
      <c r="AO231" s="148">
        <f>Tabla1[[#This Row],[FREC
CANT]]*Tabla1[[#This Row],[HH REAL]]</f>
        <v>14</v>
      </c>
    </row>
    <row r="232" spans="1:41" hidden="1">
      <c r="A232" s="350"/>
      <c r="B232" s="290" t="s">
        <v>38</v>
      </c>
      <c r="C232" s="351"/>
      <c r="D232" s="309" t="s">
        <v>1932</v>
      </c>
      <c r="E232" s="353"/>
      <c r="F232" s="298" t="s">
        <v>1637</v>
      </c>
      <c r="G232" s="298" t="s">
        <v>2197</v>
      </c>
      <c r="H232" s="352">
        <v>2</v>
      </c>
      <c r="I232" s="354">
        <v>2</v>
      </c>
      <c r="J232" s="310">
        <v>45380</v>
      </c>
      <c r="K232" s="310">
        <v>45380</v>
      </c>
      <c r="L232" s="310">
        <v>45380</v>
      </c>
      <c r="M232" s="297">
        <f ca="1">Tabla1[[#This Row],[REPUESTO]:[SUSTENTO]]</f>
        <v>0</v>
      </c>
      <c r="N232" s="298" t="str">
        <f>IF(Tabla1[[#This Row],[PM]]="PM01","PREVENTIVO",IF(Tabla1[[#This Row],[PM]]="PM02","BACKLOG","CORRECTIVO"))</f>
        <v>BACKLOG</v>
      </c>
      <c r="O232" s="309" t="s">
        <v>448</v>
      </c>
      <c r="P232" s="308">
        <f>Tabla1[[#This Row],[FREC
CANT]]</f>
        <v>2</v>
      </c>
      <c r="Q232" s="299">
        <f>Tabla1[[#This Row],[HORAS ACUM
SOLICITADO]]</f>
        <v>2</v>
      </c>
      <c r="R232" s="299">
        <f>(Tabla1[[#This Row],[H]]*Tabla1[[#This Row],[HH]])</f>
        <v>4</v>
      </c>
      <c r="S232" s="355"/>
      <c r="T232" s="356"/>
      <c r="U232" s="291" t="s">
        <v>1925</v>
      </c>
      <c r="V232" s="357"/>
      <c r="W232" s="290" t="str">
        <f>IF(Tabla1[[#This Row],[SUSTENTO]]="CORRECTIVO","ADICIONAL",IF(AND(Tabla1[[#This Row],[SUSTENTO]]="PREVENTIVO",Tabla1[[#This Row],[INDICADOR]]="VERDE"),"CUMPLIDO",IF(AND(Tabla1[[#This Row],[SUSTENTO]]="BACKLOG",Tabla1[[#This Row],[INDICADOR]]="VERDE"),"CUMPLIDO","PENDIENTE")))</f>
        <v>CUMPLIDO</v>
      </c>
      <c r="X232" s="302" t="str">
        <f>+IF(X$1=Tabla1[[#This Row],[INICIO 
PARADA]],"X",IF(Tabla1[[#This Row],[FIN 
PARADA]]=X$1,"X",""))</f>
        <v/>
      </c>
      <c r="Y232" s="302" t="str">
        <f>+IF(Y$1=Tabla1[[#This Row],[INICIO 
PARADA]],"X",IF(Tabla1[[#This Row],[FIN 
PARADA]]=Y$1,"X",""))</f>
        <v/>
      </c>
      <c r="Z232" s="302" t="str">
        <f>+IF(Z$1=Tabla1[[#This Row],[INICIO 
PARADA]],"X",IF(Tabla1[[#This Row],[FIN 
PARADA]]=Z$1,"X",""))</f>
        <v/>
      </c>
      <c r="AA232" s="302" t="str">
        <f>+IF(AA$1=Tabla1[[#This Row],[INICIO 
PARADA]],"X",IF(Tabla1[[#This Row],[FIN 
PARADA]]=AA$1,"X",""))</f>
        <v/>
      </c>
      <c r="AB232" s="302" t="str">
        <f>+IF(AB$1=Tabla1[[#This Row],[INICIO 
PARADA]],"X",IF(Tabla1[[#This Row],[FIN 
PARADA]]=AB$1,"X",""))</f>
        <v/>
      </c>
      <c r="AC232" s="302" t="str">
        <f>+IF(AC$1=Tabla1[[#This Row],[INICIO 
PARADA]],"X",IF(Tabla1[[#This Row],[FIN 
PARADA]]=AC$1,"X",""))</f>
        <v/>
      </c>
      <c r="AD232" s="302" t="str">
        <f>+IF(AD$1=Tabla1[[#This Row],[INICIO 
PARADA]],"X",IF(Tabla1[[#This Row],[FIN 
PARADA]]=AD$1,"X",""))</f>
        <v>X</v>
      </c>
      <c r="AE232" s="303" t="str">
        <f>+IF(Tabla1[[#This Row],[SEGUIMIENTO]]="CUMPLIDO","Ejecutada",IF(Tabla1[[#This Row],[SEGUIMIENTO]]="PENDIENTE","No Ejecutada","ADICIONAL"))</f>
        <v>Ejecutada</v>
      </c>
      <c r="AF232" s="292" t="s">
        <v>1820</v>
      </c>
      <c r="AG232" s="292" t="s">
        <v>1821</v>
      </c>
      <c r="AH232" s="293"/>
      <c r="AI232" s="293"/>
      <c r="AJ232" s="304" t="str">
        <f>IF(Tabla1[[#This Row],[SUSTENTO]]="CORRECTIVO","N","S")</f>
        <v>S</v>
      </c>
      <c r="AK232" s="297" t="str">
        <f>+Tabla1[[#This Row],[PERSONAL]]</f>
        <v>MEC_P_C</v>
      </c>
      <c r="AL232" s="299">
        <f>+IF(Tabla1[[#This Row],[S/N]]="S",IF(Tabla1[[#This Row],[HH]]=0,Tabla1[[#This Row],[HH//]],Tabla1[[#This Row],[HH]]),0)</f>
        <v>2</v>
      </c>
      <c r="AM232" s="354">
        <v>2</v>
      </c>
      <c r="AN232" s="305">
        <f>IF(Tabla1[[#This Row],[S/N]]="s",+IFERROR(Tabla1[[#This Row],[HH REAL]]/Tabla1[[#This Row],[HH PLAN]],0),"")</f>
        <v>1</v>
      </c>
      <c r="AO232" s="148">
        <f>Tabla1[[#This Row],[FREC
CANT]]*Tabla1[[#This Row],[HH REAL]]</f>
        <v>4</v>
      </c>
    </row>
    <row r="233" spans="1:41" hidden="1">
      <c r="A233" s="350"/>
      <c r="B233" s="290" t="s">
        <v>38</v>
      </c>
      <c r="C233" s="351"/>
      <c r="D233" s="309" t="s">
        <v>1932</v>
      </c>
      <c r="E233" s="353"/>
      <c r="F233" s="298" t="s">
        <v>2193</v>
      </c>
      <c r="G233" s="298" t="s">
        <v>2099</v>
      </c>
      <c r="H233" s="352">
        <v>2</v>
      </c>
      <c r="I233" s="354">
        <v>2</v>
      </c>
      <c r="J233" s="310">
        <v>45380</v>
      </c>
      <c r="K233" s="310">
        <v>45380</v>
      </c>
      <c r="L233" s="310">
        <v>45380</v>
      </c>
      <c r="M233" s="297">
        <f ca="1">Tabla1[[#This Row],[REPUESTO]:[SUSTENTO]]</f>
        <v>0</v>
      </c>
      <c r="N233" s="298" t="str">
        <f>IF(Tabla1[[#This Row],[PM]]="PM01","PREVENTIVO",IF(Tabla1[[#This Row],[PM]]="PM02","BACKLOG","CORRECTIVO"))</f>
        <v>BACKLOG</v>
      </c>
      <c r="O233" s="309" t="s">
        <v>448</v>
      </c>
      <c r="P233" s="308">
        <f>Tabla1[[#This Row],[FREC
CANT]]</f>
        <v>2</v>
      </c>
      <c r="Q233" s="299">
        <f>Tabla1[[#This Row],[HORAS ACUM
SOLICITADO]]</f>
        <v>2</v>
      </c>
      <c r="R233" s="299">
        <f>(Tabla1[[#This Row],[H]]*Tabla1[[#This Row],[HH]])</f>
        <v>4</v>
      </c>
      <c r="S233" s="355"/>
      <c r="T233" s="356"/>
      <c r="U233" s="291" t="s">
        <v>1925</v>
      </c>
      <c r="V233" s="357"/>
      <c r="W233" s="290" t="str">
        <f>IF(Tabla1[[#This Row],[SUSTENTO]]="CORRECTIVO","ADICIONAL",IF(AND(Tabla1[[#This Row],[SUSTENTO]]="PREVENTIVO",Tabla1[[#This Row],[INDICADOR]]="VERDE"),"CUMPLIDO",IF(AND(Tabla1[[#This Row],[SUSTENTO]]="BACKLOG",Tabla1[[#This Row],[INDICADOR]]="VERDE"),"CUMPLIDO","PENDIENTE")))</f>
        <v>CUMPLIDO</v>
      </c>
      <c r="X233" s="302" t="str">
        <f>+IF(X$1=Tabla1[[#This Row],[INICIO 
PARADA]],"X",IF(Tabla1[[#This Row],[FIN 
PARADA]]=X$1,"X",""))</f>
        <v/>
      </c>
      <c r="Y233" s="302" t="str">
        <f>+IF(Y$1=Tabla1[[#This Row],[INICIO 
PARADA]],"X",IF(Tabla1[[#This Row],[FIN 
PARADA]]=Y$1,"X",""))</f>
        <v/>
      </c>
      <c r="Z233" s="302" t="str">
        <f>+IF(Z$1=Tabla1[[#This Row],[INICIO 
PARADA]],"X",IF(Tabla1[[#This Row],[FIN 
PARADA]]=Z$1,"X",""))</f>
        <v/>
      </c>
      <c r="AA233" s="302" t="str">
        <f>+IF(AA$1=Tabla1[[#This Row],[INICIO 
PARADA]],"X",IF(Tabla1[[#This Row],[FIN 
PARADA]]=AA$1,"X",""))</f>
        <v/>
      </c>
      <c r="AB233" s="302" t="str">
        <f>+IF(AB$1=Tabla1[[#This Row],[INICIO 
PARADA]],"X",IF(Tabla1[[#This Row],[FIN 
PARADA]]=AB$1,"X",""))</f>
        <v/>
      </c>
      <c r="AC233" s="302" t="str">
        <f>+IF(AC$1=Tabla1[[#This Row],[INICIO 
PARADA]],"X",IF(Tabla1[[#This Row],[FIN 
PARADA]]=AC$1,"X",""))</f>
        <v/>
      </c>
      <c r="AD233" s="302" t="str">
        <f>+IF(AD$1=Tabla1[[#This Row],[INICIO 
PARADA]],"X",IF(Tabla1[[#This Row],[FIN 
PARADA]]=AD$1,"X",""))</f>
        <v>X</v>
      </c>
      <c r="AE233" s="303" t="str">
        <f>+IF(Tabla1[[#This Row],[SEGUIMIENTO]]="CUMPLIDO","Ejecutada",IF(Tabla1[[#This Row],[SEGUIMIENTO]]="PENDIENTE","No Ejecutada","ADICIONAL"))</f>
        <v>Ejecutada</v>
      </c>
      <c r="AF233" s="292" t="s">
        <v>1820</v>
      </c>
      <c r="AG233" s="292" t="s">
        <v>1821</v>
      </c>
      <c r="AH233" s="293"/>
      <c r="AI233" s="293"/>
      <c r="AJ233" s="304" t="str">
        <f>IF(Tabla1[[#This Row],[SUSTENTO]]="CORRECTIVO","N","S")</f>
        <v>S</v>
      </c>
      <c r="AK233" s="297" t="str">
        <f>+Tabla1[[#This Row],[PERSONAL]]</f>
        <v>MEC_P_C</v>
      </c>
      <c r="AL233" s="299">
        <f>+IF(Tabla1[[#This Row],[S/N]]="S",IF(Tabla1[[#This Row],[HH]]=0,Tabla1[[#This Row],[HH//]],Tabla1[[#This Row],[HH]]),0)</f>
        <v>2</v>
      </c>
      <c r="AM233" s="354">
        <v>2</v>
      </c>
      <c r="AN233" s="305">
        <f>IF(Tabla1[[#This Row],[S/N]]="s",+IFERROR(Tabla1[[#This Row],[HH REAL]]/Tabla1[[#This Row],[HH PLAN]],0),"")</f>
        <v>1</v>
      </c>
      <c r="AO233" s="148">
        <f>Tabla1[[#This Row],[FREC
CANT]]*Tabla1[[#This Row],[HH REAL]]</f>
        <v>4</v>
      </c>
    </row>
    <row r="234" spans="1:41" hidden="1">
      <c r="A234" s="350"/>
      <c r="B234" s="290" t="s">
        <v>83</v>
      </c>
      <c r="C234" s="351"/>
      <c r="D234" s="309" t="s">
        <v>1932</v>
      </c>
      <c r="E234" s="353"/>
      <c r="F234" s="298" t="s">
        <v>2194</v>
      </c>
      <c r="G234" s="298" t="s">
        <v>2099</v>
      </c>
      <c r="H234" s="352">
        <v>2</v>
      </c>
      <c r="I234" s="354">
        <v>3</v>
      </c>
      <c r="J234" s="310">
        <v>45380</v>
      </c>
      <c r="K234" s="310">
        <v>45380</v>
      </c>
      <c r="L234" s="310">
        <v>45380</v>
      </c>
      <c r="M234" s="297">
        <f ca="1">Tabla1[[#This Row],[REPUESTO]:[SUSTENTO]]</f>
        <v>0</v>
      </c>
      <c r="N234" s="298" t="str">
        <f>IF(Tabla1[[#This Row],[PM]]="PM01","PREVENTIVO",IF(Tabla1[[#This Row],[PM]]="PM02","BACKLOG","CORRECTIVO"))</f>
        <v>CORRECTIVO</v>
      </c>
      <c r="O234" s="309" t="s">
        <v>448</v>
      </c>
      <c r="P234" s="308">
        <f>Tabla1[[#This Row],[FREC
CANT]]</f>
        <v>2</v>
      </c>
      <c r="Q234" s="299">
        <f>Tabla1[[#This Row],[HORAS ACUM
SOLICITADO]]</f>
        <v>3</v>
      </c>
      <c r="R234" s="299">
        <f>(Tabla1[[#This Row],[H]]*Tabla1[[#This Row],[HH]])</f>
        <v>6</v>
      </c>
      <c r="S234" s="355"/>
      <c r="T234" s="356"/>
      <c r="U234" s="291" t="s">
        <v>1925</v>
      </c>
      <c r="V234" s="357"/>
      <c r="W234" s="290" t="str">
        <f>IF(Tabla1[[#This Row],[SUSTENTO]]="CORRECTIVO","ADICIONAL",IF(AND(Tabla1[[#This Row],[SUSTENTO]]="PREVENTIVO",Tabla1[[#This Row],[INDICADOR]]="VERDE"),"CUMPLIDO",IF(AND(Tabla1[[#This Row],[SUSTENTO]]="BACKLOG",Tabla1[[#This Row],[INDICADOR]]="VERDE"),"CUMPLIDO","PENDIENTE")))</f>
        <v>ADICIONAL</v>
      </c>
      <c r="X234" s="302" t="str">
        <f>+IF(X$1=Tabla1[[#This Row],[INICIO 
PARADA]],"X",IF(Tabla1[[#This Row],[FIN 
PARADA]]=X$1,"X",""))</f>
        <v/>
      </c>
      <c r="Y234" s="302" t="str">
        <f>+IF(Y$1=Tabla1[[#This Row],[INICIO 
PARADA]],"X",IF(Tabla1[[#This Row],[FIN 
PARADA]]=Y$1,"X",""))</f>
        <v/>
      </c>
      <c r="Z234" s="302" t="str">
        <f>+IF(Z$1=Tabla1[[#This Row],[INICIO 
PARADA]],"X",IF(Tabla1[[#This Row],[FIN 
PARADA]]=Z$1,"X",""))</f>
        <v/>
      </c>
      <c r="AA234" s="302" t="str">
        <f>+IF(AA$1=Tabla1[[#This Row],[INICIO 
PARADA]],"X",IF(Tabla1[[#This Row],[FIN 
PARADA]]=AA$1,"X",""))</f>
        <v/>
      </c>
      <c r="AB234" s="302" t="str">
        <f>+IF(AB$1=Tabla1[[#This Row],[INICIO 
PARADA]],"X",IF(Tabla1[[#This Row],[FIN 
PARADA]]=AB$1,"X",""))</f>
        <v/>
      </c>
      <c r="AC234" s="302" t="str">
        <f>+IF(AC$1=Tabla1[[#This Row],[INICIO 
PARADA]],"X",IF(Tabla1[[#This Row],[FIN 
PARADA]]=AC$1,"X",""))</f>
        <v/>
      </c>
      <c r="AD234" s="302" t="str">
        <f>+IF(AD$1=Tabla1[[#This Row],[INICIO 
PARADA]],"X",IF(Tabla1[[#This Row],[FIN 
PARADA]]=AD$1,"X",""))</f>
        <v>X</v>
      </c>
      <c r="AE234" s="303" t="str">
        <f>+IF(Tabla1[[#This Row],[SEGUIMIENTO]]="CUMPLIDO","Ejecutada",IF(Tabla1[[#This Row],[SEGUIMIENTO]]="PENDIENTE","No Ejecutada","ADICIONAL"))</f>
        <v>ADICIONAL</v>
      </c>
      <c r="AF234" s="292" t="s">
        <v>1820</v>
      </c>
      <c r="AG234" s="292" t="s">
        <v>1821</v>
      </c>
      <c r="AH234" s="293" t="s">
        <v>111</v>
      </c>
      <c r="AI234" s="293"/>
      <c r="AJ234" s="304" t="str">
        <f>IF(Tabla1[[#This Row],[SUSTENTO]]="CORRECTIVO","N","S")</f>
        <v>N</v>
      </c>
      <c r="AK234" s="297" t="str">
        <f>+Tabla1[[#This Row],[PERSONAL]]</f>
        <v>MEC_P_C</v>
      </c>
      <c r="AL234" s="299">
        <f>+IF(Tabla1[[#This Row],[S/N]]="S",IF(Tabla1[[#This Row],[HH]]=0,Tabla1[[#This Row],[HH//]],Tabla1[[#This Row],[HH]]),0)</f>
        <v>0</v>
      </c>
      <c r="AM234" s="354">
        <v>3</v>
      </c>
      <c r="AN234" s="305" t="str">
        <f>IF(Tabla1[[#This Row],[S/N]]="s",+IFERROR(Tabla1[[#This Row],[HH REAL]]/Tabla1[[#This Row],[HH PLAN]],0),"")</f>
        <v/>
      </c>
      <c r="AO234" s="148">
        <f>Tabla1[[#This Row],[FREC
CANT]]*Tabla1[[#This Row],[HH REAL]]</f>
        <v>6</v>
      </c>
    </row>
    <row r="235" spans="1:41" hidden="1">
      <c r="A235" s="350"/>
      <c r="B235" s="290" t="s">
        <v>83</v>
      </c>
      <c r="C235" s="351"/>
      <c r="D235" s="309" t="s">
        <v>1932</v>
      </c>
      <c r="E235" s="353"/>
      <c r="F235" s="298" t="s">
        <v>942</v>
      </c>
      <c r="G235" s="298" t="s">
        <v>2198</v>
      </c>
      <c r="H235" s="352">
        <v>2</v>
      </c>
      <c r="I235" s="354">
        <v>4</v>
      </c>
      <c r="J235" s="310">
        <v>45380</v>
      </c>
      <c r="K235" s="310">
        <v>45380</v>
      </c>
      <c r="L235" s="310">
        <v>45380</v>
      </c>
      <c r="M235" s="297">
        <f ca="1">Tabla1[[#This Row],[REPUESTO]:[SUSTENTO]]</f>
        <v>0</v>
      </c>
      <c r="N235" s="298" t="str">
        <f>IF(Tabla1[[#This Row],[PM]]="PM01","PREVENTIVO",IF(Tabla1[[#This Row],[PM]]="PM02","BACKLOG","CORRECTIVO"))</f>
        <v>CORRECTIVO</v>
      </c>
      <c r="O235" s="309" t="s">
        <v>448</v>
      </c>
      <c r="P235" s="308">
        <f>Tabla1[[#This Row],[FREC
CANT]]</f>
        <v>2</v>
      </c>
      <c r="Q235" s="299">
        <f>Tabla1[[#This Row],[HORAS ACUM
SOLICITADO]]</f>
        <v>4</v>
      </c>
      <c r="R235" s="299">
        <f>(Tabla1[[#This Row],[H]]*Tabla1[[#This Row],[HH]])</f>
        <v>8</v>
      </c>
      <c r="S235" s="355"/>
      <c r="T235" s="356"/>
      <c r="U235" s="291" t="s">
        <v>1925</v>
      </c>
      <c r="V235" s="357"/>
      <c r="W235" s="290" t="str">
        <f>IF(Tabla1[[#This Row],[SUSTENTO]]="CORRECTIVO","ADICIONAL",IF(AND(Tabla1[[#This Row],[SUSTENTO]]="PREVENTIVO",Tabla1[[#This Row],[INDICADOR]]="VERDE"),"CUMPLIDO",IF(AND(Tabla1[[#This Row],[SUSTENTO]]="BACKLOG",Tabla1[[#This Row],[INDICADOR]]="VERDE"),"CUMPLIDO","PENDIENTE")))</f>
        <v>ADICIONAL</v>
      </c>
      <c r="X235" s="302" t="str">
        <f>+IF(X$1=Tabla1[[#This Row],[INICIO 
PARADA]],"X",IF(Tabla1[[#This Row],[FIN 
PARADA]]=X$1,"X",""))</f>
        <v/>
      </c>
      <c r="Y235" s="302" t="str">
        <f>+IF(Y$1=Tabla1[[#This Row],[INICIO 
PARADA]],"X",IF(Tabla1[[#This Row],[FIN 
PARADA]]=Y$1,"X",""))</f>
        <v/>
      </c>
      <c r="Z235" s="302" t="str">
        <f>+IF(Z$1=Tabla1[[#This Row],[INICIO 
PARADA]],"X",IF(Tabla1[[#This Row],[FIN 
PARADA]]=Z$1,"X",""))</f>
        <v/>
      </c>
      <c r="AA235" s="302" t="str">
        <f>+IF(AA$1=Tabla1[[#This Row],[INICIO 
PARADA]],"X",IF(Tabla1[[#This Row],[FIN 
PARADA]]=AA$1,"X",""))</f>
        <v/>
      </c>
      <c r="AB235" s="302" t="str">
        <f>+IF(AB$1=Tabla1[[#This Row],[INICIO 
PARADA]],"X",IF(Tabla1[[#This Row],[FIN 
PARADA]]=AB$1,"X",""))</f>
        <v/>
      </c>
      <c r="AC235" s="302" t="str">
        <f>+IF(AC$1=Tabla1[[#This Row],[INICIO 
PARADA]],"X",IF(Tabla1[[#This Row],[FIN 
PARADA]]=AC$1,"X",""))</f>
        <v/>
      </c>
      <c r="AD235" s="302" t="str">
        <f>+IF(AD$1=Tabla1[[#This Row],[INICIO 
PARADA]],"X",IF(Tabla1[[#This Row],[FIN 
PARADA]]=AD$1,"X",""))</f>
        <v>X</v>
      </c>
      <c r="AE235" s="303" t="str">
        <f>+IF(Tabla1[[#This Row],[SEGUIMIENTO]]="CUMPLIDO","Ejecutada",IF(Tabla1[[#This Row],[SEGUIMIENTO]]="PENDIENTE","No Ejecutada","ADICIONAL"))</f>
        <v>ADICIONAL</v>
      </c>
      <c r="AF235" s="292" t="s">
        <v>1820</v>
      </c>
      <c r="AG235" s="292" t="s">
        <v>1821</v>
      </c>
      <c r="AH235" s="349" t="s">
        <v>108</v>
      </c>
      <c r="AI235" s="293"/>
      <c r="AJ235" s="304" t="str">
        <f>IF(Tabla1[[#This Row],[SUSTENTO]]="CORRECTIVO","N","S")</f>
        <v>N</v>
      </c>
      <c r="AK235" s="297" t="str">
        <f>+Tabla1[[#This Row],[PERSONAL]]</f>
        <v>MEC_P_C</v>
      </c>
      <c r="AL235" s="299">
        <f>+IF(Tabla1[[#This Row],[S/N]]="S",IF(Tabla1[[#This Row],[HH]]=0,Tabla1[[#This Row],[HH//]],Tabla1[[#This Row],[HH]]),0)</f>
        <v>0</v>
      </c>
      <c r="AM235" s="354">
        <v>4</v>
      </c>
      <c r="AN235" s="305" t="str">
        <f>IF(Tabla1[[#This Row],[S/N]]="s",+IFERROR(Tabla1[[#This Row],[HH REAL]]/Tabla1[[#This Row],[HH PLAN]],0),"")</f>
        <v/>
      </c>
      <c r="AO235" s="148">
        <f>Tabla1[[#This Row],[FREC
CANT]]*Tabla1[[#This Row],[HH REAL]]</f>
        <v>8</v>
      </c>
    </row>
    <row r="236" spans="1:41" hidden="1">
      <c r="A236" s="350"/>
      <c r="B236" s="290" t="s">
        <v>13</v>
      </c>
      <c r="C236" s="351"/>
      <c r="D236" s="309" t="s">
        <v>1932</v>
      </c>
      <c r="E236" s="353"/>
      <c r="F236" s="298" t="s">
        <v>994</v>
      </c>
      <c r="G236" s="298" t="s">
        <v>2199</v>
      </c>
      <c r="H236" s="352">
        <v>2</v>
      </c>
      <c r="I236" s="354">
        <v>7</v>
      </c>
      <c r="J236" s="310">
        <v>45380</v>
      </c>
      <c r="K236" s="310">
        <v>45380</v>
      </c>
      <c r="L236" s="310">
        <v>45380</v>
      </c>
      <c r="M236" s="297">
        <f ca="1">Tabla1[[#This Row],[REPUESTO]:[SUSTENTO]]</f>
        <v>0</v>
      </c>
      <c r="N236" s="298" t="str">
        <f>IF(Tabla1[[#This Row],[PM]]="PM01","PREVENTIVO",IF(Tabla1[[#This Row],[PM]]="PM02","BACKLOG","CORRECTIVO"))</f>
        <v>PREVENTIVO</v>
      </c>
      <c r="O236" s="309" t="s">
        <v>448</v>
      </c>
      <c r="P236" s="308">
        <f>Tabla1[[#This Row],[FREC
CANT]]</f>
        <v>2</v>
      </c>
      <c r="Q236" s="299">
        <f>Tabla1[[#This Row],[HORAS ACUM
SOLICITADO]]</f>
        <v>7</v>
      </c>
      <c r="R236" s="299">
        <f>(Tabla1[[#This Row],[H]]*Tabla1[[#This Row],[HH]])</f>
        <v>14</v>
      </c>
      <c r="S236" s="355"/>
      <c r="T236" s="356"/>
      <c r="U236" s="291" t="s">
        <v>1925</v>
      </c>
      <c r="V236" s="357"/>
      <c r="W236" s="290" t="str">
        <f>IF(Tabla1[[#This Row],[SUSTENTO]]="CORRECTIVO","ADICIONAL",IF(AND(Tabla1[[#This Row],[SUSTENTO]]="PREVENTIVO",Tabla1[[#This Row],[INDICADOR]]="VERDE"),"CUMPLIDO",IF(AND(Tabla1[[#This Row],[SUSTENTO]]="BACKLOG",Tabla1[[#This Row],[INDICADOR]]="VERDE"),"CUMPLIDO","PENDIENTE")))</f>
        <v>CUMPLIDO</v>
      </c>
      <c r="X236" s="302" t="str">
        <f>+IF(X$1=Tabla1[[#This Row],[INICIO 
PARADA]],"X",IF(Tabla1[[#This Row],[FIN 
PARADA]]=X$1,"X",""))</f>
        <v/>
      </c>
      <c r="Y236" s="302" t="str">
        <f>+IF(Y$1=Tabla1[[#This Row],[INICIO 
PARADA]],"X",IF(Tabla1[[#This Row],[FIN 
PARADA]]=Y$1,"X",""))</f>
        <v/>
      </c>
      <c r="Z236" s="302" t="str">
        <f>+IF(Z$1=Tabla1[[#This Row],[INICIO 
PARADA]],"X",IF(Tabla1[[#This Row],[FIN 
PARADA]]=Z$1,"X",""))</f>
        <v/>
      </c>
      <c r="AA236" s="302" t="str">
        <f>+IF(AA$1=Tabla1[[#This Row],[INICIO 
PARADA]],"X",IF(Tabla1[[#This Row],[FIN 
PARADA]]=AA$1,"X",""))</f>
        <v/>
      </c>
      <c r="AB236" s="302" t="str">
        <f>+IF(AB$1=Tabla1[[#This Row],[INICIO 
PARADA]],"X",IF(Tabla1[[#This Row],[FIN 
PARADA]]=AB$1,"X",""))</f>
        <v/>
      </c>
      <c r="AC236" s="302" t="str">
        <f>+IF(AC$1=Tabla1[[#This Row],[INICIO 
PARADA]],"X",IF(Tabla1[[#This Row],[FIN 
PARADA]]=AC$1,"X",""))</f>
        <v/>
      </c>
      <c r="AD236" s="302" t="str">
        <f>+IF(AD$1=Tabla1[[#This Row],[INICIO 
PARADA]],"X",IF(Tabla1[[#This Row],[FIN 
PARADA]]=AD$1,"X",""))</f>
        <v>X</v>
      </c>
      <c r="AE236" s="303" t="str">
        <f>+IF(Tabla1[[#This Row],[SEGUIMIENTO]]="CUMPLIDO","Ejecutada",IF(Tabla1[[#This Row],[SEGUIMIENTO]]="PENDIENTE","No Ejecutada","ADICIONAL"))</f>
        <v>Ejecutada</v>
      </c>
      <c r="AF236" s="292" t="s">
        <v>1820</v>
      </c>
      <c r="AG236" s="292" t="s">
        <v>1821</v>
      </c>
      <c r="AH236" s="293"/>
      <c r="AI236" s="293"/>
      <c r="AJ236" s="304" t="str">
        <f>IF(Tabla1[[#This Row],[SUSTENTO]]="CORRECTIVO","N","S")</f>
        <v>S</v>
      </c>
      <c r="AK236" s="297" t="str">
        <f>+Tabla1[[#This Row],[PERSONAL]]</f>
        <v>MEC_P_C</v>
      </c>
      <c r="AL236" s="299">
        <f>+IF(Tabla1[[#This Row],[S/N]]="S",IF(Tabla1[[#This Row],[HH]]=0,Tabla1[[#This Row],[HH//]],Tabla1[[#This Row],[HH]]),0)</f>
        <v>7</v>
      </c>
      <c r="AM236" s="354">
        <v>7</v>
      </c>
      <c r="AN236" s="305">
        <f>IF(Tabla1[[#This Row],[S/N]]="s",+IFERROR(Tabla1[[#This Row],[HH REAL]]/Tabla1[[#This Row],[HH PLAN]],0),"")</f>
        <v>1</v>
      </c>
      <c r="AO236" s="148">
        <f>Tabla1[[#This Row],[FREC
CANT]]*Tabla1[[#This Row],[HH REAL]]</f>
        <v>14</v>
      </c>
    </row>
    <row r="237" spans="1:41" hidden="1">
      <c r="A237" s="350"/>
      <c r="B237" s="290" t="s">
        <v>13</v>
      </c>
      <c r="C237" s="351"/>
      <c r="D237" s="309" t="s">
        <v>1932</v>
      </c>
      <c r="E237" s="353"/>
      <c r="F237" s="298" t="s">
        <v>2096</v>
      </c>
      <c r="G237" s="298" t="s">
        <v>2200</v>
      </c>
      <c r="H237" s="352">
        <v>2</v>
      </c>
      <c r="I237" s="354">
        <v>9</v>
      </c>
      <c r="J237" s="310">
        <v>45380</v>
      </c>
      <c r="K237" s="310">
        <v>45380</v>
      </c>
      <c r="L237" s="310">
        <v>45380</v>
      </c>
      <c r="M237" s="297">
        <f ca="1">Tabla1[[#This Row],[REPUESTO]:[SUSTENTO]]</f>
        <v>0</v>
      </c>
      <c r="N237" s="298" t="str">
        <f>IF(Tabla1[[#This Row],[PM]]="PM01","PREVENTIVO",IF(Tabla1[[#This Row],[PM]]="PM02","BACKLOG","CORRECTIVO"))</f>
        <v>PREVENTIVO</v>
      </c>
      <c r="O237" s="309" t="s">
        <v>448</v>
      </c>
      <c r="P237" s="308">
        <f>Tabla1[[#This Row],[FREC
CANT]]</f>
        <v>2</v>
      </c>
      <c r="Q237" s="299">
        <f>Tabla1[[#This Row],[HORAS ACUM
SOLICITADO]]</f>
        <v>9</v>
      </c>
      <c r="R237" s="299">
        <f>(Tabla1[[#This Row],[H]]*Tabla1[[#This Row],[HH]])</f>
        <v>18</v>
      </c>
      <c r="S237" s="355"/>
      <c r="T237" s="356"/>
      <c r="U237" s="291" t="s">
        <v>1925</v>
      </c>
      <c r="V237" s="357"/>
      <c r="W237" s="290" t="str">
        <f>IF(Tabla1[[#This Row],[SUSTENTO]]="CORRECTIVO","ADICIONAL",IF(AND(Tabla1[[#This Row],[SUSTENTO]]="PREVENTIVO",Tabla1[[#This Row],[INDICADOR]]="VERDE"),"CUMPLIDO",IF(AND(Tabla1[[#This Row],[SUSTENTO]]="BACKLOG",Tabla1[[#This Row],[INDICADOR]]="VERDE"),"CUMPLIDO","PENDIENTE")))</f>
        <v>CUMPLIDO</v>
      </c>
      <c r="X237" s="302" t="str">
        <f>+IF(X$1=Tabla1[[#This Row],[INICIO 
PARADA]],"X",IF(Tabla1[[#This Row],[FIN 
PARADA]]=X$1,"X",""))</f>
        <v/>
      </c>
      <c r="Y237" s="302" t="str">
        <f>+IF(Y$1=Tabla1[[#This Row],[INICIO 
PARADA]],"X",IF(Tabla1[[#This Row],[FIN 
PARADA]]=Y$1,"X",""))</f>
        <v/>
      </c>
      <c r="Z237" s="302" t="str">
        <f>+IF(Z$1=Tabla1[[#This Row],[INICIO 
PARADA]],"X",IF(Tabla1[[#This Row],[FIN 
PARADA]]=Z$1,"X",""))</f>
        <v/>
      </c>
      <c r="AA237" s="302" t="str">
        <f>+IF(AA$1=Tabla1[[#This Row],[INICIO 
PARADA]],"X",IF(Tabla1[[#This Row],[FIN 
PARADA]]=AA$1,"X",""))</f>
        <v/>
      </c>
      <c r="AB237" s="302" t="str">
        <f>+IF(AB$1=Tabla1[[#This Row],[INICIO 
PARADA]],"X",IF(Tabla1[[#This Row],[FIN 
PARADA]]=AB$1,"X",""))</f>
        <v/>
      </c>
      <c r="AC237" s="302" t="str">
        <f>+IF(AC$1=Tabla1[[#This Row],[INICIO 
PARADA]],"X",IF(Tabla1[[#This Row],[FIN 
PARADA]]=AC$1,"X",""))</f>
        <v/>
      </c>
      <c r="AD237" s="302" t="str">
        <f>+IF(AD$1=Tabla1[[#This Row],[INICIO 
PARADA]],"X",IF(Tabla1[[#This Row],[FIN 
PARADA]]=AD$1,"X",""))</f>
        <v>X</v>
      </c>
      <c r="AE237" s="303" t="str">
        <f>+IF(Tabla1[[#This Row],[SEGUIMIENTO]]="CUMPLIDO","Ejecutada",IF(Tabla1[[#This Row],[SEGUIMIENTO]]="PENDIENTE","No Ejecutada","ADICIONAL"))</f>
        <v>Ejecutada</v>
      </c>
      <c r="AF237" s="292" t="s">
        <v>1820</v>
      </c>
      <c r="AG237" s="292" t="s">
        <v>1821</v>
      </c>
      <c r="AH237" s="293"/>
      <c r="AI237" s="293"/>
      <c r="AJ237" s="304" t="str">
        <f>IF(Tabla1[[#This Row],[SUSTENTO]]="CORRECTIVO","N","S")</f>
        <v>S</v>
      </c>
      <c r="AK237" s="297" t="str">
        <f>+Tabla1[[#This Row],[PERSONAL]]</f>
        <v>MEC_P_C</v>
      </c>
      <c r="AL237" s="299">
        <f>+IF(Tabla1[[#This Row],[S/N]]="S",IF(Tabla1[[#This Row],[HH]]=0,Tabla1[[#This Row],[HH//]],Tabla1[[#This Row],[HH]]),0)</f>
        <v>9</v>
      </c>
      <c r="AM237" s="354">
        <v>9</v>
      </c>
      <c r="AN237" s="305">
        <f>IF(Tabla1[[#This Row],[S/N]]="s",+IFERROR(Tabla1[[#This Row],[HH REAL]]/Tabla1[[#This Row],[HH PLAN]],0),"")</f>
        <v>1</v>
      </c>
      <c r="AO237" s="148">
        <f>Tabla1[[#This Row],[FREC
CANT]]*Tabla1[[#This Row],[HH REAL]]</f>
        <v>18</v>
      </c>
    </row>
    <row r="238" spans="1:41" hidden="1">
      <c r="A238" s="350"/>
      <c r="B238" s="290" t="s">
        <v>13</v>
      </c>
      <c r="C238" s="351"/>
      <c r="D238" s="309" t="s">
        <v>1932</v>
      </c>
      <c r="E238" s="353"/>
      <c r="F238" s="298" t="s">
        <v>2096</v>
      </c>
      <c r="G238" s="298" t="s">
        <v>2111</v>
      </c>
      <c r="H238" s="352">
        <v>1</v>
      </c>
      <c r="I238" s="354">
        <v>9</v>
      </c>
      <c r="J238" s="310">
        <v>45380</v>
      </c>
      <c r="K238" s="310">
        <v>45380</v>
      </c>
      <c r="L238" s="310">
        <v>45380</v>
      </c>
      <c r="M238" s="297">
        <f ca="1">Tabla1[[#This Row],[REPUESTO]:[SUSTENTO]]</f>
        <v>0</v>
      </c>
      <c r="N238" s="298" t="str">
        <f>IF(Tabla1[[#This Row],[PM]]="PM01","PREVENTIVO",IF(Tabla1[[#This Row],[PM]]="PM02","BACKLOG","CORRECTIVO"))</f>
        <v>PREVENTIVO</v>
      </c>
      <c r="O238" s="309" t="s">
        <v>458</v>
      </c>
      <c r="P238" s="308">
        <f>Tabla1[[#This Row],[FREC
CANT]]</f>
        <v>1</v>
      </c>
      <c r="Q238" s="299">
        <f>Tabla1[[#This Row],[HORAS ACUM
SOLICITADO]]</f>
        <v>9</v>
      </c>
      <c r="R238" s="299">
        <f>(Tabla1[[#This Row],[H]]*Tabla1[[#This Row],[HH]])</f>
        <v>9</v>
      </c>
      <c r="S238" s="355"/>
      <c r="T238" s="356"/>
      <c r="U238" s="291" t="s">
        <v>1925</v>
      </c>
      <c r="V238" s="357"/>
      <c r="W238" s="290" t="str">
        <f>IF(Tabla1[[#This Row],[SUSTENTO]]="CORRECTIVO","ADICIONAL",IF(AND(Tabla1[[#This Row],[SUSTENTO]]="PREVENTIVO",Tabla1[[#This Row],[INDICADOR]]="VERDE"),"CUMPLIDO",IF(AND(Tabla1[[#This Row],[SUSTENTO]]="BACKLOG",Tabla1[[#This Row],[INDICADOR]]="VERDE"),"CUMPLIDO","PENDIENTE")))</f>
        <v>CUMPLIDO</v>
      </c>
      <c r="X238" s="302" t="str">
        <f>+IF(X$1=Tabla1[[#This Row],[INICIO 
PARADA]],"X",IF(Tabla1[[#This Row],[FIN 
PARADA]]=X$1,"X",""))</f>
        <v/>
      </c>
      <c r="Y238" s="302" t="str">
        <f>+IF(Y$1=Tabla1[[#This Row],[INICIO 
PARADA]],"X",IF(Tabla1[[#This Row],[FIN 
PARADA]]=Y$1,"X",""))</f>
        <v/>
      </c>
      <c r="Z238" s="302" t="str">
        <f>+IF(Z$1=Tabla1[[#This Row],[INICIO 
PARADA]],"X",IF(Tabla1[[#This Row],[FIN 
PARADA]]=Z$1,"X",""))</f>
        <v/>
      </c>
      <c r="AA238" s="302" t="str">
        <f>+IF(AA$1=Tabla1[[#This Row],[INICIO 
PARADA]],"X",IF(Tabla1[[#This Row],[FIN 
PARADA]]=AA$1,"X",""))</f>
        <v/>
      </c>
      <c r="AB238" s="302" t="str">
        <f>+IF(AB$1=Tabla1[[#This Row],[INICIO 
PARADA]],"X",IF(Tabla1[[#This Row],[FIN 
PARADA]]=AB$1,"X",""))</f>
        <v/>
      </c>
      <c r="AC238" s="302" t="str">
        <f>+IF(AC$1=Tabla1[[#This Row],[INICIO 
PARADA]],"X",IF(Tabla1[[#This Row],[FIN 
PARADA]]=AC$1,"X",""))</f>
        <v/>
      </c>
      <c r="AD238" s="302" t="str">
        <f>+IF(AD$1=Tabla1[[#This Row],[INICIO 
PARADA]],"X",IF(Tabla1[[#This Row],[FIN 
PARADA]]=AD$1,"X",""))</f>
        <v>X</v>
      </c>
      <c r="AE238" s="303" t="str">
        <f>+IF(Tabla1[[#This Row],[SEGUIMIENTO]]="CUMPLIDO","Ejecutada",IF(Tabla1[[#This Row],[SEGUIMIENTO]]="PENDIENTE","No Ejecutada","ADICIONAL"))</f>
        <v>Ejecutada</v>
      </c>
      <c r="AF238" s="292" t="s">
        <v>1820</v>
      </c>
      <c r="AG238" s="292" t="s">
        <v>1821</v>
      </c>
      <c r="AH238" s="293"/>
      <c r="AI238" s="293"/>
      <c r="AJ238" s="304" t="str">
        <f>IF(Tabla1[[#This Row],[SUSTENTO]]="CORRECTIVO","N","S")</f>
        <v>S</v>
      </c>
      <c r="AK238" s="297" t="str">
        <f>+Tabla1[[#This Row],[PERSONAL]]</f>
        <v>ELE_P_C</v>
      </c>
      <c r="AL238" s="299">
        <f>+IF(Tabla1[[#This Row],[S/N]]="S",IF(Tabla1[[#This Row],[HH]]=0,Tabla1[[#This Row],[HH//]],Tabla1[[#This Row],[HH]]),0)</f>
        <v>9</v>
      </c>
      <c r="AM238" s="354">
        <v>9</v>
      </c>
      <c r="AN238" s="305">
        <f>IF(Tabla1[[#This Row],[S/N]]="s",+IFERROR(Tabla1[[#This Row],[HH REAL]]/Tabla1[[#This Row],[HH PLAN]],0),"")</f>
        <v>1</v>
      </c>
      <c r="AO238" s="148">
        <f>Tabla1[[#This Row],[FREC
CANT]]*Tabla1[[#This Row],[HH REAL]]</f>
        <v>9</v>
      </c>
    </row>
    <row r="239" spans="1:41" hidden="1">
      <c r="A239" s="350"/>
      <c r="B239" s="290" t="s">
        <v>13</v>
      </c>
      <c r="C239" s="351"/>
      <c r="D239" s="309" t="s">
        <v>1932</v>
      </c>
      <c r="E239" s="353"/>
      <c r="F239" s="298" t="s">
        <v>2096</v>
      </c>
      <c r="G239" s="298" t="s">
        <v>2201</v>
      </c>
      <c r="H239" s="352">
        <v>1</v>
      </c>
      <c r="I239" s="354">
        <v>9</v>
      </c>
      <c r="J239" s="310">
        <v>45380</v>
      </c>
      <c r="K239" s="310">
        <v>45380</v>
      </c>
      <c r="L239" s="310">
        <v>45380</v>
      </c>
      <c r="M239" s="297">
        <f ca="1">Tabla1[[#This Row],[REPUESTO]:[SUSTENTO]]</f>
        <v>0</v>
      </c>
      <c r="N239" s="298" t="str">
        <f>IF(Tabla1[[#This Row],[PM]]="PM01","PREVENTIVO",IF(Tabla1[[#This Row],[PM]]="PM02","BACKLOG","CORRECTIVO"))</f>
        <v>PREVENTIVO</v>
      </c>
      <c r="O239" s="309" t="s">
        <v>458</v>
      </c>
      <c r="P239" s="308">
        <f>Tabla1[[#This Row],[FREC
CANT]]</f>
        <v>1</v>
      </c>
      <c r="Q239" s="299">
        <f>Tabla1[[#This Row],[HORAS ACUM
SOLICITADO]]</f>
        <v>9</v>
      </c>
      <c r="R239" s="299">
        <f>(Tabla1[[#This Row],[H]]*Tabla1[[#This Row],[HH]])</f>
        <v>9</v>
      </c>
      <c r="S239" s="355"/>
      <c r="T239" s="356"/>
      <c r="U239" s="291" t="s">
        <v>1925</v>
      </c>
      <c r="V239" s="357"/>
      <c r="W239" s="290" t="str">
        <f>IF(Tabla1[[#This Row],[SUSTENTO]]="CORRECTIVO","ADICIONAL",IF(AND(Tabla1[[#This Row],[SUSTENTO]]="PREVENTIVO",Tabla1[[#This Row],[INDICADOR]]="VERDE"),"CUMPLIDO",IF(AND(Tabla1[[#This Row],[SUSTENTO]]="BACKLOG",Tabla1[[#This Row],[INDICADOR]]="VERDE"),"CUMPLIDO","PENDIENTE")))</f>
        <v>CUMPLIDO</v>
      </c>
      <c r="X239" s="302" t="str">
        <f>+IF(X$1=Tabla1[[#This Row],[INICIO 
PARADA]],"X",IF(Tabla1[[#This Row],[FIN 
PARADA]]=X$1,"X",""))</f>
        <v/>
      </c>
      <c r="Y239" s="302" t="str">
        <f>+IF(Y$1=Tabla1[[#This Row],[INICIO 
PARADA]],"X",IF(Tabla1[[#This Row],[FIN 
PARADA]]=Y$1,"X",""))</f>
        <v/>
      </c>
      <c r="Z239" s="302" t="str">
        <f>+IF(Z$1=Tabla1[[#This Row],[INICIO 
PARADA]],"X",IF(Tabla1[[#This Row],[FIN 
PARADA]]=Z$1,"X",""))</f>
        <v/>
      </c>
      <c r="AA239" s="302" t="str">
        <f>+IF(AA$1=Tabla1[[#This Row],[INICIO 
PARADA]],"X",IF(Tabla1[[#This Row],[FIN 
PARADA]]=AA$1,"X",""))</f>
        <v/>
      </c>
      <c r="AB239" s="302" t="str">
        <f>+IF(AB$1=Tabla1[[#This Row],[INICIO 
PARADA]],"X",IF(Tabla1[[#This Row],[FIN 
PARADA]]=AB$1,"X",""))</f>
        <v/>
      </c>
      <c r="AC239" s="302" t="str">
        <f>+IF(AC$1=Tabla1[[#This Row],[INICIO 
PARADA]],"X",IF(Tabla1[[#This Row],[FIN 
PARADA]]=AC$1,"X",""))</f>
        <v/>
      </c>
      <c r="AD239" s="302" t="str">
        <f>+IF(AD$1=Tabla1[[#This Row],[INICIO 
PARADA]],"X",IF(Tabla1[[#This Row],[FIN 
PARADA]]=AD$1,"X",""))</f>
        <v>X</v>
      </c>
      <c r="AE239" s="303" t="str">
        <f>+IF(Tabla1[[#This Row],[SEGUIMIENTO]]="CUMPLIDO","Ejecutada",IF(Tabla1[[#This Row],[SEGUIMIENTO]]="PENDIENTE","No Ejecutada","ADICIONAL"))</f>
        <v>Ejecutada</v>
      </c>
      <c r="AF239" s="292" t="s">
        <v>1820</v>
      </c>
      <c r="AG239" s="292" t="s">
        <v>1821</v>
      </c>
      <c r="AH239" s="293"/>
      <c r="AI239" s="293"/>
      <c r="AJ239" s="304" t="str">
        <f>IF(Tabla1[[#This Row],[SUSTENTO]]="CORRECTIVO","N","S")</f>
        <v>S</v>
      </c>
      <c r="AK239" s="297" t="str">
        <f>+Tabla1[[#This Row],[PERSONAL]]</f>
        <v>ELE_P_C</v>
      </c>
      <c r="AL239" s="299">
        <f>+IF(Tabla1[[#This Row],[S/N]]="S",IF(Tabla1[[#This Row],[HH]]=0,Tabla1[[#This Row],[HH//]],Tabla1[[#This Row],[HH]]),0)</f>
        <v>9</v>
      </c>
      <c r="AM239" s="354">
        <v>9</v>
      </c>
      <c r="AN239" s="305">
        <f>IF(Tabla1[[#This Row],[S/N]]="s",+IFERROR(Tabla1[[#This Row],[HH REAL]]/Tabla1[[#This Row],[HH PLAN]],0),"")</f>
        <v>1</v>
      </c>
      <c r="AO239" s="148">
        <f>Tabla1[[#This Row],[FREC
CANT]]*Tabla1[[#This Row],[HH REAL]]</f>
        <v>9</v>
      </c>
    </row>
    <row r="240" spans="1:41" hidden="1">
      <c r="A240" s="350"/>
      <c r="B240" s="290" t="s">
        <v>13</v>
      </c>
      <c r="C240" s="351"/>
      <c r="D240" s="309" t="s">
        <v>1932</v>
      </c>
      <c r="E240" s="353"/>
      <c r="F240" s="298" t="s">
        <v>2202</v>
      </c>
      <c r="G240" s="298" t="s">
        <v>2203</v>
      </c>
      <c r="H240" s="352">
        <v>2</v>
      </c>
      <c r="I240" s="354">
        <v>3</v>
      </c>
      <c r="J240" s="310">
        <v>45380</v>
      </c>
      <c r="K240" s="310">
        <v>45380</v>
      </c>
      <c r="L240" s="310">
        <v>45380</v>
      </c>
      <c r="M240" s="297">
        <f ca="1">Tabla1[[#This Row],[REPUESTO]:[SUSTENTO]]</f>
        <v>0</v>
      </c>
      <c r="N240" s="298" t="str">
        <f>IF(Tabla1[[#This Row],[PM]]="PM01","PREVENTIVO",IF(Tabla1[[#This Row],[PM]]="PM02","BACKLOG","CORRECTIVO"))</f>
        <v>PREVENTIVO</v>
      </c>
      <c r="O240" s="309" t="s">
        <v>459</v>
      </c>
      <c r="P240" s="308">
        <f>Tabla1[[#This Row],[FREC
CANT]]</f>
        <v>2</v>
      </c>
      <c r="Q240" s="299">
        <f>Tabla1[[#This Row],[HORAS ACUM
SOLICITADO]]</f>
        <v>3</v>
      </c>
      <c r="R240" s="299">
        <f>(Tabla1[[#This Row],[H]]*Tabla1[[#This Row],[HH]])</f>
        <v>6</v>
      </c>
      <c r="S240" s="355"/>
      <c r="T240" s="356"/>
      <c r="U240" s="291" t="s">
        <v>1925</v>
      </c>
      <c r="V240" s="357"/>
      <c r="W240" s="290" t="str">
        <f>IF(Tabla1[[#This Row],[SUSTENTO]]="CORRECTIVO","ADICIONAL",IF(AND(Tabla1[[#This Row],[SUSTENTO]]="PREVENTIVO",Tabla1[[#This Row],[INDICADOR]]="VERDE"),"CUMPLIDO",IF(AND(Tabla1[[#This Row],[SUSTENTO]]="BACKLOG",Tabla1[[#This Row],[INDICADOR]]="VERDE"),"CUMPLIDO","PENDIENTE")))</f>
        <v>CUMPLIDO</v>
      </c>
      <c r="X240" s="302" t="str">
        <f>+IF(X$1=Tabla1[[#This Row],[INICIO 
PARADA]],"X",IF(Tabla1[[#This Row],[FIN 
PARADA]]=X$1,"X",""))</f>
        <v/>
      </c>
      <c r="Y240" s="302" t="str">
        <f>+IF(Y$1=Tabla1[[#This Row],[INICIO 
PARADA]],"X",IF(Tabla1[[#This Row],[FIN 
PARADA]]=Y$1,"X",""))</f>
        <v/>
      </c>
      <c r="Z240" s="302" t="str">
        <f>+IF(Z$1=Tabla1[[#This Row],[INICIO 
PARADA]],"X",IF(Tabla1[[#This Row],[FIN 
PARADA]]=Z$1,"X",""))</f>
        <v/>
      </c>
      <c r="AA240" s="302" t="str">
        <f>+IF(AA$1=Tabla1[[#This Row],[INICIO 
PARADA]],"X",IF(Tabla1[[#This Row],[FIN 
PARADA]]=AA$1,"X",""))</f>
        <v/>
      </c>
      <c r="AB240" s="302" t="str">
        <f>+IF(AB$1=Tabla1[[#This Row],[INICIO 
PARADA]],"X",IF(Tabla1[[#This Row],[FIN 
PARADA]]=AB$1,"X",""))</f>
        <v/>
      </c>
      <c r="AC240" s="302" t="str">
        <f>+IF(AC$1=Tabla1[[#This Row],[INICIO 
PARADA]],"X",IF(Tabla1[[#This Row],[FIN 
PARADA]]=AC$1,"X",""))</f>
        <v/>
      </c>
      <c r="AD240" s="302" t="str">
        <f>+IF(AD$1=Tabla1[[#This Row],[INICIO 
PARADA]],"X",IF(Tabla1[[#This Row],[FIN 
PARADA]]=AD$1,"X",""))</f>
        <v>X</v>
      </c>
      <c r="AE240" s="303" t="str">
        <f>+IF(Tabla1[[#This Row],[SEGUIMIENTO]]="CUMPLIDO","Ejecutada",IF(Tabla1[[#This Row],[SEGUIMIENTO]]="PENDIENTE","No Ejecutada","ADICIONAL"))</f>
        <v>Ejecutada</v>
      </c>
      <c r="AF240" s="292" t="s">
        <v>1820</v>
      </c>
      <c r="AG240" s="292" t="s">
        <v>1821</v>
      </c>
      <c r="AH240" s="293"/>
      <c r="AI240" s="293"/>
      <c r="AJ240" s="304" t="str">
        <f>IF(Tabla1[[#This Row],[SUSTENTO]]="CORRECTIVO","N","S")</f>
        <v>S</v>
      </c>
      <c r="AK240" s="297" t="str">
        <f>+Tabla1[[#This Row],[PERSONAL]]</f>
        <v>ELECN_P_C</v>
      </c>
      <c r="AL240" s="299">
        <f>+IF(Tabla1[[#This Row],[S/N]]="S",IF(Tabla1[[#This Row],[HH]]=0,Tabla1[[#This Row],[HH//]],Tabla1[[#This Row],[HH]]),0)</f>
        <v>3</v>
      </c>
      <c r="AM240" s="354">
        <v>3</v>
      </c>
      <c r="AN240" s="305">
        <f>IF(Tabla1[[#This Row],[S/N]]="s",+IFERROR(Tabla1[[#This Row],[HH REAL]]/Tabla1[[#This Row],[HH PLAN]],0),"")</f>
        <v>1</v>
      </c>
      <c r="AO240" s="148">
        <f>Tabla1[[#This Row],[FREC
CANT]]*Tabla1[[#This Row],[HH REAL]]</f>
        <v>6</v>
      </c>
    </row>
    <row r="241" spans="1:41" hidden="1">
      <c r="A241" s="350"/>
      <c r="B241" s="290" t="s">
        <v>38</v>
      </c>
      <c r="C241" s="351"/>
      <c r="D241" s="309" t="s">
        <v>1932</v>
      </c>
      <c r="E241" s="353"/>
      <c r="F241" s="298" t="s">
        <v>1637</v>
      </c>
      <c r="G241" s="298" t="s">
        <v>2204</v>
      </c>
      <c r="H241" s="352">
        <v>2</v>
      </c>
      <c r="I241" s="354">
        <v>2</v>
      </c>
      <c r="J241" s="310">
        <v>45380</v>
      </c>
      <c r="K241" s="310">
        <v>45380</v>
      </c>
      <c r="L241" s="310">
        <v>45380</v>
      </c>
      <c r="M241" s="297">
        <f ca="1">Tabla1[[#This Row],[REPUESTO]:[SUSTENTO]]</f>
        <v>0</v>
      </c>
      <c r="N241" s="298" t="str">
        <f>IF(Tabla1[[#This Row],[PM]]="PM01","PREVENTIVO",IF(Tabla1[[#This Row],[PM]]="PM02","BACKLOG","CORRECTIVO"))</f>
        <v>BACKLOG</v>
      </c>
      <c r="O241" s="309" t="s">
        <v>459</v>
      </c>
      <c r="P241" s="308">
        <f>Tabla1[[#This Row],[FREC
CANT]]</f>
        <v>2</v>
      </c>
      <c r="Q241" s="299">
        <f>Tabla1[[#This Row],[HORAS ACUM
SOLICITADO]]</f>
        <v>2</v>
      </c>
      <c r="R241" s="299">
        <f>(Tabla1[[#This Row],[H]]*Tabla1[[#This Row],[HH]])</f>
        <v>4</v>
      </c>
      <c r="S241" s="355"/>
      <c r="T241" s="356"/>
      <c r="U241" s="291" t="s">
        <v>1925</v>
      </c>
      <c r="V241" s="357"/>
      <c r="W241" s="290" t="str">
        <f>IF(Tabla1[[#This Row],[SUSTENTO]]="CORRECTIVO","ADICIONAL",IF(AND(Tabla1[[#This Row],[SUSTENTO]]="PREVENTIVO",Tabla1[[#This Row],[INDICADOR]]="VERDE"),"CUMPLIDO",IF(AND(Tabla1[[#This Row],[SUSTENTO]]="BACKLOG",Tabla1[[#This Row],[INDICADOR]]="VERDE"),"CUMPLIDO","PENDIENTE")))</f>
        <v>CUMPLIDO</v>
      </c>
      <c r="X241" s="302" t="str">
        <f>+IF(X$1=Tabla1[[#This Row],[INICIO 
PARADA]],"X",IF(Tabla1[[#This Row],[FIN 
PARADA]]=X$1,"X",""))</f>
        <v/>
      </c>
      <c r="Y241" s="302" t="str">
        <f>+IF(Y$1=Tabla1[[#This Row],[INICIO 
PARADA]],"X",IF(Tabla1[[#This Row],[FIN 
PARADA]]=Y$1,"X",""))</f>
        <v/>
      </c>
      <c r="Z241" s="302" t="str">
        <f>+IF(Z$1=Tabla1[[#This Row],[INICIO 
PARADA]],"X",IF(Tabla1[[#This Row],[FIN 
PARADA]]=Z$1,"X",""))</f>
        <v/>
      </c>
      <c r="AA241" s="302" t="str">
        <f>+IF(AA$1=Tabla1[[#This Row],[INICIO 
PARADA]],"X",IF(Tabla1[[#This Row],[FIN 
PARADA]]=AA$1,"X",""))</f>
        <v/>
      </c>
      <c r="AB241" s="302" t="str">
        <f>+IF(AB$1=Tabla1[[#This Row],[INICIO 
PARADA]],"X",IF(Tabla1[[#This Row],[FIN 
PARADA]]=AB$1,"X",""))</f>
        <v/>
      </c>
      <c r="AC241" s="302" t="str">
        <f>+IF(AC$1=Tabla1[[#This Row],[INICIO 
PARADA]],"X",IF(Tabla1[[#This Row],[FIN 
PARADA]]=AC$1,"X",""))</f>
        <v/>
      </c>
      <c r="AD241" s="302" t="str">
        <f>+IF(AD$1=Tabla1[[#This Row],[INICIO 
PARADA]],"X",IF(Tabla1[[#This Row],[FIN 
PARADA]]=AD$1,"X",""))</f>
        <v>X</v>
      </c>
      <c r="AE241" s="303" t="str">
        <f>+IF(Tabla1[[#This Row],[SEGUIMIENTO]]="CUMPLIDO","Ejecutada",IF(Tabla1[[#This Row],[SEGUIMIENTO]]="PENDIENTE","No Ejecutada","ADICIONAL"))</f>
        <v>Ejecutada</v>
      </c>
      <c r="AF241" s="292" t="s">
        <v>1820</v>
      </c>
      <c r="AG241" s="292" t="s">
        <v>1821</v>
      </c>
      <c r="AH241" s="293"/>
      <c r="AI241" s="293"/>
      <c r="AJ241" s="304" t="str">
        <f>IF(Tabla1[[#This Row],[SUSTENTO]]="CORRECTIVO","N","S")</f>
        <v>S</v>
      </c>
      <c r="AK241" s="297" t="str">
        <f>+Tabla1[[#This Row],[PERSONAL]]</f>
        <v>ELECN_P_C</v>
      </c>
      <c r="AL241" s="299">
        <f>+IF(Tabla1[[#This Row],[S/N]]="S",IF(Tabla1[[#This Row],[HH]]=0,Tabla1[[#This Row],[HH//]],Tabla1[[#This Row],[HH]]),0)</f>
        <v>2</v>
      </c>
      <c r="AM241" s="354">
        <v>2</v>
      </c>
      <c r="AN241" s="305">
        <f>IF(Tabla1[[#This Row],[S/N]]="s",+IFERROR(Tabla1[[#This Row],[HH REAL]]/Tabla1[[#This Row],[HH PLAN]],0),"")</f>
        <v>1</v>
      </c>
      <c r="AO241" s="148">
        <f>Tabla1[[#This Row],[FREC
CANT]]*Tabla1[[#This Row],[HH REAL]]</f>
        <v>4</v>
      </c>
    </row>
    <row r="242" spans="1:41" hidden="1">
      <c r="A242" s="350"/>
      <c r="B242" s="290" t="s">
        <v>13</v>
      </c>
      <c r="C242" s="351"/>
      <c r="D242" s="309" t="s">
        <v>1932</v>
      </c>
      <c r="E242" s="353"/>
      <c r="F242" s="298" t="s">
        <v>2096</v>
      </c>
      <c r="G242" s="298" t="s">
        <v>2205</v>
      </c>
      <c r="H242" s="352">
        <v>2</v>
      </c>
      <c r="I242" s="354">
        <v>4</v>
      </c>
      <c r="J242" s="310">
        <v>45380</v>
      </c>
      <c r="K242" s="310">
        <v>45380</v>
      </c>
      <c r="L242" s="310">
        <v>45380</v>
      </c>
      <c r="M242" s="297">
        <f ca="1">Tabla1[[#This Row],[REPUESTO]:[SUSTENTO]]</f>
        <v>0</v>
      </c>
      <c r="N242" s="298" t="str">
        <f>IF(Tabla1[[#This Row],[PM]]="PM01","PREVENTIVO",IF(Tabla1[[#This Row],[PM]]="PM02","BACKLOG","CORRECTIVO"))</f>
        <v>PREVENTIVO</v>
      </c>
      <c r="O242" s="309" t="s">
        <v>459</v>
      </c>
      <c r="P242" s="308">
        <f>Tabla1[[#This Row],[FREC
CANT]]</f>
        <v>2</v>
      </c>
      <c r="Q242" s="299">
        <f>Tabla1[[#This Row],[HORAS ACUM
SOLICITADO]]</f>
        <v>4</v>
      </c>
      <c r="R242" s="299">
        <f>(Tabla1[[#This Row],[H]]*Tabla1[[#This Row],[HH]])</f>
        <v>8</v>
      </c>
      <c r="S242" s="355"/>
      <c r="T242" s="356"/>
      <c r="U242" s="291" t="s">
        <v>1925</v>
      </c>
      <c r="V242" s="357"/>
      <c r="W242" s="290" t="str">
        <f>IF(Tabla1[[#This Row],[SUSTENTO]]="CORRECTIVO","ADICIONAL",IF(AND(Tabla1[[#This Row],[SUSTENTO]]="PREVENTIVO",Tabla1[[#This Row],[INDICADOR]]="VERDE"),"CUMPLIDO",IF(AND(Tabla1[[#This Row],[SUSTENTO]]="BACKLOG",Tabla1[[#This Row],[INDICADOR]]="VERDE"),"CUMPLIDO","PENDIENTE")))</f>
        <v>CUMPLIDO</v>
      </c>
      <c r="X242" s="302" t="str">
        <f>+IF(X$1=Tabla1[[#This Row],[INICIO 
PARADA]],"X",IF(Tabla1[[#This Row],[FIN 
PARADA]]=X$1,"X",""))</f>
        <v/>
      </c>
      <c r="Y242" s="302" t="str">
        <f>+IF(Y$1=Tabla1[[#This Row],[INICIO 
PARADA]],"X",IF(Tabla1[[#This Row],[FIN 
PARADA]]=Y$1,"X",""))</f>
        <v/>
      </c>
      <c r="Z242" s="302" t="str">
        <f>+IF(Z$1=Tabla1[[#This Row],[INICIO 
PARADA]],"X",IF(Tabla1[[#This Row],[FIN 
PARADA]]=Z$1,"X",""))</f>
        <v/>
      </c>
      <c r="AA242" s="302" t="str">
        <f>+IF(AA$1=Tabla1[[#This Row],[INICIO 
PARADA]],"X",IF(Tabla1[[#This Row],[FIN 
PARADA]]=AA$1,"X",""))</f>
        <v/>
      </c>
      <c r="AB242" s="302" t="str">
        <f>+IF(AB$1=Tabla1[[#This Row],[INICIO 
PARADA]],"X",IF(Tabla1[[#This Row],[FIN 
PARADA]]=AB$1,"X",""))</f>
        <v/>
      </c>
      <c r="AC242" s="302" t="str">
        <f>+IF(AC$1=Tabla1[[#This Row],[INICIO 
PARADA]],"X",IF(Tabla1[[#This Row],[FIN 
PARADA]]=AC$1,"X",""))</f>
        <v/>
      </c>
      <c r="AD242" s="302" t="str">
        <f>+IF(AD$1=Tabla1[[#This Row],[INICIO 
PARADA]],"X",IF(Tabla1[[#This Row],[FIN 
PARADA]]=AD$1,"X",""))</f>
        <v>X</v>
      </c>
      <c r="AE242" s="303" t="str">
        <f>+IF(Tabla1[[#This Row],[SEGUIMIENTO]]="CUMPLIDO","Ejecutada",IF(Tabla1[[#This Row],[SEGUIMIENTO]]="PENDIENTE","No Ejecutada","ADICIONAL"))</f>
        <v>Ejecutada</v>
      </c>
      <c r="AF242" s="292" t="s">
        <v>1820</v>
      </c>
      <c r="AG242" s="292" t="s">
        <v>1821</v>
      </c>
      <c r="AH242" s="293"/>
      <c r="AI242" s="293"/>
      <c r="AJ242" s="304" t="str">
        <f>IF(Tabla1[[#This Row],[SUSTENTO]]="CORRECTIVO","N","S")</f>
        <v>S</v>
      </c>
      <c r="AK242" s="297" t="str">
        <f>+Tabla1[[#This Row],[PERSONAL]]</f>
        <v>ELECN_P_C</v>
      </c>
      <c r="AL242" s="299">
        <f>+IF(Tabla1[[#This Row],[S/N]]="S",IF(Tabla1[[#This Row],[HH]]=0,Tabla1[[#This Row],[HH//]],Tabla1[[#This Row],[HH]]),0)</f>
        <v>4</v>
      </c>
      <c r="AM242" s="354">
        <v>4</v>
      </c>
      <c r="AN242" s="305">
        <f>IF(Tabla1[[#This Row],[S/N]]="s",+IFERROR(Tabla1[[#This Row],[HH REAL]]/Tabla1[[#This Row],[HH PLAN]],0),"")</f>
        <v>1</v>
      </c>
      <c r="AO242" s="148">
        <f>Tabla1[[#This Row],[FREC
CANT]]*Tabla1[[#This Row],[HH REAL]]</f>
        <v>8</v>
      </c>
    </row>
    <row r="243" spans="1:41" hidden="1">
      <c r="A243" s="350"/>
      <c r="B243" s="290" t="s">
        <v>13</v>
      </c>
      <c r="C243" s="351"/>
      <c r="D243" s="309" t="s">
        <v>1932</v>
      </c>
      <c r="E243" s="353"/>
      <c r="F243" s="298" t="s">
        <v>2122</v>
      </c>
      <c r="G243" s="298" t="s">
        <v>2128</v>
      </c>
      <c r="H243" s="352">
        <v>2</v>
      </c>
      <c r="I243" s="354">
        <v>9</v>
      </c>
      <c r="J243" s="310">
        <v>45380</v>
      </c>
      <c r="K243" s="310">
        <v>45380</v>
      </c>
      <c r="L243" s="310">
        <v>45380</v>
      </c>
      <c r="M243" s="297">
        <f ca="1">Tabla1[[#This Row],[REPUESTO]:[SUSTENTO]]</f>
        <v>0</v>
      </c>
      <c r="N243" s="298" t="str">
        <f>IF(Tabla1[[#This Row],[PM]]="PM01","PREVENTIVO",IF(Tabla1[[#This Row],[PM]]="PM02","BACKLOG","CORRECTIVO"))</f>
        <v>PREVENTIVO</v>
      </c>
      <c r="O243" s="309" t="s">
        <v>941</v>
      </c>
      <c r="P243" s="308">
        <f>Tabla1[[#This Row],[FREC
CANT]]</f>
        <v>2</v>
      </c>
      <c r="Q243" s="299">
        <f>Tabla1[[#This Row],[HORAS ACUM
SOLICITADO]]</f>
        <v>9</v>
      </c>
      <c r="R243" s="299">
        <f>(Tabla1[[#This Row],[H]]*Tabla1[[#This Row],[HH]])</f>
        <v>18</v>
      </c>
      <c r="S243" s="355"/>
      <c r="T243" s="356"/>
      <c r="U243" s="291" t="s">
        <v>1925</v>
      </c>
      <c r="V243" s="357"/>
      <c r="W243" s="290" t="str">
        <f>IF(Tabla1[[#This Row],[SUSTENTO]]="CORRECTIVO","ADICIONAL",IF(AND(Tabla1[[#This Row],[SUSTENTO]]="PREVENTIVO",Tabla1[[#This Row],[INDICADOR]]="VERDE"),"CUMPLIDO",IF(AND(Tabla1[[#This Row],[SUSTENTO]]="BACKLOG",Tabla1[[#This Row],[INDICADOR]]="VERDE"),"CUMPLIDO","PENDIENTE")))</f>
        <v>CUMPLIDO</v>
      </c>
      <c r="X243" s="302" t="str">
        <f>+IF(X$1=Tabla1[[#This Row],[INICIO 
PARADA]],"X",IF(Tabla1[[#This Row],[FIN 
PARADA]]=X$1,"X",""))</f>
        <v/>
      </c>
      <c r="Y243" s="302" t="str">
        <f>+IF(Y$1=Tabla1[[#This Row],[INICIO 
PARADA]],"X",IF(Tabla1[[#This Row],[FIN 
PARADA]]=Y$1,"X",""))</f>
        <v/>
      </c>
      <c r="Z243" s="302" t="str">
        <f>+IF(Z$1=Tabla1[[#This Row],[INICIO 
PARADA]],"X",IF(Tabla1[[#This Row],[FIN 
PARADA]]=Z$1,"X",""))</f>
        <v/>
      </c>
      <c r="AA243" s="302" t="str">
        <f>+IF(AA$1=Tabla1[[#This Row],[INICIO 
PARADA]],"X",IF(Tabla1[[#This Row],[FIN 
PARADA]]=AA$1,"X",""))</f>
        <v/>
      </c>
      <c r="AB243" s="302" t="str">
        <f>+IF(AB$1=Tabla1[[#This Row],[INICIO 
PARADA]],"X",IF(Tabla1[[#This Row],[FIN 
PARADA]]=AB$1,"X",""))</f>
        <v/>
      </c>
      <c r="AC243" s="302" t="str">
        <f>+IF(AC$1=Tabla1[[#This Row],[INICIO 
PARADA]],"X",IF(Tabla1[[#This Row],[FIN 
PARADA]]=AC$1,"X",""))</f>
        <v/>
      </c>
      <c r="AD243" s="302" t="str">
        <f>+IF(AD$1=Tabla1[[#This Row],[INICIO 
PARADA]],"X",IF(Tabla1[[#This Row],[FIN 
PARADA]]=AD$1,"X",""))</f>
        <v>X</v>
      </c>
      <c r="AE243" s="303" t="str">
        <f>+IF(Tabla1[[#This Row],[SEGUIMIENTO]]="CUMPLIDO","Ejecutada",IF(Tabla1[[#This Row],[SEGUIMIENTO]]="PENDIENTE","No Ejecutada","ADICIONAL"))</f>
        <v>Ejecutada</v>
      </c>
      <c r="AF243" s="292" t="s">
        <v>1820</v>
      </c>
      <c r="AG243" s="292" t="s">
        <v>1821</v>
      </c>
      <c r="AH243" s="293"/>
      <c r="AI243" s="293"/>
      <c r="AJ243" s="304" t="str">
        <f>IF(Tabla1[[#This Row],[SUSTENTO]]="CORRECTIVO","N","S")</f>
        <v>S</v>
      </c>
      <c r="AK243" s="297" t="str">
        <f>+Tabla1[[#This Row],[PERSONAL]]</f>
        <v>INST_P_C</v>
      </c>
      <c r="AL243" s="299">
        <f>+IF(Tabla1[[#This Row],[S/N]]="S",IF(Tabla1[[#This Row],[HH]]=0,Tabla1[[#This Row],[HH//]],Tabla1[[#This Row],[HH]]),0)</f>
        <v>9</v>
      </c>
      <c r="AM243" s="354">
        <v>9</v>
      </c>
      <c r="AN243" s="305">
        <f>IF(Tabla1[[#This Row],[S/N]]="s",+IFERROR(Tabla1[[#This Row],[HH REAL]]/Tabla1[[#This Row],[HH PLAN]],0),"")</f>
        <v>1</v>
      </c>
      <c r="AO243" s="148">
        <f>Tabla1[[#This Row],[FREC
CANT]]*Tabla1[[#This Row],[HH REAL]]</f>
        <v>18</v>
      </c>
    </row>
    <row r="244" spans="1:41" hidden="1">
      <c r="A244" s="350"/>
      <c r="B244" s="290" t="s">
        <v>38</v>
      </c>
      <c r="C244" s="351"/>
      <c r="D244" s="309" t="s">
        <v>1932</v>
      </c>
      <c r="E244" s="353"/>
      <c r="F244" s="298" t="s">
        <v>2167</v>
      </c>
      <c r="G244" s="298" t="s">
        <v>2210</v>
      </c>
      <c r="H244" s="352">
        <v>2</v>
      </c>
      <c r="I244" s="354">
        <v>4</v>
      </c>
      <c r="J244" s="310">
        <v>45380</v>
      </c>
      <c r="K244" s="310">
        <v>45380</v>
      </c>
      <c r="L244" s="310">
        <v>45380</v>
      </c>
      <c r="M244" s="297">
        <f ca="1">Tabla1[[#This Row],[REPUESTO]:[SUSTENTO]]</f>
        <v>0</v>
      </c>
      <c r="N244" s="298" t="str">
        <f>IF(Tabla1[[#This Row],[PM]]="PM01","PREVENTIVO",IF(Tabla1[[#This Row],[PM]]="PM02","BACKLOG","CORRECTIVO"))</f>
        <v>BACKLOG</v>
      </c>
      <c r="O244" s="309" t="s">
        <v>941</v>
      </c>
      <c r="P244" s="308">
        <f>Tabla1[[#This Row],[FREC
CANT]]</f>
        <v>2</v>
      </c>
      <c r="Q244" s="299">
        <f>Tabla1[[#This Row],[HORAS ACUM
SOLICITADO]]</f>
        <v>4</v>
      </c>
      <c r="R244" s="299">
        <f>(Tabla1[[#This Row],[H]]*Tabla1[[#This Row],[HH]])</f>
        <v>8</v>
      </c>
      <c r="S244" s="355"/>
      <c r="T244" s="356"/>
      <c r="U244" s="291" t="s">
        <v>1925</v>
      </c>
      <c r="V244" s="357"/>
      <c r="W244" s="290" t="str">
        <f>IF(Tabla1[[#This Row],[SUSTENTO]]="CORRECTIVO","ADICIONAL",IF(AND(Tabla1[[#This Row],[SUSTENTO]]="PREVENTIVO",Tabla1[[#This Row],[INDICADOR]]="VERDE"),"CUMPLIDO",IF(AND(Tabla1[[#This Row],[SUSTENTO]]="BACKLOG",Tabla1[[#This Row],[INDICADOR]]="VERDE"),"CUMPLIDO","PENDIENTE")))</f>
        <v>CUMPLIDO</v>
      </c>
      <c r="X244" s="302" t="str">
        <f>+IF(X$1=Tabla1[[#This Row],[INICIO 
PARADA]],"X",IF(Tabla1[[#This Row],[FIN 
PARADA]]=X$1,"X",""))</f>
        <v/>
      </c>
      <c r="Y244" s="302" t="str">
        <f>+IF(Y$1=Tabla1[[#This Row],[INICIO 
PARADA]],"X",IF(Tabla1[[#This Row],[FIN 
PARADA]]=Y$1,"X",""))</f>
        <v/>
      </c>
      <c r="Z244" s="302" t="str">
        <f>+IF(Z$1=Tabla1[[#This Row],[INICIO 
PARADA]],"X",IF(Tabla1[[#This Row],[FIN 
PARADA]]=Z$1,"X",""))</f>
        <v/>
      </c>
      <c r="AA244" s="302" t="str">
        <f>+IF(AA$1=Tabla1[[#This Row],[INICIO 
PARADA]],"X",IF(Tabla1[[#This Row],[FIN 
PARADA]]=AA$1,"X",""))</f>
        <v/>
      </c>
      <c r="AB244" s="302" t="str">
        <f>+IF(AB$1=Tabla1[[#This Row],[INICIO 
PARADA]],"X",IF(Tabla1[[#This Row],[FIN 
PARADA]]=AB$1,"X",""))</f>
        <v/>
      </c>
      <c r="AC244" s="302" t="str">
        <f>+IF(AC$1=Tabla1[[#This Row],[INICIO 
PARADA]],"X",IF(Tabla1[[#This Row],[FIN 
PARADA]]=AC$1,"X",""))</f>
        <v/>
      </c>
      <c r="AD244" s="302" t="str">
        <f>+IF(AD$1=Tabla1[[#This Row],[INICIO 
PARADA]],"X",IF(Tabla1[[#This Row],[FIN 
PARADA]]=AD$1,"X",""))</f>
        <v>X</v>
      </c>
      <c r="AE244" s="303" t="str">
        <f>+IF(Tabla1[[#This Row],[SEGUIMIENTO]]="CUMPLIDO","Ejecutada",IF(Tabla1[[#This Row],[SEGUIMIENTO]]="PENDIENTE","No Ejecutada","ADICIONAL"))</f>
        <v>Ejecutada</v>
      </c>
      <c r="AF244" s="292" t="s">
        <v>1820</v>
      </c>
      <c r="AG244" s="292" t="s">
        <v>1821</v>
      </c>
      <c r="AH244" s="293"/>
      <c r="AI244" s="293"/>
      <c r="AJ244" s="304" t="str">
        <f>IF(Tabla1[[#This Row],[SUSTENTO]]="CORRECTIVO","N","S")</f>
        <v>S</v>
      </c>
      <c r="AK244" s="297" t="str">
        <f>+Tabla1[[#This Row],[PERSONAL]]</f>
        <v>INST_P_C</v>
      </c>
      <c r="AL244" s="299">
        <f>+IF(Tabla1[[#This Row],[S/N]]="S",IF(Tabla1[[#This Row],[HH]]=0,Tabla1[[#This Row],[HH//]],Tabla1[[#This Row],[HH]]),0)</f>
        <v>4</v>
      </c>
      <c r="AM244" s="354">
        <v>4</v>
      </c>
      <c r="AN244" s="305">
        <f>IF(Tabla1[[#This Row],[S/N]]="s",+IFERROR(Tabla1[[#This Row],[HH REAL]]/Tabla1[[#This Row],[HH PLAN]],0),"")</f>
        <v>1</v>
      </c>
      <c r="AO244" s="148">
        <f>Tabla1[[#This Row],[FREC
CANT]]*Tabla1[[#This Row],[HH REAL]]</f>
        <v>8</v>
      </c>
    </row>
    <row r="245" spans="1:41" hidden="1">
      <c r="A245" s="350"/>
      <c r="B245" s="290" t="s">
        <v>13</v>
      </c>
      <c r="C245" s="351"/>
      <c r="D245" s="309" t="s">
        <v>1932</v>
      </c>
      <c r="E245" s="353"/>
      <c r="F245" s="298" t="s">
        <v>1003</v>
      </c>
      <c r="G245" s="298" t="s">
        <v>2178</v>
      </c>
      <c r="H245" s="352">
        <v>2</v>
      </c>
      <c r="I245" s="354">
        <v>2</v>
      </c>
      <c r="J245" s="310">
        <v>45380</v>
      </c>
      <c r="K245" s="310">
        <v>45380</v>
      </c>
      <c r="L245" s="310">
        <v>45380</v>
      </c>
      <c r="M245" s="297">
        <f ca="1">Tabla1[[#This Row],[REPUESTO]:[SUSTENTO]]</f>
        <v>0</v>
      </c>
      <c r="N245" s="298" t="str">
        <f>IF(Tabla1[[#This Row],[PM]]="PM01","PREVENTIVO",IF(Tabla1[[#This Row],[PM]]="PM02","BACKLOG","CORRECTIVO"))</f>
        <v>PREVENTIVO</v>
      </c>
      <c r="O245" s="309" t="s">
        <v>941</v>
      </c>
      <c r="P245" s="308">
        <f>Tabla1[[#This Row],[FREC
CANT]]</f>
        <v>2</v>
      </c>
      <c r="Q245" s="299">
        <f>Tabla1[[#This Row],[HORAS ACUM
SOLICITADO]]</f>
        <v>2</v>
      </c>
      <c r="R245" s="299">
        <f>(Tabla1[[#This Row],[H]]*Tabla1[[#This Row],[HH]])</f>
        <v>4</v>
      </c>
      <c r="S245" s="355"/>
      <c r="T245" s="356"/>
      <c r="U245" s="291" t="s">
        <v>1925</v>
      </c>
      <c r="V245" s="357"/>
      <c r="W245" s="290" t="str">
        <f>IF(Tabla1[[#This Row],[SUSTENTO]]="CORRECTIVO","ADICIONAL",IF(AND(Tabla1[[#This Row],[SUSTENTO]]="PREVENTIVO",Tabla1[[#This Row],[INDICADOR]]="VERDE"),"CUMPLIDO",IF(AND(Tabla1[[#This Row],[SUSTENTO]]="BACKLOG",Tabla1[[#This Row],[INDICADOR]]="VERDE"),"CUMPLIDO","PENDIENTE")))</f>
        <v>CUMPLIDO</v>
      </c>
      <c r="X245" s="302" t="str">
        <f>+IF(X$1=Tabla1[[#This Row],[INICIO 
PARADA]],"X",IF(Tabla1[[#This Row],[FIN 
PARADA]]=X$1,"X",""))</f>
        <v/>
      </c>
      <c r="Y245" s="302" t="str">
        <f>+IF(Y$1=Tabla1[[#This Row],[INICIO 
PARADA]],"X",IF(Tabla1[[#This Row],[FIN 
PARADA]]=Y$1,"X",""))</f>
        <v/>
      </c>
      <c r="Z245" s="302" t="str">
        <f>+IF(Z$1=Tabla1[[#This Row],[INICIO 
PARADA]],"X",IF(Tabla1[[#This Row],[FIN 
PARADA]]=Z$1,"X",""))</f>
        <v/>
      </c>
      <c r="AA245" s="302" t="str">
        <f>+IF(AA$1=Tabla1[[#This Row],[INICIO 
PARADA]],"X",IF(Tabla1[[#This Row],[FIN 
PARADA]]=AA$1,"X",""))</f>
        <v/>
      </c>
      <c r="AB245" s="302" t="str">
        <f>+IF(AB$1=Tabla1[[#This Row],[INICIO 
PARADA]],"X",IF(Tabla1[[#This Row],[FIN 
PARADA]]=AB$1,"X",""))</f>
        <v/>
      </c>
      <c r="AC245" s="302" t="str">
        <f>+IF(AC$1=Tabla1[[#This Row],[INICIO 
PARADA]],"X",IF(Tabla1[[#This Row],[FIN 
PARADA]]=AC$1,"X",""))</f>
        <v/>
      </c>
      <c r="AD245" s="302" t="str">
        <f>+IF(AD$1=Tabla1[[#This Row],[INICIO 
PARADA]],"X",IF(Tabla1[[#This Row],[FIN 
PARADA]]=AD$1,"X",""))</f>
        <v>X</v>
      </c>
      <c r="AE245" s="303" t="str">
        <f>+IF(Tabla1[[#This Row],[SEGUIMIENTO]]="CUMPLIDO","Ejecutada",IF(Tabla1[[#This Row],[SEGUIMIENTO]]="PENDIENTE","No Ejecutada","ADICIONAL"))</f>
        <v>Ejecutada</v>
      </c>
      <c r="AF245" s="292" t="s">
        <v>1820</v>
      </c>
      <c r="AG245" s="292" t="s">
        <v>1821</v>
      </c>
      <c r="AH245" s="293"/>
      <c r="AI245" s="293"/>
      <c r="AJ245" s="304" t="str">
        <f>IF(Tabla1[[#This Row],[SUSTENTO]]="CORRECTIVO","N","S")</f>
        <v>S</v>
      </c>
      <c r="AK245" s="297" t="str">
        <f>+Tabla1[[#This Row],[PERSONAL]]</f>
        <v>INST_P_C</v>
      </c>
      <c r="AL245" s="299">
        <f>+IF(Tabla1[[#This Row],[S/N]]="S",IF(Tabla1[[#This Row],[HH]]=0,Tabla1[[#This Row],[HH//]],Tabla1[[#This Row],[HH]]),0)</f>
        <v>2</v>
      </c>
      <c r="AM245" s="354">
        <v>2</v>
      </c>
      <c r="AN245" s="305">
        <f>IF(Tabla1[[#This Row],[S/N]]="s",+IFERROR(Tabla1[[#This Row],[HH REAL]]/Tabla1[[#This Row],[HH PLAN]],0),"")</f>
        <v>1</v>
      </c>
      <c r="AO245" s="148">
        <f>Tabla1[[#This Row],[FREC
CANT]]*Tabla1[[#This Row],[HH REAL]]</f>
        <v>4</v>
      </c>
    </row>
    <row r="246" spans="1:41" hidden="1">
      <c r="A246" s="350"/>
      <c r="B246" s="290" t="s">
        <v>13</v>
      </c>
      <c r="C246" s="351"/>
      <c r="D246" s="309" t="s">
        <v>1932</v>
      </c>
      <c r="E246" s="353"/>
      <c r="F246" s="298" t="s">
        <v>2206</v>
      </c>
      <c r="G246" s="298" t="s">
        <v>2211</v>
      </c>
      <c r="H246" s="352">
        <v>2</v>
      </c>
      <c r="I246" s="354">
        <v>3</v>
      </c>
      <c r="J246" s="310">
        <v>45380</v>
      </c>
      <c r="K246" s="310">
        <v>45380</v>
      </c>
      <c r="L246" s="310">
        <v>45380</v>
      </c>
      <c r="M246" s="297">
        <f ca="1">Tabla1[[#This Row],[REPUESTO]:[SUSTENTO]]</f>
        <v>0</v>
      </c>
      <c r="N246" s="298" t="str">
        <f>IF(Tabla1[[#This Row],[PM]]="PM01","PREVENTIVO",IF(Tabla1[[#This Row],[PM]]="PM02","BACKLOG","CORRECTIVO"))</f>
        <v>PREVENTIVO</v>
      </c>
      <c r="O246" s="309" t="s">
        <v>941</v>
      </c>
      <c r="P246" s="308">
        <f>Tabla1[[#This Row],[FREC
CANT]]</f>
        <v>2</v>
      </c>
      <c r="Q246" s="299">
        <f>Tabla1[[#This Row],[HORAS ACUM
SOLICITADO]]</f>
        <v>3</v>
      </c>
      <c r="R246" s="299">
        <f>(Tabla1[[#This Row],[H]]*Tabla1[[#This Row],[HH]])</f>
        <v>6</v>
      </c>
      <c r="S246" s="355"/>
      <c r="T246" s="356"/>
      <c r="U246" s="291" t="s">
        <v>1925</v>
      </c>
      <c r="V246" s="357"/>
      <c r="W246" s="290" t="str">
        <f>IF(Tabla1[[#This Row],[SUSTENTO]]="CORRECTIVO","ADICIONAL",IF(AND(Tabla1[[#This Row],[SUSTENTO]]="PREVENTIVO",Tabla1[[#This Row],[INDICADOR]]="VERDE"),"CUMPLIDO",IF(AND(Tabla1[[#This Row],[SUSTENTO]]="BACKLOG",Tabla1[[#This Row],[INDICADOR]]="VERDE"),"CUMPLIDO","PENDIENTE")))</f>
        <v>CUMPLIDO</v>
      </c>
      <c r="X246" s="302" t="str">
        <f>+IF(X$1=Tabla1[[#This Row],[INICIO 
PARADA]],"X",IF(Tabla1[[#This Row],[FIN 
PARADA]]=X$1,"X",""))</f>
        <v/>
      </c>
      <c r="Y246" s="302" t="str">
        <f>+IF(Y$1=Tabla1[[#This Row],[INICIO 
PARADA]],"X",IF(Tabla1[[#This Row],[FIN 
PARADA]]=Y$1,"X",""))</f>
        <v/>
      </c>
      <c r="Z246" s="302" t="str">
        <f>+IF(Z$1=Tabla1[[#This Row],[INICIO 
PARADA]],"X",IF(Tabla1[[#This Row],[FIN 
PARADA]]=Z$1,"X",""))</f>
        <v/>
      </c>
      <c r="AA246" s="302" t="str">
        <f>+IF(AA$1=Tabla1[[#This Row],[INICIO 
PARADA]],"X",IF(Tabla1[[#This Row],[FIN 
PARADA]]=AA$1,"X",""))</f>
        <v/>
      </c>
      <c r="AB246" s="302" t="str">
        <f>+IF(AB$1=Tabla1[[#This Row],[INICIO 
PARADA]],"X",IF(Tabla1[[#This Row],[FIN 
PARADA]]=AB$1,"X",""))</f>
        <v/>
      </c>
      <c r="AC246" s="302" t="str">
        <f>+IF(AC$1=Tabla1[[#This Row],[INICIO 
PARADA]],"X",IF(Tabla1[[#This Row],[FIN 
PARADA]]=AC$1,"X",""))</f>
        <v/>
      </c>
      <c r="AD246" s="302" t="str">
        <f>+IF(AD$1=Tabla1[[#This Row],[INICIO 
PARADA]],"X",IF(Tabla1[[#This Row],[FIN 
PARADA]]=AD$1,"X",""))</f>
        <v>X</v>
      </c>
      <c r="AE246" s="303" t="str">
        <f>+IF(Tabla1[[#This Row],[SEGUIMIENTO]]="CUMPLIDO","Ejecutada",IF(Tabla1[[#This Row],[SEGUIMIENTO]]="PENDIENTE","No Ejecutada","ADICIONAL"))</f>
        <v>Ejecutada</v>
      </c>
      <c r="AF246" s="292" t="s">
        <v>1820</v>
      </c>
      <c r="AG246" s="292" t="s">
        <v>1821</v>
      </c>
      <c r="AH246" s="293"/>
      <c r="AI246" s="293"/>
      <c r="AJ246" s="304" t="str">
        <f>IF(Tabla1[[#This Row],[SUSTENTO]]="CORRECTIVO","N","S")</f>
        <v>S</v>
      </c>
      <c r="AK246" s="297" t="str">
        <f>+Tabla1[[#This Row],[PERSONAL]]</f>
        <v>INST_P_C</v>
      </c>
      <c r="AL246" s="299">
        <f>+IF(Tabla1[[#This Row],[S/N]]="S",IF(Tabla1[[#This Row],[HH]]=0,Tabla1[[#This Row],[HH//]],Tabla1[[#This Row],[HH]]),0)</f>
        <v>3</v>
      </c>
      <c r="AM246" s="354">
        <v>3</v>
      </c>
      <c r="AN246" s="305">
        <f>IF(Tabla1[[#This Row],[S/N]]="s",+IFERROR(Tabla1[[#This Row],[HH REAL]]/Tabla1[[#This Row],[HH PLAN]],0),"")</f>
        <v>1</v>
      </c>
      <c r="AO246" s="148">
        <f>Tabla1[[#This Row],[FREC
CANT]]*Tabla1[[#This Row],[HH REAL]]</f>
        <v>6</v>
      </c>
    </row>
    <row r="247" spans="1:41" hidden="1">
      <c r="A247" s="350"/>
      <c r="B247" s="290" t="s">
        <v>38</v>
      </c>
      <c r="C247" s="351"/>
      <c r="D247" s="309" t="s">
        <v>1932</v>
      </c>
      <c r="E247" s="353"/>
      <c r="F247" s="298" t="s">
        <v>2207</v>
      </c>
      <c r="G247" s="298" t="s">
        <v>2212</v>
      </c>
      <c r="H247" s="352">
        <v>3</v>
      </c>
      <c r="I247" s="354">
        <v>9</v>
      </c>
      <c r="J247" s="310">
        <v>45380</v>
      </c>
      <c r="K247" s="310">
        <v>45380</v>
      </c>
      <c r="L247" s="310"/>
      <c r="M247" s="297">
        <f ca="1">Tabla1[[#This Row],[REPUESTO]:[SUSTENTO]]</f>
        <v>0</v>
      </c>
      <c r="N247" s="298" t="str">
        <f>IF(Tabla1[[#This Row],[PM]]="PM01","PREVENTIVO",IF(Tabla1[[#This Row],[PM]]="PM02","BACKLOG","CORRECTIVO"))</f>
        <v>BACKLOG</v>
      </c>
      <c r="O247" s="309" t="s">
        <v>941</v>
      </c>
      <c r="P247" s="308">
        <f>Tabla1[[#This Row],[FREC
CANT]]</f>
        <v>3</v>
      </c>
      <c r="Q247" s="299">
        <f>Tabla1[[#This Row],[HORAS ACUM
SOLICITADO]]</f>
        <v>9</v>
      </c>
      <c r="R247" s="299">
        <f>(Tabla1[[#This Row],[H]]*Tabla1[[#This Row],[HH]])</f>
        <v>27</v>
      </c>
      <c r="S247" s="355"/>
      <c r="T247" s="356"/>
      <c r="U247" s="291" t="s">
        <v>2224</v>
      </c>
      <c r="V247" s="357"/>
      <c r="W247" s="290" t="str">
        <f>IF(Tabla1[[#This Row],[SUSTENTO]]="CORRECTIVO","ADICIONAL",IF(AND(Tabla1[[#This Row],[SUSTENTO]]="PREVENTIVO",Tabla1[[#This Row],[INDICADOR]]="VERDE"),"CUMPLIDO",IF(AND(Tabla1[[#This Row],[SUSTENTO]]="BACKLOG",Tabla1[[#This Row],[INDICADOR]]="VERDE"),"CUMPLIDO","PENDIENTE")))</f>
        <v>PENDIENTE</v>
      </c>
      <c r="X247" s="302" t="str">
        <f>+IF(X$1=Tabla1[[#This Row],[INICIO 
PARADA]],"X",IF(Tabla1[[#This Row],[FIN 
PARADA]]=X$1,"X",""))</f>
        <v/>
      </c>
      <c r="Y247" s="302" t="str">
        <f>+IF(Y$1=Tabla1[[#This Row],[INICIO 
PARADA]],"X",IF(Tabla1[[#This Row],[FIN 
PARADA]]=Y$1,"X",""))</f>
        <v/>
      </c>
      <c r="Z247" s="302" t="str">
        <f>+IF(Z$1=Tabla1[[#This Row],[INICIO 
PARADA]],"X",IF(Tabla1[[#This Row],[FIN 
PARADA]]=Z$1,"X",""))</f>
        <v/>
      </c>
      <c r="AA247" s="302" t="str">
        <f>+IF(AA$1=Tabla1[[#This Row],[INICIO 
PARADA]],"X",IF(Tabla1[[#This Row],[FIN 
PARADA]]=AA$1,"X",""))</f>
        <v/>
      </c>
      <c r="AB247" s="302" t="str">
        <f>+IF(AB$1=Tabla1[[#This Row],[INICIO 
PARADA]],"X",IF(Tabla1[[#This Row],[FIN 
PARADA]]=AB$1,"X",""))</f>
        <v/>
      </c>
      <c r="AC247" s="302" t="str">
        <f>+IF(AC$1=Tabla1[[#This Row],[INICIO 
PARADA]],"X",IF(Tabla1[[#This Row],[FIN 
PARADA]]=AC$1,"X",""))</f>
        <v/>
      </c>
      <c r="AD247" s="302" t="str">
        <f>+IF(AD$1=Tabla1[[#This Row],[INICIO 
PARADA]],"X",IF(Tabla1[[#This Row],[FIN 
PARADA]]=AD$1,"X",""))</f>
        <v>X</v>
      </c>
      <c r="AE247" s="303" t="str">
        <f>+IF(Tabla1[[#This Row],[SEGUIMIENTO]]="CUMPLIDO","Ejecutada",IF(Tabla1[[#This Row],[SEGUIMIENTO]]="PENDIENTE","No Ejecutada","ADICIONAL"))</f>
        <v>No Ejecutada</v>
      </c>
      <c r="AF247" s="292" t="s">
        <v>1820</v>
      </c>
      <c r="AG247" s="292" t="s">
        <v>1821</v>
      </c>
      <c r="AH247" s="293" t="s">
        <v>1931</v>
      </c>
      <c r="AI247" s="293" t="s">
        <v>70</v>
      </c>
      <c r="AJ247" s="304" t="str">
        <f>IF(Tabla1[[#This Row],[SUSTENTO]]="CORRECTIVO","N","S")</f>
        <v>S</v>
      </c>
      <c r="AK247" s="297" t="str">
        <f>+Tabla1[[#This Row],[PERSONAL]]</f>
        <v>INST_P_C</v>
      </c>
      <c r="AL247" s="299">
        <f>+IF(Tabla1[[#This Row],[S/N]]="S",IF(Tabla1[[#This Row],[HH]]=0,Tabla1[[#This Row],[HH//]],Tabla1[[#This Row],[HH]]),0)</f>
        <v>9</v>
      </c>
      <c r="AM247" s="354">
        <v>9</v>
      </c>
      <c r="AN247" s="305">
        <f>IF(Tabla1[[#This Row],[S/N]]="s",+IFERROR(Tabla1[[#This Row],[HH REAL]]/Tabla1[[#This Row],[HH PLAN]],0),"")</f>
        <v>1</v>
      </c>
      <c r="AO247" s="148">
        <f>Tabla1[[#This Row],[FREC
CANT]]*Tabla1[[#This Row],[HH REAL]]</f>
        <v>27</v>
      </c>
    </row>
    <row r="248" spans="1:41" hidden="1">
      <c r="A248" s="350"/>
      <c r="B248" s="290" t="s">
        <v>38</v>
      </c>
      <c r="C248" s="351"/>
      <c r="D248" s="309" t="s">
        <v>1932</v>
      </c>
      <c r="E248" s="353"/>
      <c r="F248" s="298" t="s">
        <v>2208</v>
      </c>
      <c r="G248" s="298" t="s">
        <v>2213</v>
      </c>
      <c r="H248" s="352">
        <v>3</v>
      </c>
      <c r="I248" s="354">
        <v>7</v>
      </c>
      <c r="J248" s="310">
        <v>45380</v>
      </c>
      <c r="K248" s="310">
        <v>45380</v>
      </c>
      <c r="L248" s="310">
        <v>45380</v>
      </c>
      <c r="M248" s="297">
        <f ca="1">Tabla1[[#This Row],[REPUESTO]:[SUSTENTO]]</f>
        <v>0</v>
      </c>
      <c r="N248" s="298" t="str">
        <f>IF(Tabla1[[#This Row],[PM]]="PM01","PREVENTIVO",IF(Tabla1[[#This Row],[PM]]="PM02","BACKLOG","CORRECTIVO"))</f>
        <v>BACKLOG</v>
      </c>
      <c r="O248" s="309" t="s">
        <v>941</v>
      </c>
      <c r="P248" s="308">
        <f>Tabla1[[#This Row],[FREC
CANT]]</f>
        <v>3</v>
      </c>
      <c r="Q248" s="299">
        <f>Tabla1[[#This Row],[HORAS ACUM
SOLICITADO]]</f>
        <v>7</v>
      </c>
      <c r="R248" s="299">
        <f>(Tabla1[[#This Row],[H]]*Tabla1[[#This Row],[HH]])</f>
        <v>21</v>
      </c>
      <c r="S248" s="355"/>
      <c r="T248" s="356"/>
      <c r="U248" s="291" t="s">
        <v>1925</v>
      </c>
      <c r="V248" s="357"/>
      <c r="W248" s="290" t="str">
        <f>IF(Tabla1[[#This Row],[SUSTENTO]]="CORRECTIVO","ADICIONAL",IF(AND(Tabla1[[#This Row],[SUSTENTO]]="PREVENTIVO",Tabla1[[#This Row],[INDICADOR]]="VERDE"),"CUMPLIDO",IF(AND(Tabla1[[#This Row],[SUSTENTO]]="BACKLOG",Tabla1[[#This Row],[INDICADOR]]="VERDE"),"CUMPLIDO","PENDIENTE")))</f>
        <v>CUMPLIDO</v>
      </c>
      <c r="X248" s="302" t="str">
        <f>+IF(X$1=Tabla1[[#This Row],[INICIO 
PARADA]],"X",IF(Tabla1[[#This Row],[FIN 
PARADA]]=X$1,"X",""))</f>
        <v/>
      </c>
      <c r="Y248" s="302" t="str">
        <f>+IF(Y$1=Tabla1[[#This Row],[INICIO 
PARADA]],"X",IF(Tabla1[[#This Row],[FIN 
PARADA]]=Y$1,"X",""))</f>
        <v/>
      </c>
      <c r="Z248" s="302" t="str">
        <f>+IF(Z$1=Tabla1[[#This Row],[INICIO 
PARADA]],"X",IF(Tabla1[[#This Row],[FIN 
PARADA]]=Z$1,"X",""))</f>
        <v/>
      </c>
      <c r="AA248" s="302" t="str">
        <f>+IF(AA$1=Tabla1[[#This Row],[INICIO 
PARADA]],"X",IF(Tabla1[[#This Row],[FIN 
PARADA]]=AA$1,"X",""))</f>
        <v/>
      </c>
      <c r="AB248" s="302" t="str">
        <f>+IF(AB$1=Tabla1[[#This Row],[INICIO 
PARADA]],"X",IF(Tabla1[[#This Row],[FIN 
PARADA]]=AB$1,"X",""))</f>
        <v/>
      </c>
      <c r="AC248" s="302" t="str">
        <f>+IF(AC$1=Tabla1[[#This Row],[INICIO 
PARADA]],"X",IF(Tabla1[[#This Row],[FIN 
PARADA]]=AC$1,"X",""))</f>
        <v/>
      </c>
      <c r="AD248" s="302" t="str">
        <f>+IF(AD$1=Tabla1[[#This Row],[INICIO 
PARADA]],"X",IF(Tabla1[[#This Row],[FIN 
PARADA]]=AD$1,"X",""))</f>
        <v>X</v>
      </c>
      <c r="AE248" s="303" t="str">
        <f>+IF(Tabla1[[#This Row],[SEGUIMIENTO]]="CUMPLIDO","Ejecutada",IF(Tabla1[[#This Row],[SEGUIMIENTO]]="PENDIENTE","No Ejecutada","ADICIONAL"))</f>
        <v>Ejecutada</v>
      </c>
      <c r="AF248" s="292" t="s">
        <v>1820</v>
      </c>
      <c r="AG248" s="292" t="s">
        <v>1821</v>
      </c>
      <c r="AH248" s="293"/>
      <c r="AI248" s="293"/>
      <c r="AJ248" s="304" t="str">
        <f>IF(Tabla1[[#This Row],[SUSTENTO]]="CORRECTIVO","N","S")</f>
        <v>S</v>
      </c>
      <c r="AK248" s="297" t="str">
        <f>+Tabla1[[#This Row],[PERSONAL]]</f>
        <v>INST_P_C</v>
      </c>
      <c r="AL248" s="299">
        <f>+IF(Tabla1[[#This Row],[S/N]]="S",IF(Tabla1[[#This Row],[HH]]=0,Tabla1[[#This Row],[HH//]],Tabla1[[#This Row],[HH]]),0)</f>
        <v>7</v>
      </c>
      <c r="AM248" s="354">
        <v>7</v>
      </c>
      <c r="AN248" s="305">
        <f>IF(Tabla1[[#This Row],[S/N]]="s",+IFERROR(Tabla1[[#This Row],[HH REAL]]/Tabla1[[#This Row],[HH PLAN]],0),"")</f>
        <v>1</v>
      </c>
      <c r="AO248" s="148">
        <f>Tabla1[[#This Row],[FREC
CANT]]*Tabla1[[#This Row],[HH REAL]]</f>
        <v>21</v>
      </c>
    </row>
    <row r="249" spans="1:41" hidden="1">
      <c r="A249" s="350"/>
      <c r="B249" s="290" t="s">
        <v>38</v>
      </c>
      <c r="C249" s="351"/>
      <c r="D249" s="309" t="s">
        <v>1932</v>
      </c>
      <c r="E249" s="353"/>
      <c r="F249" s="298" t="s">
        <v>2209</v>
      </c>
      <c r="G249" s="298" t="s">
        <v>2214</v>
      </c>
      <c r="H249" s="352">
        <v>2</v>
      </c>
      <c r="I249" s="354">
        <v>2</v>
      </c>
      <c r="J249" s="310">
        <v>45380</v>
      </c>
      <c r="K249" s="310">
        <v>45380</v>
      </c>
      <c r="L249" s="310">
        <v>45380</v>
      </c>
      <c r="M249" s="297">
        <f ca="1">Tabla1[[#This Row],[REPUESTO]:[SUSTENTO]]</f>
        <v>0</v>
      </c>
      <c r="N249" s="298" t="str">
        <f>IF(Tabla1[[#This Row],[PM]]="PM01","PREVENTIVO",IF(Tabla1[[#This Row],[PM]]="PM02","BACKLOG","CORRECTIVO"))</f>
        <v>BACKLOG</v>
      </c>
      <c r="O249" s="309" t="s">
        <v>941</v>
      </c>
      <c r="P249" s="308">
        <f>Tabla1[[#This Row],[FREC
CANT]]</f>
        <v>2</v>
      </c>
      <c r="Q249" s="299">
        <f>Tabla1[[#This Row],[HORAS ACUM
SOLICITADO]]</f>
        <v>2</v>
      </c>
      <c r="R249" s="299">
        <f>(Tabla1[[#This Row],[H]]*Tabla1[[#This Row],[HH]])</f>
        <v>4</v>
      </c>
      <c r="S249" s="355"/>
      <c r="T249" s="356"/>
      <c r="U249" s="291" t="s">
        <v>1925</v>
      </c>
      <c r="V249" s="357"/>
      <c r="W249" s="290" t="str">
        <f>IF(Tabla1[[#This Row],[SUSTENTO]]="CORRECTIVO","ADICIONAL",IF(AND(Tabla1[[#This Row],[SUSTENTO]]="PREVENTIVO",Tabla1[[#This Row],[INDICADOR]]="VERDE"),"CUMPLIDO",IF(AND(Tabla1[[#This Row],[SUSTENTO]]="BACKLOG",Tabla1[[#This Row],[INDICADOR]]="VERDE"),"CUMPLIDO","PENDIENTE")))</f>
        <v>CUMPLIDO</v>
      </c>
      <c r="X249" s="302" t="str">
        <f>+IF(X$1=Tabla1[[#This Row],[INICIO 
PARADA]],"X",IF(Tabla1[[#This Row],[FIN 
PARADA]]=X$1,"X",""))</f>
        <v/>
      </c>
      <c r="Y249" s="302" t="str">
        <f>+IF(Y$1=Tabla1[[#This Row],[INICIO 
PARADA]],"X",IF(Tabla1[[#This Row],[FIN 
PARADA]]=Y$1,"X",""))</f>
        <v/>
      </c>
      <c r="Z249" s="302" t="str">
        <f>+IF(Z$1=Tabla1[[#This Row],[INICIO 
PARADA]],"X",IF(Tabla1[[#This Row],[FIN 
PARADA]]=Z$1,"X",""))</f>
        <v/>
      </c>
      <c r="AA249" s="302" t="str">
        <f>+IF(AA$1=Tabla1[[#This Row],[INICIO 
PARADA]],"X",IF(Tabla1[[#This Row],[FIN 
PARADA]]=AA$1,"X",""))</f>
        <v/>
      </c>
      <c r="AB249" s="302" t="str">
        <f>+IF(AB$1=Tabla1[[#This Row],[INICIO 
PARADA]],"X",IF(Tabla1[[#This Row],[FIN 
PARADA]]=AB$1,"X",""))</f>
        <v/>
      </c>
      <c r="AC249" s="302" t="str">
        <f>+IF(AC$1=Tabla1[[#This Row],[INICIO 
PARADA]],"X",IF(Tabla1[[#This Row],[FIN 
PARADA]]=AC$1,"X",""))</f>
        <v/>
      </c>
      <c r="AD249" s="302" t="str">
        <f>+IF(AD$1=Tabla1[[#This Row],[INICIO 
PARADA]],"X",IF(Tabla1[[#This Row],[FIN 
PARADA]]=AD$1,"X",""))</f>
        <v>X</v>
      </c>
      <c r="AE249" s="303" t="str">
        <f>+IF(Tabla1[[#This Row],[SEGUIMIENTO]]="CUMPLIDO","Ejecutada",IF(Tabla1[[#This Row],[SEGUIMIENTO]]="PENDIENTE","No Ejecutada","ADICIONAL"))</f>
        <v>Ejecutada</v>
      </c>
      <c r="AF249" s="292" t="s">
        <v>1820</v>
      </c>
      <c r="AG249" s="292" t="s">
        <v>1821</v>
      </c>
      <c r="AH249" s="293"/>
      <c r="AI249" s="293"/>
      <c r="AJ249" s="304" t="str">
        <f>IF(Tabla1[[#This Row],[SUSTENTO]]="CORRECTIVO","N","S")</f>
        <v>S</v>
      </c>
      <c r="AK249" s="297" t="str">
        <f>+Tabla1[[#This Row],[PERSONAL]]</f>
        <v>INST_P_C</v>
      </c>
      <c r="AL249" s="299">
        <f>+IF(Tabla1[[#This Row],[S/N]]="S",IF(Tabla1[[#This Row],[HH]]=0,Tabla1[[#This Row],[HH//]],Tabla1[[#This Row],[HH]]),0)</f>
        <v>2</v>
      </c>
      <c r="AM249" s="354">
        <v>2</v>
      </c>
      <c r="AN249" s="305">
        <f>IF(Tabla1[[#This Row],[S/N]]="s",+IFERROR(Tabla1[[#This Row],[HH REAL]]/Tabla1[[#This Row],[HH PLAN]],0),"")</f>
        <v>1</v>
      </c>
      <c r="AO249" s="148">
        <f>Tabla1[[#This Row],[FREC
CANT]]*Tabla1[[#This Row],[HH REAL]]</f>
        <v>4</v>
      </c>
    </row>
    <row r="250" spans="1:41" hidden="1">
      <c r="A250" s="350"/>
      <c r="B250" s="290" t="s">
        <v>13</v>
      </c>
      <c r="C250" s="351"/>
      <c r="D250" s="309" t="s">
        <v>1932</v>
      </c>
      <c r="E250" s="353"/>
      <c r="F250" s="298" t="s">
        <v>2176</v>
      </c>
      <c r="G250" s="298" t="s">
        <v>2215</v>
      </c>
      <c r="H250" s="352">
        <v>2</v>
      </c>
      <c r="I250" s="354">
        <v>2</v>
      </c>
      <c r="J250" s="310">
        <v>45380</v>
      </c>
      <c r="K250" s="310">
        <v>45380</v>
      </c>
      <c r="L250" s="310">
        <v>45380</v>
      </c>
      <c r="M250" s="297">
        <f ca="1">Tabla1[[#This Row],[REPUESTO]:[SUSTENTO]]</f>
        <v>0</v>
      </c>
      <c r="N250" s="298" t="str">
        <f>IF(Tabla1[[#This Row],[PM]]="PM01","PREVENTIVO",IF(Tabla1[[#This Row],[PM]]="PM02","BACKLOG","CORRECTIVO"))</f>
        <v>PREVENTIVO</v>
      </c>
      <c r="O250" s="309" t="s">
        <v>941</v>
      </c>
      <c r="P250" s="308">
        <f>Tabla1[[#This Row],[FREC
CANT]]</f>
        <v>2</v>
      </c>
      <c r="Q250" s="299">
        <f>Tabla1[[#This Row],[HORAS ACUM
SOLICITADO]]</f>
        <v>2</v>
      </c>
      <c r="R250" s="299">
        <f>(Tabla1[[#This Row],[H]]*Tabla1[[#This Row],[HH]])</f>
        <v>4</v>
      </c>
      <c r="S250" s="355"/>
      <c r="T250" s="356"/>
      <c r="U250" s="291" t="s">
        <v>1925</v>
      </c>
      <c r="V250" s="357"/>
      <c r="W250" s="290" t="str">
        <f>IF(Tabla1[[#This Row],[SUSTENTO]]="CORRECTIVO","ADICIONAL",IF(AND(Tabla1[[#This Row],[SUSTENTO]]="PREVENTIVO",Tabla1[[#This Row],[INDICADOR]]="VERDE"),"CUMPLIDO",IF(AND(Tabla1[[#This Row],[SUSTENTO]]="BACKLOG",Tabla1[[#This Row],[INDICADOR]]="VERDE"),"CUMPLIDO","PENDIENTE")))</f>
        <v>CUMPLIDO</v>
      </c>
      <c r="X250" s="302" t="str">
        <f>+IF(X$1=Tabla1[[#This Row],[INICIO 
PARADA]],"X",IF(Tabla1[[#This Row],[FIN 
PARADA]]=X$1,"X",""))</f>
        <v/>
      </c>
      <c r="Y250" s="302" t="str">
        <f>+IF(Y$1=Tabla1[[#This Row],[INICIO 
PARADA]],"X",IF(Tabla1[[#This Row],[FIN 
PARADA]]=Y$1,"X",""))</f>
        <v/>
      </c>
      <c r="Z250" s="302" t="str">
        <f>+IF(Z$1=Tabla1[[#This Row],[INICIO 
PARADA]],"X",IF(Tabla1[[#This Row],[FIN 
PARADA]]=Z$1,"X",""))</f>
        <v/>
      </c>
      <c r="AA250" s="302" t="str">
        <f>+IF(AA$1=Tabla1[[#This Row],[INICIO 
PARADA]],"X",IF(Tabla1[[#This Row],[FIN 
PARADA]]=AA$1,"X",""))</f>
        <v/>
      </c>
      <c r="AB250" s="302" t="str">
        <f>+IF(AB$1=Tabla1[[#This Row],[INICIO 
PARADA]],"X",IF(Tabla1[[#This Row],[FIN 
PARADA]]=AB$1,"X",""))</f>
        <v/>
      </c>
      <c r="AC250" s="302" t="str">
        <f>+IF(AC$1=Tabla1[[#This Row],[INICIO 
PARADA]],"X",IF(Tabla1[[#This Row],[FIN 
PARADA]]=AC$1,"X",""))</f>
        <v/>
      </c>
      <c r="AD250" s="302" t="str">
        <f>+IF(AD$1=Tabla1[[#This Row],[INICIO 
PARADA]],"X",IF(Tabla1[[#This Row],[FIN 
PARADA]]=AD$1,"X",""))</f>
        <v>X</v>
      </c>
      <c r="AE250" s="303" t="str">
        <f>+IF(Tabla1[[#This Row],[SEGUIMIENTO]]="CUMPLIDO","Ejecutada",IF(Tabla1[[#This Row],[SEGUIMIENTO]]="PENDIENTE","No Ejecutada","ADICIONAL"))</f>
        <v>Ejecutada</v>
      </c>
      <c r="AF250" s="292" t="s">
        <v>1820</v>
      </c>
      <c r="AG250" s="292" t="s">
        <v>1821</v>
      </c>
      <c r="AH250" s="293"/>
      <c r="AI250" s="293"/>
      <c r="AJ250" s="304" t="str">
        <f>IF(Tabla1[[#This Row],[SUSTENTO]]="CORRECTIVO","N","S")</f>
        <v>S</v>
      </c>
      <c r="AK250" s="297" t="str">
        <f>+Tabla1[[#This Row],[PERSONAL]]</f>
        <v>INST_P_C</v>
      </c>
      <c r="AL250" s="299">
        <f>+IF(Tabla1[[#This Row],[S/N]]="S",IF(Tabla1[[#This Row],[HH]]=0,Tabla1[[#This Row],[HH//]],Tabla1[[#This Row],[HH]]),0)</f>
        <v>2</v>
      </c>
      <c r="AM250" s="354">
        <v>2</v>
      </c>
      <c r="AN250" s="305">
        <f>IF(Tabla1[[#This Row],[S/N]]="s",+IFERROR(Tabla1[[#This Row],[HH REAL]]/Tabla1[[#This Row],[HH PLAN]],0),"")</f>
        <v>1</v>
      </c>
      <c r="AO250" s="148">
        <f>Tabla1[[#This Row],[FREC
CANT]]*Tabla1[[#This Row],[HH REAL]]</f>
        <v>4</v>
      </c>
    </row>
    <row r="251" spans="1:41" hidden="1">
      <c r="A251" s="350"/>
      <c r="B251" s="290" t="s">
        <v>13</v>
      </c>
      <c r="C251" s="351"/>
      <c r="D251" s="309" t="s">
        <v>1932</v>
      </c>
      <c r="E251" s="353"/>
      <c r="F251" s="298" t="s">
        <v>1633</v>
      </c>
      <c r="G251" s="298" t="s">
        <v>1983</v>
      </c>
      <c r="H251" s="352">
        <v>1</v>
      </c>
      <c r="I251" s="354">
        <v>1</v>
      </c>
      <c r="J251" s="310">
        <v>45380</v>
      </c>
      <c r="K251" s="310">
        <v>45380</v>
      </c>
      <c r="L251" s="310">
        <v>45380</v>
      </c>
      <c r="M251" s="297">
        <f ca="1">Tabla1[[#This Row],[REPUESTO]:[SUSTENTO]]</f>
        <v>0</v>
      </c>
      <c r="N251" s="298" t="str">
        <f>IF(Tabla1[[#This Row],[PM]]="PM01","PREVENTIVO",IF(Tabla1[[#This Row],[PM]]="PM02","BACKLOG","CORRECTIVO"))</f>
        <v>PREVENTIVO</v>
      </c>
      <c r="O251" s="309" t="s">
        <v>1928</v>
      </c>
      <c r="P251" s="308">
        <f>Tabla1[[#This Row],[FREC
CANT]]</f>
        <v>1</v>
      </c>
      <c r="Q251" s="299">
        <f>Tabla1[[#This Row],[HORAS ACUM
SOLICITADO]]</f>
        <v>1</v>
      </c>
      <c r="R251" s="299">
        <f>(Tabla1[[#This Row],[H]]*Tabla1[[#This Row],[HH]])</f>
        <v>1</v>
      </c>
      <c r="S251" s="355"/>
      <c r="T251" s="356"/>
      <c r="U251" s="291" t="s">
        <v>1925</v>
      </c>
      <c r="V251" s="357"/>
      <c r="W251" s="290" t="str">
        <f>IF(Tabla1[[#This Row],[SUSTENTO]]="CORRECTIVO","ADICIONAL",IF(AND(Tabla1[[#This Row],[SUSTENTO]]="PREVENTIVO",Tabla1[[#This Row],[INDICADOR]]="VERDE"),"CUMPLIDO",IF(AND(Tabla1[[#This Row],[SUSTENTO]]="BACKLOG",Tabla1[[#This Row],[INDICADOR]]="VERDE"),"CUMPLIDO","PENDIENTE")))</f>
        <v>CUMPLIDO</v>
      </c>
      <c r="X251" s="302" t="str">
        <f>+IF(X$1=Tabla1[[#This Row],[INICIO 
PARADA]],"X",IF(Tabla1[[#This Row],[FIN 
PARADA]]=X$1,"X",""))</f>
        <v/>
      </c>
      <c r="Y251" s="302" t="str">
        <f>+IF(Y$1=Tabla1[[#This Row],[INICIO 
PARADA]],"X",IF(Tabla1[[#This Row],[FIN 
PARADA]]=Y$1,"X",""))</f>
        <v/>
      </c>
      <c r="Z251" s="302" t="str">
        <f>+IF(Z$1=Tabla1[[#This Row],[INICIO 
PARADA]],"X",IF(Tabla1[[#This Row],[FIN 
PARADA]]=Z$1,"X",""))</f>
        <v/>
      </c>
      <c r="AA251" s="302" t="str">
        <f>+IF(AA$1=Tabla1[[#This Row],[INICIO 
PARADA]],"X",IF(Tabla1[[#This Row],[FIN 
PARADA]]=AA$1,"X",""))</f>
        <v/>
      </c>
      <c r="AB251" s="302" t="str">
        <f>+IF(AB$1=Tabla1[[#This Row],[INICIO 
PARADA]],"X",IF(Tabla1[[#This Row],[FIN 
PARADA]]=AB$1,"X",""))</f>
        <v/>
      </c>
      <c r="AC251" s="302" t="str">
        <f>+IF(AC$1=Tabla1[[#This Row],[INICIO 
PARADA]],"X",IF(Tabla1[[#This Row],[FIN 
PARADA]]=AC$1,"X",""))</f>
        <v/>
      </c>
      <c r="AD251" s="302" t="str">
        <f>+IF(AD$1=Tabla1[[#This Row],[INICIO 
PARADA]],"X",IF(Tabla1[[#This Row],[FIN 
PARADA]]=AD$1,"X",""))</f>
        <v>X</v>
      </c>
      <c r="AE251" s="303" t="str">
        <f>+IF(Tabla1[[#This Row],[SEGUIMIENTO]]="CUMPLIDO","Ejecutada",IF(Tabla1[[#This Row],[SEGUIMIENTO]]="PENDIENTE","No Ejecutada","ADICIONAL"))</f>
        <v>Ejecutada</v>
      </c>
      <c r="AF251" s="292" t="s">
        <v>1820</v>
      </c>
      <c r="AG251" s="292" t="s">
        <v>1821</v>
      </c>
      <c r="AH251" s="293"/>
      <c r="AI251" s="293"/>
      <c r="AJ251" s="304" t="str">
        <f>IF(Tabla1[[#This Row],[SUSTENTO]]="CORRECTIVO","N","S")</f>
        <v>S</v>
      </c>
      <c r="AK251" s="297" t="str">
        <f>+Tabla1[[#This Row],[PERSONAL]]</f>
        <v>LUB_P_C</v>
      </c>
      <c r="AL251" s="299">
        <f>+IF(Tabla1[[#This Row],[S/N]]="S",IF(Tabla1[[#This Row],[HH]]=0,Tabla1[[#This Row],[HH//]],Tabla1[[#This Row],[HH]]),0)</f>
        <v>1</v>
      </c>
      <c r="AM251" s="354">
        <v>1</v>
      </c>
      <c r="AN251" s="305">
        <f>IF(Tabla1[[#This Row],[S/N]]="s",+IFERROR(Tabla1[[#This Row],[HH REAL]]/Tabla1[[#This Row],[HH PLAN]],0),"")</f>
        <v>1</v>
      </c>
      <c r="AO251" s="148">
        <f>Tabla1[[#This Row],[FREC
CANT]]*Tabla1[[#This Row],[HH REAL]]</f>
        <v>1</v>
      </c>
    </row>
    <row r="252" spans="1:41" hidden="1">
      <c r="A252" s="350"/>
      <c r="B252" s="290" t="s">
        <v>13</v>
      </c>
      <c r="C252" s="351"/>
      <c r="D252" s="309" t="s">
        <v>1932</v>
      </c>
      <c r="E252" s="353"/>
      <c r="F252" s="298" t="s">
        <v>1633</v>
      </c>
      <c r="G252" s="298" t="s">
        <v>2187</v>
      </c>
      <c r="H252" s="352">
        <v>1</v>
      </c>
      <c r="I252" s="354">
        <v>1</v>
      </c>
      <c r="J252" s="310">
        <v>45380</v>
      </c>
      <c r="K252" s="310">
        <v>45380</v>
      </c>
      <c r="L252" s="310">
        <v>45380</v>
      </c>
      <c r="M252" s="297">
        <f ca="1">Tabla1[[#This Row],[REPUESTO]:[SUSTENTO]]</f>
        <v>0</v>
      </c>
      <c r="N252" s="298" t="str">
        <f>IF(Tabla1[[#This Row],[PM]]="PM01","PREVENTIVO",IF(Tabla1[[#This Row],[PM]]="PM02","BACKLOG","CORRECTIVO"))</f>
        <v>PREVENTIVO</v>
      </c>
      <c r="O252" s="309" t="s">
        <v>1928</v>
      </c>
      <c r="P252" s="308">
        <f>Tabla1[[#This Row],[FREC
CANT]]</f>
        <v>1</v>
      </c>
      <c r="Q252" s="299">
        <f>Tabla1[[#This Row],[HORAS ACUM
SOLICITADO]]</f>
        <v>1</v>
      </c>
      <c r="R252" s="299">
        <f>(Tabla1[[#This Row],[H]]*Tabla1[[#This Row],[HH]])</f>
        <v>1</v>
      </c>
      <c r="S252" s="355"/>
      <c r="T252" s="356"/>
      <c r="U252" s="291" t="s">
        <v>1925</v>
      </c>
      <c r="V252" s="357"/>
      <c r="W252" s="290" t="str">
        <f>IF(Tabla1[[#This Row],[SUSTENTO]]="CORRECTIVO","ADICIONAL",IF(AND(Tabla1[[#This Row],[SUSTENTO]]="PREVENTIVO",Tabla1[[#This Row],[INDICADOR]]="VERDE"),"CUMPLIDO",IF(AND(Tabla1[[#This Row],[SUSTENTO]]="BACKLOG",Tabla1[[#This Row],[INDICADOR]]="VERDE"),"CUMPLIDO","PENDIENTE")))</f>
        <v>CUMPLIDO</v>
      </c>
      <c r="X252" s="302" t="str">
        <f>+IF(X$1=Tabla1[[#This Row],[INICIO 
PARADA]],"X",IF(Tabla1[[#This Row],[FIN 
PARADA]]=X$1,"X",""))</f>
        <v/>
      </c>
      <c r="Y252" s="302" t="str">
        <f>+IF(Y$1=Tabla1[[#This Row],[INICIO 
PARADA]],"X",IF(Tabla1[[#This Row],[FIN 
PARADA]]=Y$1,"X",""))</f>
        <v/>
      </c>
      <c r="Z252" s="302" t="str">
        <f>+IF(Z$1=Tabla1[[#This Row],[INICIO 
PARADA]],"X",IF(Tabla1[[#This Row],[FIN 
PARADA]]=Z$1,"X",""))</f>
        <v/>
      </c>
      <c r="AA252" s="302" t="str">
        <f>+IF(AA$1=Tabla1[[#This Row],[INICIO 
PARADA]],"X",IF(Tabla1[[#This Row],[FIN 
PARADA]]=AA$1,"X",""))</f>
        <v/>
      </c>
      <c r="AB252" s="302" t="str">
        <f>+IF(AB$1=Tabla1[[#This Row],[INICIO 
PARADA]],"X",IF(Tabla1[[#This Row],[FIN 
PARADA]]=AB$1,"X",""))</f>
        <v/>
      </c>
      <c r="AC252" s="302" t="str">
        <f>+IF(AC$1=Tabla1[[#This Row],[INICIO 
PARADA]],"X",IF(Tabla1[[#This Row],[FIN 
PARADA]]=AC$1,"X",""))</f>
        <v/>
      </c>
      <c r="AD252" s="302" t="str">
        <f>+IF(AD$1=Tabla1[[#This Row],[INICIO 
PARADA]],"X",IF(Tabla1[[#This Row],[FIN 
PARADA]]=AD$1,"X",""))</f>
        <v>X</v>
      </c>
      <c r="AE252" s="303" t="str">
        <f>+IF(Tabla1[[#This Row],[SEGUIMIENTO]]="CUMPLIDO","Ejecutada",IF(Tabla1[[#This Row],[SEGUIMIENTO]]="PENDIENTE","No Ejecutada","ADICIONAL"))</f>
        <v>Ejecutada</v>
      </c>
      <c r="AF252" s="292" t="s">
        <v>1820</v>
      </c>
      <c r="AG252" s="292" t="s">
        <v>1821</v>
      </c>
      <c r="AH252" s="293"/>
      <c r="AI252" s="293"/>
      <c r="AJ252" s="304" t="str">
        <f>IF(Tabla1[[#This Row],[SUSTENTO]]="CORRECTIVO","N","S")</f>
        <v>S</v>
      </c>
      <c r="AK252" s="297" t="str">
        <f>+Tabla1[[#This Row],[PERSONAL]]</f>
        <v>LUB_P_C</v>
      </c>
      <c r="AL252" s="299">
        <f>+IF(Tabla1[[#This Row],[S/N]]="S",IF(Tabla1[[#This Row],[HH]]=0,Tabla1[[#This Row],[HH//]],Tabla1[[#This Row],[HH]]),0)</f>
        <v>1</v>
      </c>
      <c r="AM252" s="354">
        <v>1</v>
      </c>
      <c r="AN252" s="305">
        <f>IF(Tabla1[[#This Row],[S/N]]="s",+IFERROR(Tabla1[[#This Row],[HH REAL]]/Tabla1[[#This Row],[HH PLAN]],0),"")</f>
        <v>1</v>
      </c>
      <c r="AO252" s="148">
        <f>Tabla1[[#This Row],[FREC
CANT]]*Tabla1[[#This Row],[HH REAL]]</f>
        <v>1</v>
      </c>
    </row>
    <row r="253" spans="1:41" hidden="1">
      <c r="A253" s="350"/>
      <c r="B253" s="290" t="s">
        <v>13</v>
      </c>
      <c r="C253" s="351"/>
      <c r="D253" s="309" t="s">
        <v>1932</v>
      </c>
      <c r="E253" s="353"/>
      <c r="F253" s="298" t="s">
        <v>966</v>
      </c>
      <c r="G253" s="298" t="s">
        <v>1983</v>
      </c>
      <c r="H253" s="352">
        <v>1</v>
      </c>
      <c r="I253" s="354">
        <v>1</v>
      </c>
      <c r="J253" s="310">
        <v>45380</v>
      </c>
      <c r="K253" s="310">
        <v>45380</v>
      </c>
      <c r="L253" s="310">
        <v>45380</v>
      </c>
      <c r="M253" s="297">
        <f ca="1">Tabla1[[#This Row],[REPUESTO]:[SUSTENTO]]</f>
        <v>0</v>
      </c>
      <c r="N253" s="298" t="str">
        <f>IF(Tabla1[[#This Row],[PM]]="PM01","PREVENTIVO",IF(Tabla1[[#This Row],[PM]]="PM02","BACKLOG","CORRECTIVO"))</f>
        <v>PREVENTIVO</v>
      </c>
      <c r="O253" s="309" t="s">
        <v>1928</v>
      </c>
      <c r="P253" s="308">
        <f>Tabla1[[#This Row],[FREC
CANT]]</f>
        <v>1</v>
      </c>
      <c r="Q253" s="299">
        <f>Tabla1[[#This Row],[HORAS ACUM
SOLICITADO]]</f>
        <v>1</v>
      </c>
      <c r="R253" s="299">
        <f>(Tabla1[[#This Row],[H]]*Tabla1[[#This Row],[HH]])</f>
        <v>1</v>
      </c>
      <c r="S253" s="355"/>
      <c r="T253" s="356"/>
      <c r="U253" s="291" t="s">
        <v>1925</v>
      </c>
      <c r="V253" s="357"/>
      <c r="W253" s="290" t="str">
        <f>IF(Tabla1[[#This Row],[SUSTENTO]]="CORRECTIVO","ADICIONAL",IF(AND(Tabla1[[#This Row],[SUSTENTO]]="PREVENTIVO",Tabla1[[#This Row],[INDICADOR]]="VERDE"),"CUMPLIDO",IF(AND(Tabla1[[#This Row],[SUSTENTO]]="BACKLOG",Tabla1[[#This Row],[INDICADOR]]="VERDE"),"CUMPLIDO","PENDIENTE")))</f>
        <v>CUMPLIDO</v>
      </c>
      <c r="X253" s="302" t="str">
        <f>+IF(X$1=Tabla1[[#This Row],[INICIO 
PARADA]],"X",IF(Tabla1[[#This Row],[FIN 
PARADA]]=X$1,"X",""))</f>
        <v/>
      </c>
      <c r="Y253" s="302" t="str">
        <f>+IF(Y$1=Tabla1[[#This Row],[INICIO 
PARADA]],"X",IF(Tabla1[[#This Row],[FIN 
PARADA]]=Y$1,"X",""))</f>
        <v/>
      </c>
      <c r="Z253" s="302" t="str">
        <f>+IF(Z$1=Tabla1[[#This Row],[INICIO 
PARADA]],"X",IF(Tabla1[[#This Row],[FIN 
PARADA]]=Z$1,"X",""))</f>
        <v/>
      </c>
      <c r="AA253" s="302" t="str">
        <f>+IF(AA$1=Tabla1[[#This Row],[INICIO 
PARADA]],"X",IF(Tabla1[[#This Row],[FIN 
PARADA]]=AA$1,"X",""))</f>
        <v/>
      </c>
      <c r="AB253" s="302" t="str">
        <f>+IF(AB$1=Tabla1[[#This Row],[INICIO 
PARADA]],"X",IF(Tabla1[[#This Row],[FIN 
PARADA]]=AB$1,"X",""))</f>
        <v/>
      </c>
      <c r="AC253" s="302" t="str">
        <f>+IF(AC$1=Tabla1[[#This Row],[INICIO 
PARADA]],"X",IF(Tabla1[[#This Row],[FIN 
PARADA]]=AC$1,"X",""))</f>
        <v/>
      </c>
      <c r="AD253" s="302" t="str">
        <f>+IF(AD$1=Tabla1[[#This Row],[INICIO 
PARADA]],"X",IF(Tabla1[[#This Row],[FIN 
PARADA]]=AD$1,"X",""))</f>
        <v>X</v>
      </c>
      <c r="AE253" s="303" t="str">
        <f>+IF(Tabla1[[#This Row],[SEGUIMIENTO]]="CUMPLIDO","Ejecutada",IF(Tabla1[[#This Row],[SEGUIMIENTO]]="PENDIENTE","No Ejecutada","ADICIONAL"))</f>
        <v>Ejecutada</v>
      </c>
      <c r="AF253" s="292" t="s">
        <v>1820</v>
      </c>
      <c r="AG253" s="292" t="s">
        <v>1821</v>
      </c>
      <c r="AH253" s="293"/>
      <c r="AI253" s="293"/>
      <c r="AJ253" s="304" t="str">
        <f>IF(Tabla1[[#This Row],[SUSTENTO]]="CORRECTIVO","N","S")</f>
        <v>S</v>
      </c>
      <c r="AK253" s="297" t="str">
        <f>+Tabla1[[#This Row],[PERSONAL]]</f>
        <v>LUB_P_C</v>
      </c>
      <c r="AL253" s="299">
        <f>+IF(Tabla1[[#This Row],[S/N]]="S",IF(Tabla1[[#This Row],[HH]]=0,Tabla1[[#This Row],[HH//]],Tabla1[[#This Row],[HH]]),0)</f>
        <v>1</v>
      </c>
      <c r="AM253" s="354">
        <v>1</v>
      </c>
      <c r="AN253" s="305">
        <f>IF(Tabla1[[#This Row],[S/N]]="s",+IFERROR(Tabla1[[#This Row],[HH REAL]]/Tabla1[[#This Row],[HH PLAN]],0),"")</f>
        <v>1</v>
      </c>
      <c r="AO253" s="148">
        <f>Tabla1[[#This Row],[FREC
CANT]]*Tabla1[[#This Row],[HH REAL]]</f>
        <v>1</v>
      </c>
    </row>
    <row r="254" spans="1:41" hidden="1">
      <c r="A254" s="350"/>
      <c r="B254" s="290" t="s">
        <v>13</v>
      </c>
      <c r="C254" s="351"/>
      <c r="D254" s="309" t="s">
        <v>1932</v>
      </c>
      <c r="E254" s="353"/>
      <c r="F254" s="298" t="s">
        <v>966</v>
      </c>
      <c r="G254" s="298" t="s">
        <v>2187</v>
      </c>
      <c r="H254" s="352">
        <v>1</v>
      </c>
      <c r="I254" s="354">
        <v>1</v>
      </c>
      <c r="J254" s="310">
        <v>45380</v>
      </c>
      <c r="K254" s="310">
        <v>45380</v>
      </c>
      <c r="L254" s="310">
        <v>45380</v>
      </c>
      <c r="M254" s="297">
        <f ca="1">Tabla1[[#This Row],[REPUESTO]:[SUSTENTO]]</f>
        <v>0</v>
      </c>
      <c r="N254" s="298" t="str">
        <f>IF(Tabla1[[#This Row],[PM]]="PM01","PREVENTIVO",IF(Tabla1[[#This Row],[PM]]="PM02","BACKLOG","CORRECTIVO"))</f>
        <v>PREVENTIVO</v>
      </c>
      <c r="O254" s="309" t="s">
        <v>1928</v>
      </c>
      <c r="P254" s="308">
        <f>Tabla1[[#This Row],[FREC
CANT]]</f>
        <v>1</v>
      </c>
      <c r="Q254" s="299">
        <f>Tabla1[[#This Row],[HORAS ACUM
SOLICITADO]]</f>
        <v>1</v>
      </c>
      <c r="R254" s="299">
        <f>(Tabla1[[#This Row],[H]]*Tabla1[[#This Row],[HH]])</f>
        <v>1</v>
      </c>
      <c r="S254" s="355"/>
      <c r="T254" s="356"/>
      <c r="U254" s="291" t="s">
        <v>1925</v>
      </c>
      <c r="V254" s="357"/>
      <c r="W254" s="290" t="str">
        <f>IF(Tabla1[[#This Row],[SUSTENTO]]="CORRECTIVO","ADICIONAL",IF(AND(Tabla1[[#This Row],[SUSTENTO]]="PREVENTIVO",Tabla1[[#This Row],[INDICADOR]]="VERDE"),"CUMPLIDO",IF(AND(Tabla1[[#This Row],[SUSTENTO]]="BACKLOG",Tabla1[[#This Row],[INDICADOR]]="VERDE"),"CUMPLIDO","PENDIENTE")))</f>
        <v>CUMPLIDO</v>
      </c>
      <c r="X254" s="302" t="str">
        <f>+IF(X$1=Tabla1[[#This Row],[INICIO 
PARADA]],"X",IF(Tabla1[[#This Row],[FIN 
PARADA]]=X$1,"X",""))</f>
        <v/>
      </c>
      <c r="Y254" s="302" t="str">
        <f>+IF(Y$1=Tabla1[[#This Row],[INICIO 
PARADA]],"X",IF(Tabla1[[#This Row],[FIN 
PARADA]]=Y$1,"X",""))</f>
        <v/>
      </c>
      <c r="Z254" s="302" t="str">
        <f>+IF(Z$1=Tabla1[[#This Row],[INICIO 
PARADA]],"X",IF(Tabla1[[#This Row],[FIN 
PARADA]]=Z$1,"X",""))</f>
        <v/>
      </c>
      <c r="AA254" s="302" t="str">
        <f>+IF(AA$1=Tabla1[[#This Row],[INICIO 
PARADA]],"X",IF(Tabla1[[#This Row],[FIN 
PARADA]]=AA$1,"X",""))</f>
        <v/>
      </c>
      <c r="AB254" s="302" t="str">
        <f>+IF(AB$1=Tabla1[[#This Row],[INICIO 
PARADA]],"X",IF(Tabla1[[#This Row],[FIN 
PARADA]]=AB$1,"X",""))</f>
        <v/>
      </c>
      <c r="AC254" s="302" t="str">
        <f>+IF(AC$1=Tabla1[[#This Row],[INICIO 
PARADA]],"X",IF(Tabla1[[#This Row],[FIN 
PARADA]]=AC$1,"X",""))</f>
        <v/>
      </c>
      <c r="AD254" s="302" t="str">
        <f>+IF(AD$1=Tabla1[[#This Row],[INICIO 
PARADA]],"X",IF(Tabla1[[#This Row],[FIN 
PARADA]]=AD$1,"X",""))</f>
        <v>X</v>
      </c>
      <c r="AE254" s="303" t="str">
        <f>+IF(Tabla1[[#This Row],[SEGUIMIENTO]]="CUMPLIDO","Ejecutada",IF(Tabla1[[#This Row],[SEGUIMIENTO]]="PENDIENTE","No Ejecutada","ADICIONAL"))</f>
        <v>Ejecutada</v>
      </c>
      <c r="AF254" s="292" t="s">
        <v>1820</v>
      </c>
      <c r="AG254" s="292" t="s">
        <v>1821</v>
      </c>
      <c r="AH254" s="293"/>
      <c r="AI254" s="293"/>
      <c r="AJ254" s="304" t="str">
        <f>IF(Tabla1[[#This Row],[SUSTENTO]]="CORRECTIVO","N","S")</f>
        <v>S</v>
      </c>
      <c r="AK254" s="297" t="str">
        <f>+Tabla1[[#This Row],[PERSONAL]]</f>
        <v>LUB_P_C</v>
      </c>
      <c r="AL254" s="299">
        <f>+IF(Tabla1[[#This Row],[S/N]]="S",IF(Tabla1[[#This Row],[HH]]=0,Tabla1[[#This Row],[HH//]],Tabla1[[#This Row],[HH]]),0)</f>
        <v>1</v>
      </c>
      <c r="AM254" s="354">
        <v>1</v>
      </c>
      <c r="AN254" s="305">
        <f>IF(Tabla1[[#This Row],[S/N]]="s",+IFERROR(Tabla1[[#This Row],[HH REAL]]/Tabla1[[#This Row],[HH PLAN]],0),"")</f>
        <v>1</v>
      </c>
      <c r="AO254" s="148">
        <f>Tabla1[[#This Row],[FREC
CANT]]*Tabla1[[#This Row],[HH REAL]]</f>
        <v>1</v>
      </c>
    </row>
    <row r="255" spans="1:41" hidden="1">
      <c r="A255" s="350"/>
      <c r="B255" s="290" t="s">
        <v>13</v>
      </c>
      <c r="C255" s="351"/>
      <c r="D255" s="309" t="s">
        <v>1932</v>
      </c>
      <c r="E255" s="353"/>
      <c r="F255" s="298" t="s">
        <v>1636</v>
      </c>
      <c r="G255" s="298" t="s">
        <v>1983</v>
      </c>
      <c r="H255" s="352">
        <v>1</v>
      </c>
      <c r="I255" s="354">
        <v>1</v>
      </c>
      <c r="J255" s="310">
        <v>45380</v>
      </c>
      <c r="K255" s="310">
        <v>45380</v>
      </c>
      <c r="L255" s="310">
        <v>45380</v>
      </c>
      <c r="M255" s="297">
        <f ca="1">Tabla1[[#This Row],[REPUESTO]:[SUSTENTO]]</f>
        <v>0</v>
      </c>
      <c r="N255" s="298" t="str">
        <f>IF(Tabla1[[#This Row],[PM]]="PM01","PREVENTIVO",IF(Tabla1[[#This Row],[PM]]="PM02","BACKLOG","CORRECTIVO"))</f>
        <v>PREVENTIVO</v>
      </c>
      <c r="O255" s="309" t="s">
        <v>1928</v>
      </c>
      <c r="P255" s="308">
        <f>Tabla1[[#This Row],[FREC
CANT]]</f>
        <v>1</v>
      </c>
      <c r="Q255" s="299">
        <f>Tabla1[[#This Row],[HORAS ACUM
SOLICITADO]]</f>
        <v>1</v>
      </c>
      <c r="R255" s="299">
        <f>(Tabla1[[#This Row],[H]]*Tabla1[[#This Row],[HH]])</f>
        <v>1</v>
      </c>
      <c r="S255" s="355"/>
      <c r="T255" s="356"/>
      <c r="U255" s="291" t="s">
        <v>1925</v>
      </c>
      <c r="V255" s="357"/>
      <c r="W255" s="290" t="str">
        <f>IF(Tabla1[[#This Row],[SUSTENTO]]="CORRECTIVO","ADICIONAL",IF(AND(Tabla1[[#This Row],[SUSTENTO]]="PREVENTIVO",Tabla1[[#This Row],[INDICADOR]]="VERDE"),"CUMPLIDO",IF(AND(Tabla1[[#This Row],[SUSTENTO]]="BACKLOG",Tabla1[[#This Row],[INDICADOR]]="VERDE"),"CUMPLIDO","PENDIENTE")))</f>
        <v>CUMPLIDO</v>
      </c>
      <c r="X255" s="302" t="str">
        <f>+IF(X$1=Tabla1[[#This Row],[INICIO 
PARADA]],"X",IF(Tabla1[[#This Row],[FIN 
PARADA]]=X$1,"X",""))</f>
        <v/>
      </c>
      <c r="Y255" s="302" t="str">
        <f>+IF(Y$1=Tabla1[[#This Row],[INICIO 
PARADA]],"X",IF(Tabla1[[#This Row],[FIN 
PARADA]]=Y$1,"X",""))</f>
        <v/>
      </c>
      <c r="Z255" s="302" t="str">
        <f>+IF(Z$1=Tabla1[[#This Row],[INICIO 
PARADA]],"X",IF(Tabla1[[#This Row],[FIN 
PARADA]]=Z$1,"X",""))</f>
        <v/>
      </c>
      <c r="AA255" s="302" t="str">
        <f>+IF(AA$1=Tabla1[[#This Row],[INICIO 
PARADA]],"X",IF(Tabla1[[#This Row],[FIN 
PARADA]]=AA$1,"X",""))</f>
        <v/>
      </c>
      <c r="AB255" s="302" t="str">
        <f>+IF(AB$1=Tabla1[[#This Row],[INICIO 
PARADA]],"X",IF(Tabla1[[#This Row],[FIN 
PARADA]]=AB$1,"X",""))</f>
        <v/>
      </c>
      <c r="AC255" s="302" t="str">
        <f>+IF(AC$1=Tabla1[[#This Row],[INICIO 
PARADA]],"X",IF(Tabla1[[#This Row],[FIN 
PARADA]]=AC$1,"X",""))</f>
        <v/>
      </c>
      <c r="AD255" s="302" t="str">
        <f>+IF(AD$1=Tabla1[[#This Row],[INICIO 
PARADA]],"X",IF(Tabla1[[#This Row],[FIN 
PARADA]]=AD$1,"X",""))</f>
        <v>X</v>
      </c>
      <c r="AE255" s="303" t="str">
        <f>+IF(Tabla1[[#This Row],[SEGUIMIENTO]]="CUMPLIDO","Ejecutada",IF(Tabla1[[#This Row],[SEGUIMIENTO]]="PENDIENTE","No Ejecutada","ADICIONAL"))</f>
        <v>Ejecutada</v>
      </c>
      <c r="AF255" s="292" t="s">
        <v>1820</v>
      </c>
      <c r="AG255" s="292" t="s">
        <v>1821</v>
      </c>
      <c r="AH255" s="293"/>
      <c r="AI255" s="293"/>
      <c r="AJ255" s="304" t="str">
        <f>IF(Tabla1[[#This Row],[SUSTENTO]]="CORRECTIVO","N","S")</f>
        <v>S</v>
      </c>
      <c r="AK255" s="297" t="str">
        <f>+Tabla1[[#This Row],[PERSONAL]]</f>
        <v>LUB_P_C</v>
      </c>
      <c r="AL255" s="299">
        <f>+IF(Tabla1[[#This Row],[S/N]]="S",IF(Tabla1[[#This Row],[HH]]=0,Tabla1[[#This Row],[HH//]],Tabla1[[#This Row],[HH]]),0)</f>
        <v>1</v>
      </c>
      <c r="AM255" s="354">
        <v>1</v>
      </c>
      <c r="AN255" s="305">
        <f>IF(Tabla1[[#This Row],[S/N]]="s",+IFERROR(Tabla1[[#This Row],[HH REAL]]/Tabla1[[#This Row],[HH PLAN]],0),"")</f>
        <v>1</v>
      </c>
      <c r="AO255" s="148">
        <f>Tabla1[[#This Row],[FREC
CANT]]*Tabla1[[#This Row],[HH REAL]]</f>
        <v>1</v>
      </c>
    </row>
    <row r="256" spans="1:41" hidden="1">
      <c r="A256" s="350"/>
      <c r="B256" s="290" t="s">
        <v>13</v>
      </c>
      <c r="C256" s="351"/>
      <c r="D256" s="309" t="s">
        <v>1932</v>
      </c>
      <c r="E256" s="353"/>
      <c r="F256" s="298" t="s">
        <v>2184</v>
      </c>
      <c r="G256" s="298" t="s">
        <v>2188</v>
      </c>
      <c r="H256" s="352">
        <v>1</v>
      </c>
      <c r="I256" s="354">
        <v>1</v>
      </c>
      <c r="J256" s="310">
        <v>45380</v>
      </c>
      <c r="K256" s="310">
        <v>45380</v>
      </c>
      <c r="L256" s="310">
        <v>45380</v>
      </c>
      <c r="M256" s="297">
        <f ca="1">Tabla1[[#This Row],[REPUESTO]:[SUSTENTO]]</f>
        <v>0</v>
      </c>
      <c r="N256" s="298" t="str">
        <f>IF(Tabla1[[#This Row],[PM]]="PM01","PREVENTIVO",IF(Tabla1[[#This Row],[PM]]="PM02","BACKLOG","CORRECTIVO"))</f>
        <v>PREVENTIVO</v>
      </c>
      <c r="O256" s="309" t="s">
        <v>1928</v>
      </c>
      <c r="P256" s="308">
        <f>Tabla1[[#This Row],[FREC
CANT]]</f>
        <v>1</v>
      </c>
      <c r="Q256" s="299">
        <f>Tabla1[[#This Row],[HORAS ACUM
SOLICITADO]]</f>
        <v>1</v>
      </c>
      <c r="R256" s="299">
        <f>(Tabla1[[#This Row],[H]]*Tabla1[[#This Row],[HH]])</f>
        <v>1</v>
      </c>
      <c r="S256" s="355"/>
      <c r="T256" s="356"/>
      <c r="U256" s="291" t="s">
        <v>1925</v>
      </c>
      <c r="V256" s="357"/>
      <c r="W256" s="290" t="str">
        <f>IF(Tabla1[[#This Row],[SUSTENTO]]="CORRECTIVO","ADICIONAL",IF(AND(Tabla1[[#This Row],[SUSTENTO]]="PREVENTIVO",Tabla1[[#This Row],[INDICADOR]]="VERDE"),"CUMPLIDO",IF(AND(Tabla1[[#This Row],[SUSTENTO]]="BACKLOG",Tabla1[[#This Row],[INDICADOR]]="VERDE"),"CUMPLIDO","PENDIENTE")))</f>
        <v>CUMPLIDO</v>
      </c>
      <c r="X256" s="302" t="str">
        <f>+IF(X$1=Tabla1[[#This Row],[INICIO 
PARADA]],"X",IF(Tabla1[[#This Row],[FIN 
PARADA]]=X$1,"X",""))</f>
        <v/>
      </c>
      <c r="Y256" s="302" t="str">
        <f>+IF(Y$1=Tabla1[[#This Row],[INICIO 
PARADA]],"X",IF(Tabla1[[#This Row],[FIN 
PARADA]]=Y$1,"X",""))</f>
        <v/>
      </c>
      <c r="Z256" s="302" t="str">
        <f>+IF(Z$1=Tabla1[[#This Row],[INICIO 
PARADA]],"X",IF(Tabla1[[#This Row],[FIN 
PARADA]]=Z$1,"X",""))</f>
        <v/>
      </c>
      <c r="AA256" s="302" t="str">
        <f>+IF(AA$1=Tabla1[[#This Row],[INICIO 
PARADA]],"X",IF(Tabla1[[#This Row],[FIN 
PARADA]]=AA$1,"X",""))</f>
        <v/>
      </c>
      <c r="AB256" s="302" t="str">
        <f>+IF(AB$1=Tabla1[[#This Row],[INICIO 
PARADA]],"X",IF(Tabla1[[#This Row],[FIN 
PARADA]]=AB$1,"X",""))</f>
        <v/>
      </c>
      <c r="AC256" s="302" t="str">
        <f>+IF(AC$1=Tabla1[[#This Row],[INICIO 
PARADA]],"X",IF(Tabla1[[#This Row],[FIN 
PARADA]]=AC$1,"X",""))</f>
        <v/>
      </c>
      <c r="AD256" s="302" t="str">
        <f>+IF(AD$1=Tabla1[[#This Row],[INICIO 
PARADA]],"X",IF(Tabla1[[#This Row],[FIN 
PARADA]]=AD$1,"X",""))</f>
        <v>X</v>
      </c>
      <c r="AE256" s="303" t="str">
        <f>+IF(Tabla1[[#This Row],[SEGUIMIENTO]]="CUMPLIDO","Ejecutada",IF(Tabla1[[#This Row],[SEGUIMIENTO]]="PENDIENTE","No Ejecutada","ADICIONAL"))</f>
        <v>Ejecutada</v>
      </c>
      <c r="AF256" s="292" t="s">
        <v>1820</v>
      </c>
      <c r="AG256" s="292" t="s">
        <v>1821</v>
      </c>
      <c r="AH256" s="293"/>
      <c r="AI256" s="293"/>
      <c r="AJ256" s="304" t="str">
        <f>IF(Tabla1[[#This Row],[SUSTENTO]]="CORRECTIVO","N","S")</f>
        <v>S</v>
      </c>
      <c r="AK256" s="297" t="str">
        <f>+Tabla1[[#This Row],[PERSONAL]]</f>
        <v>LUB_P_C</v>
      </c>
      <c r="AL256" s="299">
        <f>+IF(Tabla1[[#This Row],[S/N]]="S",IF(Tabla1[[#This Row],[HH]]=0,Tabla1[[#This Row],[HH//]],Tabla1[[#This Row],[HH]]),0)</f>
        <v>1</v>
      </c>
      <c r="AM256" s="354">
        <v>1</v>
      </c>
      <c r="AN256" s="305">
        <f>IF(Tabla1[[#This Row],[S/N]]="s",+IFERROR(Tabla1[[#This Row],[HH REAL]]/Tabla1[[#This Row],[HH PLAN]],0),"")</f>
        <v>1</v>
      </c>
      <c r="AO256" s="148">
        <f>Tabla1[[#This Row],[FREC
CANT]]*Tabla1[[#This Row],[HH REAL]]</f>
        <v>1</v>
      </c>
    </row>
    <row r="257" spans="1:41" hidden="1">
      <c r="A257" s="350"/>
      <c r="B257" s="290" t="s">
        <v>13</v>
      </c>
      <c r="C257" s="351"/>
      <c r="D257" s="309" t="s">
        <v>1932</v>
      </c>
      <c r="E257" s="353"/>
      <c r="F257" s="298" t="s">
        <v>2184</v>
      </c>
      <c r="G257" s="298" t="s">
        <v>2189</v>
      </c>
      <c r="H257" s="352">
        <v>1</v>
      </c>
      <c r="I257" s="354">
        <v>1</v>
      </c>
      <c r="J257" s="310">
        <v>45380</v>
      </c>
      <c r="K257" s="310">
        <v>45380</v>
      </c>
      <c r="L257" s="310">
        <v>45380</v>
      </c>
      <c r="M257" s="297">
        <f ca="1">Tabla1[[#This Row],[REPUESTO]:[SUSTENTO]]</f>
        <v>0</v>
      </c>
      <c r="N257" s="298" t="str">
        <f>IF(Tabla1[[#This Row],[PM]]="PM01","PREVENTIVO",IF(Tabla1[[#This Row],[PM]]="PM02","BACKLOG","CORRECTIVO"))</f>
        <v>PREVENTIVO</v>
      </c>
      <c r="O257" s="309" t="s">
        <v>1928</v>
      </c>
      <c r="P257" s="308">
        <f>Tabla1[[#This Row],[FREC
CANT]]</f>
        <v>1</v>
      </c>
      <c r="Q257" s="299">
        <f>Tabla1[[#This Row],[HORAS ACUM
SOLICITADO]]</f>
        <v>1</v>
      </c>
      <c r="R257" s="299">
        <f>(Tabla1[[#This Row],[H]]*Tabla1[[#This Row],[HH]])</f>
        <v>1</v>
      </c>
      <c r="S257" s="355"/>
      <c r="T257" s="356"/>
      <c r="U257" s="291" t="s">
        <v>1925</v>
      </c>
      <c r="V257" s="357"/>
      <c r="W257" s="290" t="str">
        <f>IF(Tabla1[[#This Row],[SUSTENTO]]="CORRECTIVO","ADICIONAL",IF(AND(Tabla1[[#This Row],[SUSTENTO]]="PREVENTIVO",Tabla1[[#This Row],[INDICADOR]]="VERDE"),"CUMPLIDO",IF(AND(Tabla1[[#This Row],[SUSTENTO]]="BACKLOG",Tabla1[[#This Row],[INDICADOR]]="VERDE"),"CUMPLIDO","PENDIENTE")))</f>
        <v>CUMPLIDO</v>
      </c>
      <c r="X257" s="302" t="str">
        <f>+IF(X$1=Tabla1[[#This Row],[INICIO 
PARADA]],"X",IF(Tabla1[[#This Row],[FIN 
PARADA]]=X$1,"X",""))</f>
        <v/>
      </c>
      <c r="Y257" s="302" t="str">
        <f>+IF(Y$1=Tabla1[[#This Row],[INICIO 
PARADA]],"X",IF(Tabla1[[#This Row],[FIN 
PARADA]]=Y$1,"X",""))</f>
        <v/>
      </c>
      <c r="Z257" s="302" t="str">
        <f>+IF(Z$1=Tabla1[[#This Row],[INICIO 
PARADA]],"X",IF(Tabla1[[#This Row],[FIN 
PARADA]]=Z$1,"X",""))</f>
        <v/>
      </c>
      <c r="AA257" s="302" t="str">
        <f>+IF(AA$1=Tabla1[[#This Row],[INICIO 
PARADA]],"X",IF(Tabla1[[#This Row],[FIN 
PARADA]]=AA$1,"X",""))</f>
        <v/>
      </c>
      <c r="AB257" s="302" t="str">
        <f>+IF(AB$1=Tabla1[[#This Row],[INICIO 
PARADA]],"X",IF(Tabla1[[#This Row],[FIN 
PARADA]]=AB$1,"X",""))</f>
        <v/>
      </c>
      <c r="AC257" s="302" t="str">
        <f>+IF(AC$1=Tabla1[[#This Row],[INICIO 
PARADA]],"X",IF(Tabla1[[#This Row],[FIN 
PARADA]]=AC$1,"X",""))</f>
        <v/>
      </c>
      <c r="AD257" s="302" t="str">
        <f>+IF(AD$1=Tabla1[[#This Row],[INICIO 
PARADA]],"X",IF(Tabla1[[#This Row],[FIN 
PARADA]]=AD$1,"X",""))</f>
        <v>X</v>
      </c>
      <c r="AE257" s="303" t="str">
        <f>+IF(Tabla1[[#This Row],[SEGUIMIENTO]]="CUMPLIDO","Ejecutada",IF(Tabla1[[#This Row],[SEGUIMIENTO]]="PENDIENTE","No Ejecutada","ADICIONAL"))</f>
        <v>Ejecutada</v>
      </c>
      <c r="AF257" s="292" t="s">
        <v>1820</v>
      </c>
      <c r="AG257" s="292" t="s">
        <v>1821</v>
      </c>
      <c r="AH257" s="293"/>
      <c r="AI257" s="293"/>
      <c r="AJ257" s="304" t="str">
        <f>IF(Tabla1[[#This Row],[SUSTENTO]]="CORRECTIVO","N","S")</f>
        <v>S</v>
      </c>
      <c r="AK257" s="297" t="str">
        <f>+Tabla1[[#This Row],[PERSONAL]]</f>
        <v>LUB_P_C</v>
      </c>
      <c r="AL257" s="299">
        <f>+IF(Tabla1[[#This Row],[S/N]]="S",IF(Tabla1[[#This Row],[HH]]=0,Tabla1[[#This Row],[HH//]],Tabla1[[#This Row],[HH]]),0)</f>
        <v>1</v>
      </c>
      <c r="AM257" s="354">
        <v>1</v>
      </c>
      <c r="AN257" s="305">
        <f>IF(Tabla1[[#This Row],[S/N]]="s",+IFERROR(Tabla1[[#This Row],[HH REAL]]/Tabla1[[#This Row],[HH PLAN]],0),"")</f>
        <v>1</v>
      </c>
      <c r="AO257" s="148">
        <f>Tabla1[[#This Row],[FREC
CANT]]*Tabla1[[#This Row],[HH REAL]]</f>
        <v>1</v>
      </c>
    </row>
    <row r="258" spans="1:41" hidden="1">
      <c r="A258" s="350"/>
      <c r="B258" s="290" t="s">
        <v>13</v>
      </c>
      <c r="C258" s="351"/>
      <c r="D258" s="309" t="s">
        <v>1932</v>
      </c>
      <c r="E258" s="353"/>
      <c r="F258" s="298" t="s">
        <v>2185</v>
      </c>
      <c r="G258" s="298" t="s">
        <v>2190</v>
      </c>
      <c r="H258" s="352">
        <v>1</v>
      </c>
      <c r="I258" s="354">
        <v>1</v>
      </c>
      <c r="J258" s="310">
        <v>45380</v>
      </c>
      <c r="K258" s="310">
        <v>45380</v>
      </c>
      <c r="L258" s="310">
        <v>45380</v>
      </c>
      <c r="M258" s="297">
        <f ca="1">Tabla1[[#This Row],[REPUESTO]:[SUSTENTO]]</f>
        <v>0</v>
      </c>
      <c r="N258" s="298" t="str">
        <f>IF(Tabla1[[#This Row],[PM]]="PM01","PREVENTIVO",IF(Tabla1[[#This Row],[PM]]="PM02","BACKLOG","CORRECTIVO"))</f>
        <v>PREVENTIVO</v>
      </c>
      <c r="O258" s="309" t="s">
        <v>1928</v>
      </c>
      <c r="P258" s="308">
        <f>Tabla1[[#This Row],[FREC
CANT]]</f>
        <v>1</v>
      </c>
      <c r="Q258" s="299">
        <f>Tabla1[[#This Row],[HORAS ACUM
SOLICITADO]]</f>
        <v>1</v>
      </c>
      <c r="R258" s="299">
        <f>(Tabla1[[#This Row],[H]]*Tabla1[[#This Row],[HH]])</f>
        <v>1</v>
      </c>
      <c r="S258" s="355"/>
      <c r="T258" s="356"/>
      <c r="U258" s="291" t="s">
        <v>1925</v>
      </c>
      <c r="V258" s="357"/>
      <c r="W258" s="290" t="str">
        <f>IF(Tabla1[[#This Row],[SUSTENTO]]="CORRECTIVO","ADICIONAL",IF(AND(Tabla1[[#This Row],[SUSTENTO]]="PREVENTIVO",Tabla1[[#This Row],[INDICADOR]]="VERDE"),"CUMPLIDO",IF(AND(Tabla1[[#This Row],[SUSTENTO]]="BACKLOG",Tabla1[[#This Row],[INDICADOR]]="VERDE"),"CUMPLIDO","PENDIENTE")))</f>
        <v>CUMPLIDO</v>
      </c>
      <c r="X258" s="302" t="str">
        <f>+IF(X$1=Tabla1[[#This Row],[INICIO 
PARADA]],"X",IF(Tabla1[[#This Row],[FIN 
PARADA]]=X$1,"X",""))</f>
        <v/>
      </c>
      <c r="Y258" s="302" t="str">
        <f>+IF(Y$1=Tabla1[[#This Row],[INICIO 
PARADA]],"X",IF(Tabla1[[#This Row],[FIN 
PARADA]]=Y$1,"X",""))</f>
        <v/>
      </c>
      <c r="Z258" s="302" t="str">
        <f>+IF(Z$1=Tabla1[[#This Row],[INICIO 
PARADA]],"X",IF(Tabla1[[#This Row],[FIN 
PARADA]]=Z$1,"X",""))</f>
        <v/>
      </c>
      <c r="AA258" s="302" t="str">
        <f>+IF(AA$1=Tabla1[[#This Row],[INICIO 
PARADA]],"X",IF(Tabla1[[#This Row],[FIN 
PARADA]]=AA$1,"X",""))</f>
        <v/>
      </c>
      <c r="AB258" s="302" t="str">
        <f>+IF(AB$1=Tabla1[[#This Row],[INICIO 
PARADA]],"X",IF(Tabla1[[#This Row],[FIN 
PARADA]]=AB$1,"X",""))</f>
        <v/>
      </c>
      <c r="AC258" s="302" t="str">
        <f>+IF(AC$1=Tabla1[[#This Row],[INICIO 
PARADA]],"X",IF(Tabla1[[#This Row],[FIN 
PARADA]]=AC$1,"X",""))</f>
        <v/>
      </c>
      <c r="AD258" s="302" t="str">
        <f>+IF(AD$1=Tabla1[[#This Row],[INICIO 
PARADA]],"X",IF(Tabla1[[#This Row],[FIN 
PARADA]]=AD$1,"X",""))</f>
        <v>X</v>
      </c>
      <c r="AE258" s="303" t="str">
        <f>+IF(Tabla1[[#This Row],[SEGUIMIENTO]]="CUMPLIDO","Ejecutada",IF(Tabla1[[#This Row],[SEGUIMIENTO]]="PENDIENTE","No Ejecutada","ADICIONAL"))</f>
        <v>Ejecutada</v>
      </c>
      <c r="AF258" s="292" t="s">
        <v>1820</v>
      </c>
      <c r="AG258" s="292" t="s">
        <v>1821</v>
      </c>
      <c r="AH258" s="293"/>
      <c r="AI258" s="293"/>
      <c r="AJ258" s="304" t="str">
        <f>IF(Tabla1[[#This Row],[SUSTENTO]]="CORRECTIVO","N","S")</f>
        <v>S</v>
      </c>
      <c r="AK258" s="297" t="str">
        <f>+Tabla1[[#This Row],[PERSONAL]]</f>
        <v>LUB_P_C</v>
      </c>
      <c r="AL258" s="299">
        <f>+IF(Tabla1[[#This Row],[S/N]]="S",IF(Tabla1[[#This Row],[HH]]=0,Tabla1[[#This Row],[HH//]],Tabla1[[#This Row],[HH]]),0)</f>
        <v>1</v>
      </c>
      <c r="AM258" s="354">
        <v>1</v>
      </c>
      <c r="AN258" s="305">
        <f>IF(Tabla1[[#This Row],[S/N]]="s",+IFERROR(Tabla1[[#This Row],[HH REAL]]/Tabla1[[#This Row],[HH PLAN]],0),"")</f>
        <v>1</v>
      </c>
      <c r="AO258" s="148">
        <f>Tabla1[[#This Row],[FREC
CANT]]*Tabla1[[#This Row],[HH REAL]]</f>
        <v>1</v>
      </c>
    </row>
    <row r="259" spans="1:41" hidden="1">
      <c r="A259" s="350"/>
      <c r="B259" s="290" t="s">
        <v>13</v>
      </c>
      <c r="C259" s="351"/>
      <c r="D259" s="309" t="s">
        <v>1932</v>
      </c>
      <c r="E259" s="353"/>
      <c r="F259" s="298" t="s">
        <v>2186</v>
      </c>
      <c r="G259" s="298" t="s">
        <v>2190</v>
      </c>
      <c r="H259" s="352">
        <v>1</v>
      </c>
      <c r="I259" s="354">
        <v>1</v>
      </c>
      <c r="J259" s="310">
        <v>45380</v>
      </c>
      <c r="K259" s="310">
        <v>45380</v>
      </c>
      <c r="L259" s="310">
        <v>45380</v>
      </c>
      <c r="M259" s="297">
        <f ca="1">Tabla1[[#This Row],[REPUESTO]:[SUSTENTO]]</f>
        <v>0</v>
      </c>
      <c r="N259" s="298" t="str">
        <f>IF(Tabla1[[#This Row],[PM]]="PM01","PREVENTIVO",IF(Tabla1[[#This Row],[PM]]="PM02","BACKLOG","CORRECTIVO"))</f>
        <v>PREVENTIVO</v>
      </c>
      <c r="O259" s="309" t="s">
        <v>1928</v>
      </c>
      <c r="P259" s="308">
        <f>Tabla1[[#This Row],[FREC
CANT]]</f>
        <v>1</v>
      </c>
      <c r="Q259" s="299">
        <f>Tabla1[[#This Row],[HORAS ACUM
SOLICITADO]]</f>
        <v>1</v>
      </c>
      <c r="R259" s="299">
        <f>(Tabla1[[#This Row],[H]]*Tabla1[[#This Row],[HH]])</f>
        <v>1</v>
      </c>
      <c r="S259" s="355"/>
      <c r="T259" s="356"/>
      <c r="U259" s="291" t="s">
        <v>1925</v>
      </c>
      <c r="V259" s="357"/>
      <c r="W259" s="290" t="str">
        <f>IF(Tabla1[[#This Row],[SUSTENTO]]="CORRECTIVO","ADICIONAL",IF(AND(Tabla1[[#This Row],[SUSTENTO]]="PREVENTIVO",Tabla1[[#This Row],[INDICADOR]]="VERDE"),"CUMPLIDO",IF(AND(Tabla1[[#This Row],[SUSTENTO]]="BACKLOG",Tabla1[[#This Row],[INDICADOR]]="VERDE"),"CUMPLIDO","PENDIENTE")))</f>
        <v>CUMPLIDO</v>
      </c>
      <c r="X259" s="302" t="str">
        <f>+IF(X$1=Tabla1[[#This Row],[INICIO 
PARADA]],"X",IF(Tabla1[[#This Row],[FIN 
PARADA]]=X$1,"X",""))</f>
        <v/>
      </c>
      <c r="Y259" s="302" t="str">
        <f>+IF(Y$1=Tabla1[[#This Row],[INICIO 
PARADA]],"X",IF(Tabla1[[#This Row],[FIN 
PARADA]]=Y$1,"X",""))</f>
        <v/>
      </c>
      <c r="Z259" s="302" t="str">
        <f>+IF(Z$1=Tabla1[[#This Row],[INICIO 
PARADA]],"X",IF(Tabla1[[#This Row],[FIN 
PARADA]]=Z$1,"X",""))</f>
        <v/>
      </c>
      <c r="AA259" s="302" t="str">
        <f>+IF(AA$1=Tabla1[[#This Row],[INICIO 
PARADA]],"X",IF(Tabla1[[#This Row],[FIN 
PARADA]]=AA$1,"X",""))</f>
        <v/>
      </c>
      <c r="AB259" s="302" t="str">
        <f>+IF(AB$1=Tabla1[[#This Row],[INICIO 
PARADA]],"X",IF(Tabla1[[#This Row],[FIN 
PARADA]]=AB$1,"X",""))</f>
        <v/>
      </c>
      <c r="AC259" s="302" t="str">
        <f>+IF(AC$1=Tabla1[[#This Row],[INICIO 
PARADA]],"X",IF(Tabla1[[#This Row],[FIN 
PARADA]]=AC$1,"X",""))</f>
        <v/>
      </c>
      <c r="AD259" s="302" t="str">
        <f>+IF(AD$1=Tabla1[[#This Row],[INICIO 
PARADA]],"X",IF(Tabla1[[#This Row],[FIN 
PARADA]]=AD$1,"X",""))</f>
        <v>X</v>
      </c>
      <c r="AE259" s="303" t="str">
        <f>+IF(Tabla1[[#This Row],[SEGUIMIENTO]]="CUMPLIDO","Ejecutada",IF(Tabla1[[#This Row],[SEGUIMIENTO]]="PENDIENTE","No Ejecutada","ADICIONAL"))</f>
        <v>Ejecutada</v>
      </c>
      <c r="AF259" s="292" t="s">
        <v>1820</v>
      </c>
      <c r="AG259" s="292" t="s">
        <v>1821</v>
      </c>
      <c r="AH259" s="293"/>
      <c r="AI259" s="293"/>
      <c r="AJ259" s="304" t="str">
        <f>IF(Tabla1[[#This Row],[SUSTENTO]]="CORRECTIVO","N","S")</f>
        <v>S</v>
      </c>
      <c r="AK259" s="297" t="str">
        <f>+Tabla1[[#This Row],[PERSONAL]]</f>
        <v>LUB_P_C</v>
      </c>
      <c r="AL259" s="299">
        <f>+IF(Tabla1[[#This Row],[S/N]]="S",IF(Tabla1[[#This Row],[HH]]=0,Tabla1[[#This Row],[HH//]],Tabla1[[#This Row],[HH]]),0)</f>
        <v>1</v>
      </c>
      <c r="AM259" s="354">
        <v>1</v>
      </c>
      <c r="AN259" s="305">
        <f>IF(Tabla1[[#This Row],[S/N]]="s",+IFERROR(Tabla1[[#This Row],[HH REAL]]/Tabla1[[#This Row],[HH PLAN]],0),"")</f>
        <v>1</v>
      </c>
      <c r="AO259" s="148">
        <f>Tabla1[[#This Row],[FREC
CANT]]*Tabla1[[#This Row],[HH REAL]]</f>
        <v>1</v>
      </c>
    </row>
    <row r="260" spans="1:41">
      <c r="A260" s="350"/>
      <c r="B260" s="290" t="s">
        <v>13</v>
      </c>
      <c r="C260" s="351"/>
      <c r="D260" s="309" t="s">
        <v>1932</v>
      </c>
      <c r="E260" s="353"/>
      <c r="F260" s="298" t="s">
        <v>2218</v>
      </c>
      <c r="G260" s="298" t="s">
        <v>2216</v>
      </c>
      <c r="H260" s="352">
        <v>2</v>
      </c>
      <c r="I260" s="354">
        <v>9</v>
      </c>
      <c r="J260" s="310">
        <v>45376</v>
      </c>
      <c r="K260" s="310">
        <v>45376</v>
      </c>
      <c r="L260" s="310"/>
      <c r="M260" s="297">
        <f ca="1">Tabla1[[#This Row],[REPUESTO]:[SUSTENTO]]</f>
        <v>0</v>
      </c>
      <c r="N260" s="298" t="str">
        <f>IF(Tabla1[[#This Row],[PM]]="PM01","PREVENTIVO",IF(Tabla1[[#This Row],[PM]]="PM02","BACKLOG","CORRECTIVO"))</f>
        <v>PREVENTIVO</v>
      </c>
      <c r="O260" s="309" t="s">
        <v>448</v>
      </c>
      <c r="P260" s="308">
        <f>Tabla1[[#This Row],[FREC
CANT]]</f>
        <v>2</v>
      </c>
      <c r="Q260" s="299">
        <f>Tabla1[[#This Row],[HORAS ACUM
SOLICITADO]]</f>
        <v>9</v>
      </c>
      <c r="R260" s="299">
        <f>(Tabla1[[#This Row],[H]]*Tabla1[[#This Row],[HH]])</f>
        <v>18</v>
      </c>
      <c r="S260" s="355"/>
      <c r="T260" s="356"/>
      <c r="U260" s="291" t="s">
        <v>2191</v>
      </c>
      <c r="V260" s="357"/>
      <c r="W260" s="290" t="str">
        <f>IF(Tabla1[[#This Row],[SUSTENTO]]="CORRECTIVO","ADICIONAL",IF(AND(Tabla1[[#This Row],[SUSTENTO]]="PREVENTIVO",Tabla1[[#This Row],[INDICADOR]]="VERDE"),"CUMPLIDO",IF(AND(Tabla1[[#This Row],[SUSTENTO]]="BACKLOG",Tabla1[[#This Row],[INDICADOR]]="VERDE"),"CUMPLIDO","PENDIENTE")))</f>
        <v>PENDIENTE</v>
      </c>
      <c r="X260" s="302" t="str">
        <f>+IF(X$1=Tabla1[[#This Row],[INICIO 
PARADA]],"X",IF(Tabla1[[#This Row],[FIN 
PARADA]]=X$1,"X",""))</f>
        <v/>
      </c>
      <c r="Y260" s="302" t="str">
        <f>+IF(Y$1=Tabla1[[#This Row],[INICIO 
PARADA]],"X",IF(Tabla1[[#This Row],[FIN 
PARADA]]=Y$1,"X",""))</f>
        <v/>
      </c>
      <c r="Z260" s="302" t="str">
        <f>+IF(Z$1=Tabla1[[#This Row],[INICIO 
PARADA]],"X",IF(Tabla1[[#This Row],[FIN 
PARADA]]=Z$1,"X",""))</f>
        <v>X</v>
      </c>
      <c r="AA260" s="302" t="str">
        <f>+IF(AA$1=Tabla1[[#This Row],[INICIO 
PARADA]],"X",IF(Tabla1[[#This Row],[FIN 
PARADA]]=AA$1,"X",""))</f>
        <v/>
      </c>
      <c r="AB260" s="302" t="str">
        <f>+IF(AB$1=Tabla1[[#This Row],[INICIO 
PARADA]],"X",IF(Tabla1[[#This Row],[FIN 
PARADA]]=AB$1,"X",""))</f>
        <v/>
      </c>
      <c r="AC260" s="302" t="str">
        <f>+IF(AC$1=Tabla1[[#This Row],[INICIO 
PARADA]],"X",IF(Tabla1[[#This Row],[FIN 
PARADA]]=AC$1,"X",""))</f>
        <v/>
      </c>
      <c r="AD260" s="302" t="str">
        <f>+IF(AD$1=Tabla1[[#This Row],[INICIO 
PARADA]],"X",IF(Tabla1[[#This Row],[FIN 
PARADA]]=AD$1,"X",""))</f>
        <v/>
      </c>
      <c r="AE260" s="303" t="str">
        <f>+IF(Tabla1[[#This Row],[SEGUIMIENTO]]="CUMPLIDO","Ejecutada",IF(Tabla1[[#This Row],[SEGUIMIENTO]]="PENDIENTE","No Ejecutada","ADICIONAL"))</f>
        <v>No Ejecutada</v>
      </c>
      <c r="AF260" s="292" t="s">
        <v>1820</v>
      </c>
      <c r="AG260" s="292" t="s">
        <v>1821</v>
      </c>
      <c r="AH260" s="293" t="s">
        <v>98</v>
      </c>
      <c r="AI260" s="293" t="s">
        <v>112</v>
      </c>
      <c r="AJ260" s="304" t="str">
        <f>IF(Tabla1[[#This Row],[SUSTENTO]]="CORRECTIVO","N","S")</f>
        <v>S</v>
      </c>
      <c r="AK260" s="297" t="str">
        <f>+Tabla1[[#This Row],[PERSONAL]]</f>
        <v>MEC_P_C</v>
      </c>
      <c r="AL260" s="299">
        <f>+IF(Tabla1[[#This Row],[S/N]]="S",IF(Tabla1[[#This Row],[HH]]=0,Tabla1[[#This Row],[HH//]],Tabla1[[#This Row],[HH]]),0)</f>
        <v>9</v>
      </c>
      <c r="AM260" s="354"/>
      <c r="AN260" s="305">
        <f>IF(Tabla1[[#This Row],[S/N]]="s",+IFERROR(Tabla1[[#This Row],[HH REAL]]/Tabla1[[#This Row],[HH PLAN]],0),"")</f>
        <v>0</v>
      </c>
      <c r="AO260" s="148">
        <f>Tabla1[[#This Row],[FREC
CANT]]*Tabla1[[#This Row],[HH REAL]]</f>
        <v>0</v>
      </c>
    </row>
    <row r="261" spans="1:41">
      <c r="A261" s="350"/>
      <c r="B261" s="290" t="s">
        <v>13</v>
      </c>
      <c r="C261" s="351"/>
      <c r="D261" s="309" t="s">
        <v>1932</v>
      </c>
      <c r="E261" s="353"/>
      <c r="F261" s="298" t="s">
        <v>2092</v>
      </c>
      <c r="G261" s="298" t="s">
        <v>2217</v>
      </c>
      <c r="H261" s="352">
        <v>2</v>
      </c>
      <c r="I261" s="354">
        <v>4</v>
      </c>
      <c r="J261" s="310">
        <v>45377</v>
      </c>
      <c r="K261" s="310">
        <v>45377</v>
      </c>
      <c r="L261" s="310"/>
      <c r="M261" s="297">
        <f ca="1">Tabla1[[#This Row],[REPUESTO]:[SUSTENTO]]</f>
        <v>0</v>
      </c>
      <c r="N261" s="298" t="str">
        <f>IF(Tabla1[[#This Row],[PM]]="PM01","PREVENTIVO",IF(Tabla1[[#This Row],[PM]]="PM02","BACKLOG","CORRECTIVO"))</f>
        <v>PREVENTIVO</v>
      </c>
      <c r="O261" s="309" t="s">
        <v>448</v>
      </c>
      <c r="P261" s="308">
        <f>Tabla1[[#This Row],[FREC
CANT]]</f>
        <v>2</v>
      </c>
      <c r="Q261" s="299">
        <f>Tabla1[[#This Row],[HORAS ACUM
SOLICITADO]]</f>
        <v>4</v>
      </c>
      <c r="R261" s="299">
        <f>(Tabla1[[#This Row],[H]]*Tabla1[[#This Row],[HH]])</f>
        <v>8</v>
      </c>
      <c r="S261" s="355"/>
      <c r="T261" s="356"/>
      <c r="U261" s="291" t="s">
        <v>2191</v>
      </c>
      <c r="V261" s="357"/>
      <c r="W261" s="290" t="str">
        <f>IF(Tabla1[[#This Row],[SUSTENTO]]="CORRECTIVO","ADICIONAL",IF(AND(Tabla1[[#This Row],[SUSTENTO]]="PREVENTIVO",Tabla1[[#This Row],[INDICADOR]]="VERDE"),"CUMPLIDO",IF(AND(Tabla1[[#This Row],[SUSTENTO]]="BACKLOG",Tabla1[[#This Row],[INDICADOR]]="VERDE"),"CUMPLIDO","PENDIENTE")))</f>
        <v>PENDIENTE</v>
      </c>
      <c r="X261" s="302" t="str">
        <f>+IF(X$1=Tabla1[[#This Row],[INICIO 
PARADA]],"X",IF(Tabla1[[#This Row],[FIN 
PARADA]]=X$1,"X",""))</f>
        <v/>
      </c>
      <c r="Y261" s="302" t="str">
        <f>+IF(Y$1=Tabla1[[#This Row],[INICIO 
PARADA]],"X",IF(Tabla1[[#This Row],[FIN 
PARADA]]=Y$1,"X",""))</f>
        <v/>
      </c>
      <c r="Z261" s="302" t="str">
        <f>+IF(Z$1=Tabla1[[#This Row],[INICIO 
PARADA]],"X",IF(Tabla1[[#This Row],[FIN 
PARADA]]=Z$1,"X",""))</f>
        <v/>
      </c>
      <c r="AA261" s="302" t="str">
        <f>+IF(AA$1=Tabla1[[#This Row],[INICIO 
PARADA]],"X",IF(Tabla1[[#This Row],[FIN 
PARADA]]=AA$1,"X",""))</f>
        <v>X</v>
      </c>
      <c r="AB261" s="302" t="str">
        <f>+IF(AB$1=Tabla1[[#This Row],[INICIO 
PARADA]],"X",IF(Tabla1[[#This Row],[FIN 
PARADA]]=AB$1,"X",""))</f>
        <v/>
      </c>
      <c r="AC261" s="302" t="str">
        <f>+IF(AC$1=Tabla1[[#This Row],[INICIO 
PARADA]],"X",IF(Tabla1[[#This Row],[FIN 
PARADA]]=AC$1,"X",""))</f>
        <v/>
      </c>
      <c r="AD261" s="302" t="str">
        <f>+IF(AD$1=Tabla1[[#This Row],[INICIO 
PARADA]],"X",IF(Tabla1[[#This Row],[FIN 
PARADA]]=AD$1,"X",""))</f>
        <v/>
      </c>
      <c r="AE261" s="303" t="str">
        <f>+IF(Tabla1[[#This Row],[SEGUIMIENTO]]="CUMPLIDO","Ejecutada",IF(Tabla1[[#This Row],[SEGUIMIENTO]]="PENDIENTE","No Ejecutada","ADICIONAL"))</f>
        <v>No Ejecutada</v>
      </c>
      <c r="AF261" s="292" t="s">
        <v>1820</v>
      </c>
      <c r="AG261" s="292" t="s">
        <v>1821</v>
      </c>
      <c r="AH261" s="293" t="s">
        <v>98</v>
      </c>
      <c r="AI261" s="293" t="s">
        <v>112</v>
      </c>
      <c r="AJ261" s="304" t="str">
        <f>IF(Tabla1[[#This Row],[SUSTENTO]]="CORRECTIVO","N","S")</f>
        <v>S</v>
      </c>
      <c r="AK261" s="297" t="str">
        <f>+Tabla1[[#This Row],[PERSONAL]]</f>
        <v>MEC_P_C</v>
      </c>
      <c r="AL261" s="299">
        <f>+IF(Tabla1[[#This Row],[S/N]]="S",IF(Tabla1[[#This Row],[HH]]=0,Tabla1[[#This Row],[HH//]],Tabla1[[#This Row],[HH]]),0)</f>
        <v>4</v>
      </c>
      <c r="AM261" s="354"/>
      <c r="AN261" s="305">
        <f>IF(Tabla1[[#This Row],[S/N]]="s",+IFERROR(Tabla1[[#This Row],[HH REAL]]/Tabla1[[#This Row],[HH PLAN]],0),"")</f>
        <v>0</v>
      </c>
      <c r="AO261" s="148">
        <f>Tabla1[[#This Row],[FREC
CANT]]*Tabla1[[#This Row],[HH REAL]]</f>
        <v>0</v>
      </c>
    </row>
    <row r="262" spans="1:41">
      <c r="A262" s="350"/>
      <c r="B262" s="290" t="s">
        <v>13</v>
      </c>
      <c r="C262" s="351"/>
      <c r="D262" s="309" t="s">
        <v>1932</v>
      </c>
      <c r="E262" s="353"/>
      <c r="F262" s="298" t="s">
        <v>2145</v>
      </c>
      <c r="G262" s="298" t="s">
        <v>2219</v>
      </c>
      <c r="H262" s="352">
        <v>2</v>
      </c>
      <c r="I262" s="354">
        <v>18</v>
      </c>
      <c r="J262" s="310">
        <v>45380</v>
      </c>
      <c r="K262" s="310">
        <v>45380</v>
      </c>
      <c r="L262" s="310"/>
      <c r="M262" s="297">
        <f ca="1">Tabla1[[#This Row],[REPUESTO]:[SUSTENTO]]</f>
        <v>0</v>
      </c>
      <c r="N262" s="298" t="str">
        <f>IF(Tabla1[[#This Row],[PM]]="PM01","PREVENTIVO",IF(Tabla1[[#This Row],[PM]]="PM02","BACKLOG","CORRECTIVO"))</f>
        <v>PREVENTIVO</v>
      </c>
      <c r="O262" s="309" t="s">
        <v>941</v>
      </c>
      <c r="P262" s="308">
        <f>Tabla1[[#This Row],[FREC
CANT]]</f>
        <v>2</v>
      </c>
      <c r="Q262" s="299">
        <f>Tabla1[[#This Row],[HORAS ACUM
SOLICITADO]]</f>
        <v>18</v>
      </c>
      <c r="R262" s="299">
        <f>(Tabla1[[#This Row],[H]]*Tabla1[[#This Row],[HH]])</f>
        <v>36</v>
      </c>
      <c r="S262" s="355"/>
      <c r="T262" s="356"/>
      <c r="U262" s="291" t="s">
        <v>2191</v>
      </c>
      <c r="V262" s="357"/>
      <c r="W262" s="290" t="str">
        <f>IF(Tabla1[[#This Row],[SUSTENTO]]="CORRECTIVO","ADICIONAL",IF(AND(Tabla1[[#This Row],[SUSTENTO]]="PREVENTIVO",Tabla1[[#This Row],[INDICADOR]]="VERDE"),"CUMPLIDO",IF(AND(Tabla1[[#This Row],[SUSTENTO]]="BACKLOG",Tabla1[[#This Row],[INDICADOR]]="VERDE"),"CUMPLIDO","PENDIENTE")))</f>
        <v>PENDIENTE</v>
      </c>
      <c r="X262" s="302" t="str">
        <f>+IF(X$1=Tabla1[[#This Row],[INICIO 
PARADA]],"X",IF(Tabla1[[#This Row],[FIN 
PARADA]]=X$1,"X",""))</f>
        <v/>
      </c>
      <c r="Y262" s="302" t="str">
        <f>+IF(Y$1=Tabla1[[#This Row],[INICIO 
PARADA]],"X",IF(Tabla1[[#This Row],[FIN 
PARADA]]=Y$1,"X",""))</f>
        <v/>
      </c>
      <c r="Z262" s="302" t="str">
        <f>+IF(Z$1=Tabla1[[#This Row],[INICIO 
PARADA]],"X",IF(Tabla1[[#This Row],[FIN 
PARADA]]=Z$1,"X",""))</f>
        <v/>
      </c>
      <c r="AA262" s="302" t="str">
        <f>+IF(AA$1=Tabla1[[#This Row],[INICIO 
PARADA]],"X",IF(Tabla1[[#This Row],[FIN 
PARADA]]=AA$1,"X",""))</f>
        <v/>
      </c>
      <c r="AB262" s="302" t="str">
        <f>+IF(AB$1=Tabla1[[#This Row],[INICIO 
PARADA]],"X",IF(Tabla1[[#This Row],[FIN 
PARADA]]=AB$1,"X",""))</f>
        <v/>
      </c>
      <c r="AC262" s="302" t="str">
        <f>+IF(AC$1=Tabla1[[#This Row],[INICIO 
PARADA]],"X",IF(Tabla1[[#This Row],[FIN 
PARADA]]=AC$1,"X",""))</f>
        <v/>
      </c>
      <c r="AD262" s="302" t="str">
        <f>+IF(AD$1=Tabla1[[#This Row],[INICIO 
PARADA]],"X",IF(Tabla1[[#This Row],[FIN 
PARADA]]=AD$1,"X",""))</f>
        <v>X</v>
      </c>
      <c r="AE262" s="303" t="str">
        <f>+IF(Tabla1[[#This Row],[SEGUIMIENTO]]="CUMPLIDO","Ejecutada",IF(Tabla1[[#This Row],[SEGUIMIENTO]]="PENDIENTE","No Ejecutada","ADICIONAL"))</f>
        <v>No Ejecutada</v>
      </c>
      <c r="AF262" s="292" t="s">
        <v>1820</v>
      </c>
      <c r="AG262" s="292" t="s">
        <v>1821</v>
      </c>
      <c r="AH262" s="293" t="s">
        <v>1931</v>
      </c>
      <c r="AI262" s="293" t="s">
        <v>57</v>
      </c>
      <c r="AJ262" s="304" t="str">
        <f>IF(Tabla1[[#This Row],[SUSTENTO]]="CORRECTIVO","N","S")</f>
        <v>S</v>
      </c>
      <c r="AK262" s="297" t="str">
        <f>+Tabla1[[#This Row],[PERSONAL]]</f>
        <v>INST_P_C</v>
      </c>
      <c r="AL262" s="299">
        <f>+IF(Tabla1[[#This Row],[S/N]]="S",IF(Tabla1[[#This Row],[HH]]=0,Tabla1[[#This Row],[HH//]],Tabla1[[#This Row],[HH]]),0)</f>
        <v>18</v>
      </c>
      <c r="AM262" s="354"/>
      <c r="AN262" s="305">
        <f>IF(Tabla1[[#This Row],[S/N]]="s",+IFERROR(Tabla1[[#This Row],[HH REAL]]/Tabla1[[#This Row],[HH PLAN]],0),"")</f>
        <v>0</v>
      </c>
      <c r="AO262" s="148">
        <f>Tabla1[[#This Row],[FREC
CANT]]*Tabla1[[#This Row],[HH REAL]]</f>
        <v>0</v>
      </c>
    </row>
    <row r="263" spans="1:41">
      <c r="A263" s="350"/>
      <c r="B263" s="290" t="s">
        <v>13</v>
      </c>
      <c r="C263" s="351"/>
      <c r="D263" s="309" t="s">
        <v>1932</v>
      </c>
      <c r="E263" s="353"/>
      <c r="F263" s="298" t="s">
        <v>2220</v>
      </c>
      <c r="G263" s="298" t="s">
        <v>2221</v>
      </c>
      <c r="H263" s="352">
        <v>2</v>
      </c>
      <c r="I263" s="354">
        <v>27</v>
      </c>
      <c r="J263" s="310">
        <v>45378</v>
      </c>
      <c r="K263" s="310">
        <v>45378</v>
      </c>
      <c r="L263" s="310"/>
      <c r="M263" s="297">
        <f ca="1">Tabla1[[#This Row],[REPUESTO]:[SUSTENTO]]</f>
        <v>0</v>
      </c>
      <c r="N263" s="298" t="str">
        <f>IF(Tabla1[[#This Row],[PM]]="PM01","PREVENTIVO",IF(Tabla1[[#This Row],[PM]]="PM02","BACKLOG","CORRECTIVO"))</f>
        <v>PREVENTIVO</v>
      </c>
      <c r="O263" s="309" t="s">
        <v>941</v>
      </c>
      <c r="P263" s="308">
        <f>Tabla1[[#This Row],[FREC
CANT]]</f>
        <v>2</v>
      </c>
      <c r="Q263" s="299">
        <f>Tabla1[[#This Row],[HORAS ACUM
SOLICITADO]]</f>
        <v>27</v>
      </c>
      <c r="R263" s="299">
        <f>(Tabla1[[#This Row],[H]]*Tabla1[[#This Row],[HH]])</f>
        <v>54</v>
      </c>
      <c r="S263" s="355"/>
      <c r="T263" s="356"/>
      <c r="U263" s="291" t="s">
        <v>2191</v>
      </c>
      <c r="V263" s="357"/>
      <c r="W263" s="290" t="str">
        <f>IF(Tabla1[[#This Row],[SUSTENTO]]="CORRECTIVO","ADICIONAL",IF(AND(Tabla1[[#This Row],[SUSTENTO]]="PREVENTIVO",Tabla1[[#This Row],[INDICADOR]]="VERDE"),"CUMPLIDO",IF(AND(Tabla1[[#This Row],[SUSTENTO]]="BACKLOG",Tabla1[[#This Row],[INDICADOR]]="VERDE"),"CUMPLIDO","PENDIENTE")))</f>
        <v>PENDIENTE</v>
      </c>
      <c r="X263" s="302" t="str">
        <f>+IF(X$1=Tabla1[[#This Row],[INICIO 
PARADA]],"X",IF(Tabla1[[#This Row],[FIN 
PARADA]]=X$1,"X",""))</f>
        <v/>
      </c>
      <c r="Y263" s="302" t="str">
        <f>+IF(Y$1=Tabla1[[#This Row],[INICIO 
PARADA]],"X",IF(Tabla1[[#This Row],[FIN 
PARADA]]=Y$1,"X",""))</f>
        <v/>
      </c>
      <c r="Z263" s="302" t="str">
        <f>+IF(Z$1=Tabla1[[#This Row],[INICIO 
PARADA]],"X",IF(Tabla1[[#This Row],[FIN 
PARADA]]=Z$1,"X",""))</f>
        <v/>
      </c>
      <c r="AA263" s="302" t="str">
        <f>+IF(AA$1=Tabla1[[#This Row],[INICIO 
PARADA]],"X",IF(Tabla1[[#This Row],[FIN 
PARADA]]=AA$1,"X",""))</f>
        <v/>
      </c>
      <c r="AB263" s="302" t="str">
        <f>+IF(AB$1=Tabla1[[#This Row],[INICIO 
PARADA]],"X",IF(Tabla1[[#This Row],[FIN 
PARADA]]=AB$1,"X",""))</f>
        <v>X</v>
      </c>
      <c r="AC263" s="302" t="str">
        <f>+IF(AC$1=Tabla1[[#This Row],[INICIO 
PARADA]],"X",IF(Tabla1[[#This Row],[FIN 
PARADA]]=AC$1,"X",""))</f>
        <v/>
      </c>
      <c r="AD263" s="302" t="str">
        <f>+IF(AD$1=Tabla1[[#This Row],[INICIO 
PARADA]],"X",IF(Tabla1[[#This Row],[FIN 
PARADA]]=AD$1,"X",""))</f>
        <v/>
      </c>
      <c r="AE263" s="303" t="str">
        <f>+IF(Tabla1[[#This Row],[SEGUIMIENTO]]="CUMPLIDO","Ejecutada",IF(Tabla1[[#This Row],[SEGUIMIENTO]]="PENDIENTE","No Ejecutada","ADICIONAL"))</f>
        <v>No Ejecutada</v>
      </c>
      <c r="AF263" s="292" t="s">
        <v>1820</v>
      </c>
      <c r="AG263" s="292" t="s">
        <v>1821</v>
      </c>
      <c r="AH263" s="293" t="s">
        <v>98</v>
      </c>
      <c r="AI263" s="293" t="s">
        <v>112</v>
      </c>
      <c r="AJ263" s="304" t="str">
        <f>IF(Tabla1[[#This Row],[SUSTENTO]]="CORRECTIVO","N","S")</f>
        <v>S</v>
      </c>
      <c r="AK263" s="297" t="str">
        <f>+Tabla1[[#This Row],[PERSONAL]]</f>
        <v>INST_P_C</v>
      </c>
      <c r="AL263" s="299">
        <f>+IF(Tabla1[[#This Row],[S/N]]="S",IF(Tabla1[[#This Row],[HH]]=0,Tabla1[[#This Row],[HH//]],Tabla1[[#This Row],[HH]]),0)</f>
        <v>27</v>
      </c>
      <c r="AM263" s="354"/>
      <c r="AN263" s="305">
        <f>IF(Tabla1[[#This Row],[S/N]]="s",+IFERROR(Tabla1[[#This Row],[HH REAL]]/Tabla1[[#This Row],[HH PLAN]],0),"")</f>
        <v>0</v>
      </c>
      <c r="AO263" s="148">
        <f>Tabla1[[#This Row],[FREC
CANT]]*Tabla1[[#This Row],[HH REAL]]</f>
        <v>0</v>
      </c>
    </row>
    <row r="264" spans="1:41">
      <c r="A264" s="350"/>
      <c r="B264" s="290" t="s">
        <v>13</v>
      </c>
      <c r="C264" s="351"/>
      <c r="D264" s="309" t="s">
        <v>1932</v>
      </c>
      <c r="E264" s="353"/>
      <c r="F264" s="298" t="s">
        <v>2222</v>
      </c>
      <c r="G264" s="298" t="s">
        <v>2223</v>
      </c>
      <c r="H264" s="352">
        <v>2</v>
      </c>
      <c r="I264" s="354">
        <v>6</v>
      </c>
      <c r="J264" s="310">
        <v>45379</v>
      </c>
      <c r="K264" s="310">
        <v>45379</v>
      </c>
      <c r="L264" s="310"/>
      <c r="M264" s="297">
        <f ca="1">Tabla1[[#This Row],[REPUESTO]:[SUSTENTO]]</f>
        <v>0</v>
      </c>
      <c r="N264" s="298" t="str">
        <f>IF(Tabla1[[#This Row],[PM]]="PM01","PREVENTIVO",IF(Tabla1[[#This Row],[PM]]="PM02","BACKLOG","CORRECTIVO"))</f>
        <v>PREVENTIVO</v>
      </c>
      <c r="O264" s="309" t="s">
        <v>941</v>
      </c>
      <c r="P264" s="308">
        <f>Tabla1[[#This Row],[FREC
CANT]]</f>
        <v>2</v>
      </c>
      <c r="Q264" s="299">
        <f>Tabla1[[#This Row],[HORAS ACUM
SOLICITADO]]</f>
        <v>6</v>
      </c>
      <c r="R264" s="299">
        <f>(Tabla1[[#This Row],[H]]*Tabla1[[#This Row],[HH]])</f>
        <v>12</v>
      </c>
      <c r="S264" s="355"/>
      <c r="T264" s="356"/>
      <c r="U264" s="291" t="s">
        <v>2191</v>
      </c>
      <c r="V264" s="357"/>
      <c r="W264" s="290" t="str">
        <f>IF(Tabla1[[#This Row],[SUSTENTO]]="CORRECTIVO","ADICIONAL",IF(AND(Tabla1[[#This Row],[SUSTENTO]]="PREVENTIVO",Tabla1[[#This Row],[INDICADOR]]="VERDE"),"CUMPLIDO",IF(AND(Tabla1[[#This Row],[SUSTENTO]]="BACKLOG",Tabla1[[#This Row],[INDICADOR]]="VERDE"),"CUMPLIDO","PENDIENTE")))</f>
        <v>PENDIENTE</v>
      </c>
      <c r="X264" s="302" t="str">
        <f>+IF(X$1=Tabla1[[#This Row],[INICIO 
PARADA]],"X",IF(Tabla1[[#This Row],[FIN 
PARADA]]=X$1,"X",""))</f>
        <v/>
      </c>
      <c r="Y264" s="302" t="str">
        <f>+IF(Y$1=Tabla1[[#This Row],[INICIO 
PARADA]],"X",IF(Tabla1[[#This Row],[FIN 
PARADA]]=Y$1,"X",""))</f>
        <v/>
      </c>
      <c r="Z264" s="302" t="str">
        <f>+IF(Z$1=Tabla1[[#This Row],[INICIO 
PARADA]],"X",IF(Tabla1[[#This Row],[FIN 
PARADA]]=Z$1,"X",""))</f>
        <v/>
      </c>
      <c r="AA264" s="302" t="str">
        <f>+IF(AA$1=Tabla1[[#This Row],[INICIO 
PARADA]],"X",IF(Tabla1[[#This Row],[FIN 
PARADA]]=AA$1,"X",""))</f>
        <v/>
      </c>
      <c r="AB264" s="302" t="str">
        <f>+IF(AB$1=Tabla1[[#This Row],[INICIO 
PARADA]],"X",IF(Tabla1[[#This Row],[FIN 
PARADA]]=AB$1,"X",""))</f>
        <v/>
      </c>
      <c r="AC264" s="302" t="str">
        <f>+IF(AC$1=Tabla1[[#This Row],[INICIO 
PARADA]],"X",IF(Tabla1[[#This Row],[FIN 
PARADA]]=AC$1,"X",""))</f>
        <v>X</v>
      </c>
      <c r="AD264" s="302" t="str">
        <f>+IF(AD$1=Tabla1[[#This Row],[INICIO 
PARADA]],"X",IF(Tabla1[[#This Row],[FIN 
PARADA]]=AD$1,"X",""))</f>
        <v/>
      </c>
      <c r="AE264" s="303" t="str">
        <f>+IF(Tabla1[[#This Row],[SEGUIMIENTO]]="CUMPLIDO","Ejecutada",IF(Tabla1[[#This Row],[SEGUIMIENTO]]="PENDIENTE","No Ejecutada","ADICIONAL"))</f>
        <v>No Ejecutada</v>
      </c>
      <c r="AF264" s="292" t="s">
        <v>1820</v>
      </c>
      <c r="AG264" s="292" t="s">
        <v>1821</v>
      </c>
      <c r="AH264" s="293" t="s">
        <v>98</v>
      </c>
      <c r="AI264" s="293" t="s">
        <v>112</v>
      </c>
      <c r="AJ264" s="304" t="str">
        <f>IF(Tabla1[[#This Row],[SUSTENTO]]="CORRECTIVO","N","S")</f>
        <v>S</v>
      </c>
      <c r="AK264" s="297" t="str">
        <f>+Tabla1[[#This Row],[PERSONAL]]</f>
        <v>INST_P_C</v>
      </c>
      <c r="AL264" s="299">
        <f>+IF(Tabla1[[#This Row],[S/N]]="S",IF(Tabla1[[#This Row],[HH]]=0,Tabla1[[#This Row],[HH//]],Tabla1[[#This Row],[HH]]),0)</f>
        <v>6</v>
      </c>
      <c r="AM264" s="354"/>
      <c r="AN264" s="305">
        <f>IF(Tabla1[[#This Row],[S/N]]="s",+IFERROR(Tabla1[[#This Row],[HH REAL]]/Tabla1[[#This Row],[HH PLAN]],0),"")</f>
        <v>0</v>
      </c>
      <c r="AO264" s="148">
        <f>Tabla1[[#This Row],[FREC
CANT]]*Tabla1[[#This Row],[HH REAL]]</f>
        <v>0</v>
      </c>
    </row>
  </sheetData>
  <dataConsolidate/>
  <mergeCells count="1">
    <mergeCell ref="A2:C2"/>
  </mergeCells>
  <phoneticPr fontId="199" type="noConversion"/>
  <conditionalFormatting sqref="S4:W264 AJ1 AE1:AE3 O3:AN3 P4:Q264 AH4:AL264 AN4:AN264">
    <cfRule type="containsText" dxfId="62" priority="2204" operator="containsText" text="No Ejecutada">
      <formula>NOT(ISERROR(SEARCH("No Ejecutada",O1)))</formula>
    </cfRule>
  </conditionalFormatting>
  <conditionalFormatting sqref="U4:U264">
    <cfRule type="containsText" dxfId="61" priority="34" operator="containsText" text="amarillo">
      <formula>NOT(ISERROR(SEARCH("amarillo",U4)))</formula>
    </cfRule>
    <cfRule type="containsText" dxfId="60" priority="35" operator="containsText" text="verde">
      <formula>NOT(ISERROR(SEARCH("verde",U4)))</formula>
    </cfRule>
    <cfRule type="containsText" dxfId="59" priority="36" operator="containsText" text="rojo">
      <formula>NOT(ISERROR(SEARCH("rojo",U4)))</formula>
    </cfRule>
  </conditionalFormatting>
  <dataValidations count="1">
    <dataValidation type="list" allowBlank="1" showInputMessage="1" showErrorMessage="1" sqref="O4:O264" xr:uid="{00000000-0002-0000-0100-000000000000}">
      <formula1>$O$2:$S$2</formula1>
    </dataValidation>
  </dataValidations>
  <pageMargins left="0.25" right="0.25" top="0.75" bottom="0.75" header="0.3" footer="0.3"/>
  <pageSetup paperSize="9" scale="10" orientation="landscape" r:id="rId1"/>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1000000}">
          <x14:formula1>
            <xm:f>TABLAS!$F$2:$F$9</xm:f>
          </x14:formula1>
          <xm:sqref>AH2</xm:sqref>
        </x14:dataValidation>
        <x14:dataValidation type="list" allowBlank="1" showInputMessage="1" showErrorMessage="1" xr:uid="{00000000-0002-0000-0100-000002000000}">
          <x14:formula1>
            <xm:f>TABLAS!$O$2:$O$14</xm:f>
          </x14:formula1>
          <xm:sqref>O3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T82"/>
  <sheetViews>
    <sheetView showGridLines="0" tabSelected="1" zoomScale="66" zoomScaleNormal="66" workbookViewId="0">
      <selection activeCell="A18" sqref="A18:W62"/>
    </sheetView>
  </sheetViews>
  <sheetFormatPr baseColWidth="10" defaultColWidth="9.109375" defaultRowHeight="14.4"/>
  <cols>
    <col min="2" max="2" width="7.6640625" customWidth="1"/>
    <col min="4" max="4" width="11.109375" bestFit="1" customWidth="1"/>
    <col min="5" max="5" width="9.88671875" customWidth="1"/>
    <col min="6" max="6" width="10.33203125" bestFit="1" customWidth="1"/>
    <col min="7" max="7" width="11.33203125" bestFit="1" customWidth="1"/>
    <col min="8" max="9" width="11" customWidth="1"/>
    <col min="11" max="13" width="10.5546875" customWidth="1"/>
    <col min="14" max="14" width="10.6640625" bestFit="1" customWidth="1"/>
    <col min="15" max="16" width="10.33203125" bestFit="1" customWidth="1"/>
    <col min="17" max="17" width="10.109375" bestFit="1" customWidth="1"/>
    <col min="18" max="20" width="11.44140625" customWidth="1"/>
  </cols>
  <sheetData>
    <row r="1" spans="1:20" ht="30.75" customHeight="1">
      <c r="A1" s="375" t="str">
        <f>+CONCATENATE("ANALISIS RUTINA SEMANA"," - ",RUTINA!F1)</f>
        <v>ANALISIS RUTINA SEMANA - 13</v>
      </c>
      <c r="B1" s="375"/>
      <c r="C1" s="375"/>
      <c r="D1" s="375"/>
      <c r="E1" s="375"/>
      <c r="F1" s="375"/>
      <c r="G1" s="375"/>
      <c r="H1" s="372" t="s">
        <v>1929</v>
      </c>
      <c r="I1" s="372"/>
      <c r="J1" s="3"/>
      <c r="K1" s="190" t="s">
        <v>1843</v>
      </c>
      <c r="L1" s="191"/>
      <c r="M1" s="186"/>
      <c r="N1" s="187" t="str">
        <f>UPPER(TEXT(N2,"DDD"))</f>
        <v>SÁB</v>
      </c>
      <c r="O1" s="187" t="str">
        <f t="shared" ref="O1:T1" si="0">UPPER(TEXT(O2,"DDD"))</f>
        <v>DOM</v>
      </c>
      <c r="P1" s="187" t="str">
        <f t="shared" si="0"/>
        <v>LUN</v>
      </c>
      <c r="Q1" s="187" t="str">
        <f t="shared" si="0"/>
        <v>MAR</v>
      </c>
      <c r="R1" s="187" t="str">
        <f t="shared" si="0"/>
        <v>MIÉ</v>
      </c>
      <c r="S1" s="187" t="str">
        <f t="shared" si="0"/>
        <v>JUE</v>
      </c>
      <c r="T1" s="187" t="str">
        <f t="shared" si="0"/>
        <v>VIE</v>
      </c>
    </row>
    <row r="2" spans="1:20" ht="14.25" customHeight="1">
      <c r="A2" s="375"/>
      <c r="B2" s="375"/>
      <c r="C2" s="375"/>
      <c r="D2" s="375"/>
      <c r="E2" s="375"/>
      <c r="F2" s="375"/>
      <c r="G2" s="375"/>
      <c r="H2" s="373">
        <f>+F5/F4</f>
        <v>0.97244094488188981</v>
      </c>
      <c r="I2" s="373"/>
      <c r="J2" s="4"/>
      <c r="K2" s="192" t="s">
        <v>1844</v>
      </c>
      <c r="L2" s="193"/>
      <c r="M2" s="188"/>
      <c r="N2" s="189">
        <f>+RUTINA!X1</f>
        <v>45374</v>
      </c>
      <c r="O2" s="189">
        <f>+RUTINA!Y1</f>
        <v>45375</v>
      </c>
      <c r="P2" s="189">
        <f>+RUTINA!Z1</f>
        <v>45376</v>
      </c>
      <c r="Q2" s="189">
        <f>+RUTINA!AA1</f>
        <v>45377</v>
      </c>
      <c r="R2" s="189">
        <f>+RUTINA!AB1</f>
        <v>45378</v>
      </c>
      <c r="S2" s="189">
        <f>+RUTINA!AC1</f>
        <v>45379</v>
      </c>
      <c r="T2" s="189">
        <f>+RUTINA!AD1</f>
        <v>45380</v>
      </c>
    </row>
    <row r="3" spans="1:20" ht="14.25" customHeight="1">
      <c r="D3" s="24" t="s">
        <v>23</v>
      </c>
      <c r="E3" s="24" t="s">
        <v>158</v>
      </c>
      <c r="F3" s="24" t="s">
        <v>156</v>
      </c>
      <c r="G3" s="24" t="s">
        <v>157</v>
      </c>
      <c r="H3" s="373"/>
      <c r="I3" s="373"/>
      <c r="J3" s="4"/>
      <c r="K3" s="359" t="s">
        <v>128</v>
      </c>
      <c r="L3" s="105"/>
      <c r="M3" s="105"/>
      <c r="N3" s="22">
        <f>COUNTIFS(Tabla1[PERSONAL],"MEC_P_C",Tabla1[FECHA 
PROGRAMA],RUTINA!X1)</f>
        <v>10</v>
      </c>
      <c r="O3" s="22">
        <f>COUNTIFS(Tabla1[PERSONAL],"MEC_P_C",Tabla1[FECHA 
PROGRAMA],RUTINA!Y1)</f>
        <v>9</v>
      </c>
      <c r="P3" s="22">
        <f>COUNTIFS(Tabla1[PERSONAL],"MEC_P_C",Tabla1[FECHA 
PROGRAMA],RUTINA!Z1)</f>
        <v>13</v>
      </c>
      <c r="Q3" s="22">
        <f>COUNTIFS(Tabla1[PERSONAL],"MEC_P_C",Tabla1[FECHA 
PROGRAMA],RUTINA!AA1)</f>
        <v>13</v>
      </c>
      <c r="R3" s="22">
        <f>COUNTIFS(Tabla1[PERSONAL],"MEC_P_C",Tabla1[FECHA 
PROGRAMA],RUTINA!AB1)</f>
        <v>11</v>
      </c>
      <c r="S3" s="22">
        <f>COUNTIFS(Tabla1[PERSONAL],"MEC_P_C",Tabla1[FECHA 
PROGRAMA],RUTINA!AC1)</f>
        <v>11</v>
      </c>
      <c r="T3" s="22">
        <f>COUNTIFS(Tabla1[PERSONAL],"MEC_P_C",Tabla1[FECHA 
PROGRAMA],RUTINA!AD1)</f>
        <v>9</v>
      </c>
    </row>
    <row r="4" spans="1:20" ht="14.25" customHeight="1">
      <c r="A4" s="376" t="s">
        <v>138</v>
      </c>
      <c r="B4" s="377"/>
      <c r="C4" s="378"/>
      <c r="D4" s="25">
        <f>+D5+D6</f>
        <v>1</v>
      </c>
      <c r="E4" s="26">
        <f>+F4+G4</f>
        <v>261</v>
      </c>
      <c r="F4" s="209">
        <f>+SUM(F5:F7)</f>
        <v>254</v>
      </c>
      <c r="G4" s="26">
        <f>+SUM(G5:G7)</f>
        <v>7</v>
      </c>
      <c r="H4" s="373"/>
      <c r="I4" s="373"/>
      <c r="J4" s="4"/>
      <c r="K4" s="359" t="s">
        <v>129</v>
      </c>
      <c r="L4" s="105"/>
      <c r="M4" s="105"/>
      <c r="N4" s="22">
        <f>COUNTIFS(Tabla1[PERSONAL],"ELE_P_C",Tabla1[FECHA 
PROGRAMA],RUTINA!X1)</f>
        <v>3</v>
      </c>
      <c r="O4" s="22">
        <f>COUNTIFS(Tabla1[PERSONAL],"ELE_P_C",Tabla1[FECHA 
PROGRAMA],RUTINA!Y1)</f>
        <v>4</v>
      </c>
      <c r="P4" s="22">
        <f>COUNTIFS(Tabla1[PERSONAL],"ELE_P_C",Tabla1[FECHA 
PROGRAMA],RUTINA!Z1)</f>
        <v>4</v>
      </c>
      <c r="Q4" s="22">
        <f>COUNTIFS(Tabla1[PERSONAL],"ELE_P_C",Tabla1[FECHA 
PROGRAMA],RUTINA!AA1)</f>
        <v>4</v>
      </c>
      <c r="R4" s="22">
        <f>COUNTIFS(Tabla1[PERSONAL],"ELE_P_C",Tabla1[FECHA 
PROGRAMA],RUTINA!AB1)</f>
        <v>3</v>
      </c>
      <c r="S4" s="22">
        <f>COUNTIFS(Tabla1[PERSONAL],"ELE_P_C",Tabla1[FECHA 
PROGRAMA],RUTINA!AC1)</f>
        <v>3</v>
      </c>
      <c r="T4" s="22">
        <f>COUNTIFS(Tabla1[PERSONAL],"ELE_P_C",Tabla1[FECHA 
PROGRAMA],RUTINA!AD1)</f>
        <v>2</v>
      </c>
    </row>
    <row r="5" spans="1:20" ht="14.25" customHeight="1">
      <c r="A5" s="376" t="s">
        <v>54</v>
      </c>
      <c r="B5" s="377"/>
      <c r="C5" s="378"/>
      <c r="D5" s="339">
        <f>IFERROR(+F5/F4,0)</f>
        <v>0.97244094488188981</v>
      </c>
      <c r="E5" s="26">
        <f>+SUM(F5:G5)</f>
        <v>254</v>
      </c>
      <c r="F5" s="27">
        <f>+COUNTIF(RUTINA!AE:AE,"Ejecutada")-G7</f>
        <v>247</v>
      </c>
      <c r="G5" s="27">
        <f>+COUNTIF(RUTINA!AE:AE,"Adicional")</f>
        <v>7</v>
      </c>
      <c r="H5" s="373"/>
      <c r="I5" s="373"/>
      <c r="J5" s="4"/>
      <c r="K5" s="359" t="s">
        <v>130</v>
      </c>
      <c r="L5" s="105"/>
      <c r="M5" s="105"/>
      <c r="N5" s="22">
        <f>COUNTIFS(Tabla1[PERSONAL],"ELECN_P_C",Tabla1[FECHA 
PROGRAMA],RUTINA!X1)</f>
        <v>4</v>
      </c>
      <c r="O5" s="22">
        <f>COUNTIFS(Tabla1[PERSONAL],"ELECN_P_C",Tabla1[FECHA 
PROGRAMA],RUTINA!Y1)</f>
        <v>4</v>
      </c>
      <c r="P5" s="22">
        <f>COUNTIFS(Tabla1[PERSONAL],"ELECN_P_C",Tabla1[FECHA 
PROGRAMA],RUTINA!Z1)</f>
        <v>4</v>
      </c>
      <c r="Q5" s="22">
        <f>COUNTIFS(Tabla1[PERSONAL],"ELECN_P_C",Tabla1[FECHA 
PROGRAMA],RUTINA!AA1)</f>
        <v>4</v>
      </c>
      <c r="R5" s="22">
        <f>COUNTIFS(Tabla1[PERSONAL],"ELECN_P_C",Tabla1[FECHA 
PROGRAMA],RUTINA!AB1)</f>
        <v>4</v>
      </c>
      <c r="S5" s="22">
        <f>COUNTIFS(Tabla1[PERSONAL],"ELECN_P_C",Tabla1[FECHA 
PROGRAMA],RUTINA!AC1)</f>
        <v>3</v>
      </c>
      <c r="T5" s="22">
        <f>COUNTIFS(Tabla1[PERSONAL],"ELECN_P_C",Tabla1[FECHA 
PROGRAMA],RUTINA!AD1)</f>
        <v>3</v>
      </c>
    </row>
    <row r="6" spans="1:20" ht="14.25" customHeight="1">
      <c r="A6" s="376" t="s">
        <v>66</v>
      </c>
      <c r="B6" s="377"/>
      <c r="C6" s="378"/>
      <c r="D6" s="339">
        <f>IFERROR(+F6/F4,0)</f>
        <v>2.7559055118110236E-2</v>
      </c>
      <c r="E6" s="26">
        <f>+SUM(F6:G6)</f>
        <v>7</v>
      </c>
      <c r="F6" s="27">
        <f>+COUNTIF(RUTINA!AE:AE,"No Ejecutada")-G6</f>
        <v>7</v>
      </c>
      <c r="G6" s="27">
        <f>+COUNTIFS(RUTINA!AE:AE,"No Ejecutada",RUTINA!AJ:AJ,"N")</f>
        <v>0</v>
      </c>
      <c r="H6" s="373"/>
      <c r="I6" s="373"/>
      <c r="J6" s="4"/>
      <c r="K6" s="359" t="s">
        <v>939</v>
      </c>
      <c r="L6" s="105"/>
      <c r="M6" s="105"/>
      <c r="N6" s="22">
        <f>COUNTIFS(Tabla1[PERSONAL],"LUB_P_C",Tabla1[FECHA 
PROGRAMA],RUTINA!X1)</f>
        <v>16</v>
      </c>
      <c r="O6" s="22">
        <f>COUNTIFS(Tabla1[PERSONAL],"LUB_P_C",Tabla1[FECHA 
PROGRAMA],RUTINA!Y1)</f>
        <v>12</v>
      </c>
      <c r="P6" s="22">
        <f>COUNTIFS(Tabla1[PERSONAL],"LUB_P_C",Tabla1[FECHA 
PROGRAMA],RUTINA!Z1)</f>
        <v>14</v>
      </c>
      <c r="Q6" s="22">
        <f>COUNTIFS(Tabla1[PERSONAL],"LUB_P_C",Tabla1[FECHA 
PROGRAMA],RUTINA!AA1)</f>
        <v>14</v>
      </c>
      <c r="R6" s="22">
        <f>COUNTIFS(Tabla1[PERSONAL],"LUB_P_C",Tabla1[FECHA 
PROGRAMA],RUTINA!AB1)</f>
        <v>12</v>
      </c>
      <c r="S6" s="22">
        <f>COUNTIFS(Tabla1[PERSONAL],"LUB_P_C",Tabla1[FECHA 
PROGRAMA],RUTINA!AC1)</f>
        <v>9</v>
      </c>
      <c r="T6" s="22">
        <f>COUNTIFS(Tabla1[PERSONAL],"LUB_P_C",Tabla1[FECHA 
PROGRAMA],RUTINA!AD1)</f>
        <v>9</v>
      </c>
    </row>
    <row r="7" spans="1:20" ht="14.25" customHeight="1">
      <c r="A7" s="183"/>
      <c r="H7" s="373"/>
      <c r="I7" s="373"/>
      <c r="J7" s="4"/>
      <c r="K7" s="359" t="s">
        <v>938</v>
      </c>
      <c r="L7" s="105"/>
      <c r="M7" s="105"/>
      <c r="N7" s="22">
        <f>COUNTIFS(Tabla1[PERSONAL],"INST_P_C",Tabla1[FECHA 
PROGRAMA],RUTINA!X1)</f>
        <v>4</v>
      </c>
      <c r="O7" s="22">
        <f>COUNTIFS(Tabla1[PERSONAL],"INST_P_C",Tabla1[FECHA 
PROGRAMA],RUTINA!Y1)</f>
        <v>5</v>
      </c>
      <c r="P7" s="22">
        <f>COUNTIFS(Tabla1[PERSONAL],"INST_P_C",Tabla1[FECHA 
PROGRAMA],RUTINA!Z1)</f>
        <v>6</v>
      </c>
      <c r="Q7" s="22">
        <f>COUNTIFS(Tabla1[PERSONAL],"INST_P_C",Tabla1[FECHA 
PROGRAMA],RUTINA!AA1)</f>
        <v>6</v>
      </c>
      <c r="R7" s="22">
        <f>COUNTIFS(Tabla1[PERSONAL],"INST_P_C",Tabla1[FECHA 
PROGRAMA],RUTINA!AB1)</f>
        <v>11</v>
      </c>
      <c r="S7" s="22">
        <f>COUNTIFS(Tabla1[PERSONAL],"INST_P_C",Tabla1[FECHA 
PROGRAMA],RUTINA!AC1)</f>
        <v>9</v>
      </c>
      <c r="T7" s="22">
        <f>COUNTIFS(Tabla1[PERSONAL],"INST_P_C",Tabla1[FECHA 
PROGRAMA],RUTINA!AD1)</f>
        <v>9</v>
      </c>
    </row>
    <row r="8" spans="1:20">
      <c r="A8" s="374" t="str">
        <f>IF(F4&lt;T10,"Análisis Inconcluso","Análisis Terminado")</f>
        <v>Análisis Terminado</v>
      </c>
      <c r="B8" s="374"/>
      <c r="C8" s="374"/>
      <c r="D8" s="374"/>
      <c r="E8" s="374"/>
      <c r="F8" s="374"/>
      <c r="G8" s="374"/>
      <c r="H8" s="374"/>
      <c r="I8" s="374"/>
      <c r="K8" s="214" t="s">
        <v>133</v>
      </c>
      <c r="L8" s="105"/>
      <c r="M8" s="105"/>
      <c r="N8" s="22">
        <f>COUNTIF(PROGRAMA!$K:$K,PROGRAMA!Y1)</f>
        <v>36</v>
      </c>
      <c r="O8" s="22">
        <f>COUNTIF(PROGRAMA!$K:$K,PROGRAMA!Z1)</f>
        <v>33</v>
      </c>
      <c r="P8" s="22">
        <f>COUNTIF(PROGRAMA!$K:$K,PROGRAMA!AA1)</f>
        <v>41</v>
      </c>
      <c r="Q8" s="22">
        <f>COUNTIF(PROGRAMA!$K:$K,PROGRAMA!AB1)</f>
        <v>40</v>
      </c>
      <c r="R8" s="22">
        <f>COUNTIF(PROGRAMA!$K:$K,PROGRAMA!AC1)</f>
        <v>41</v>
      </c>
      <c r="S8" s="22">
        <f>COUNTIF(PROGRAMA!$K:$K,PROGRAMA!AD1)</f>
        <v>34</v>
      </c>
      <c r="T8" s="22">
        <f>COUNTIF(PROGRAMA!$K:$K,PROGRAMA!AE1)</f>
        <v>29</v>
      </c>
    </row>
    <row r="9" spans="1:20">
      <c r="A9" s="374"/>
      <c r="B9" s="374"/>
      <c r="C9" s="374"/>
      <c r="D9" s="374"/>
      <c r="E9" s="374"/>
      <c r="F9" s="374"/>
      <c r="G9" s="374"/>
      <c r="H9" s="374"/>
      <c r="I9" s="374"/>
      <c r="K9" s="214" t="s">
        <v>134</v>
      </c>
      <c r="L9" s="105"/>
      <c r="M9" s="105"/>
      <c r="N9" s="23">
        <f>COUNTIF(RUTINA!X:X,"X")</f>
        <v>37</v>
      </c>
      <c r="O9" s="23">
        <f>COUNTIF(RUTINA!Y:Y,"X")</f>
        <v>34</v>
      </c>
      <c r="P9" s="23">
        <f>COUNTIF(RUTINA!Z:Z,"X")</f>
        <v>41</v>
      </c>
      <c r="Q9" s="23">
        <f>COUNTIF(RUTINA!AA:AA,"X")</f>
        <v>41</v>
      </c>
      <c r="R9" s="23">
        <f>COUNTIF(RUTINA!AB:AB,"X")</f>
        <v>41</v>
      </c>
      <c r="S9" s="23">
        <f>COUNTIF(RUTINA!AC:AC,"X")</f>
        <v>35</v>
      </c>
      <c r="T9" s="23">
        <f>COUNTIF(RUTINA!AD:AD,"X")</f>
        <v>32</v>
      </c>
    </row>
    <row r="10" spans="1:20">
      <c r="A10" s="374"/>
      <c r="B10" s="374"/>
      <c r="C10" s="374"/>
      <c r="D10" s="374"/>
      <c r="E10" s="374"/>
      <c r="F10" s="374"/>
      <c r="G10" s="374"/>
      <c r="H10" s="374"/>
      <c r="I10" s="374"/>
      <c r="K10" s="214" t="s">
        <v>131</v>
      </c>
      <c r="L10" s="105"/>
      <c r="M10" s="105"/>
      <c r="N10" s="23">
        <f>+N8</f>
        <v>36</v>
      </c>
      <c r="O10" s="23">
        <f t="shared" ref="O10:T11" si="1">+N10+O8</f>
        <v>69</v>
      </c>
      <c r="P10" s="23">
        <f t="shared" si="1"/>
        <v>110</v>
      </c>
      <c r="Q10" s="23">
        <f t="shared" si="1"/>
        <v>150</v>
      </c>
      <c r="R10" s="23">
        <f t="shared" si="1"/>
        <v>191</v>
      </c>
      <c r="S10" s="23">
        <f t="shared" si="1"/>
        <v>225</v>
      </c>
      <c r="T10" s="210">
        <f>+S10+T8</f>
        <v>254</v>
      </c>
    </row>
    <row r="11" spans="1:20">
      <c r="A11" s="374"/>
      <c r="B11" s="374"/>
      <c r="C11" s="374"/>
      <c r="D11" s="374"/>
      <c r="E11" s="374"/>
      <c r="F11" s="374"/>
      <c r="G11" s="374"/>
      <c r="H11" s="374"/>
      <c r="I11" s="374"/>
      <c r="K11" s="214" t="s">
        <v>132</v>
      </c>
      <c r="L11" s="105"/>
      <c r="M11" s="105"/>
      <c r="N11" s="23">
        <f>+N9</f>
        <v>37</v>
      </c>
      <c r="O11" s="23">
        <f t="shared" si="1"/>
        <v>71</v>
      </c>
      <c r="P11" s="23">
        <f t="shared" si="1"/>
        <v>112</v>
      </c>
      <c r="Q11" s="23">
        <f t="shared" si="1"/>
        <v>153</v>
      </c>
      <c r="R11" s="23">
        <f t="shared" si="1"/>
        <v>194</v>
      </c>
      <c r="S11" s="23">
        <f t="shared" si="1"/>
        <v>229</v>
      </c>
      <c r="T11" s="23">
        <f t="shared" si="1"/>
        <v>261</v>
      </c>
    </row>
    <row r="12" spans="1:20">
      <c r="A12" s="374"/>
      <c r="B12" s="374"/>
      <c r="C12" s="374"/>
      <c r="D12" s="374"/>
      <c r="E12" s="374"/>
      <c r="F12" s="374"/>
      <c r="G12" s="374"/>
      <c r="H12" s="374"/>
      <c r="I12" s="374"/>
      <c r="K12" s="214" t="s">
        <v>142</v>
      </c>
      <c r="L12" s="105"/>
      <c r="M12" s="105"/>
      <c r="N12" s="23">
        <f>+N9-N8</f>
        <v>1</v>
      </c>
      <c r="O12" s="23">
        <f t="shared" ref="O12:T12" si="2">+O9-O8</f>
        <v>1</v>
      </c>
      <c r="P12" s="23">
        <f t="shared" si="2"/>
        <v>0</v>
      </c>
      <c r="Q12" s="23">
        <f t="shared" si="2"/>
        <v>1</v>
      </c>
      <c r="R12" s="23">
        <f t="shared" si="2"/>
        <v>0</v>
      </c>
      <c r="S12" s="23">
        <f t="shared" si="2"/>
        <v>1</v>
      </c>
      <c r="T12" s="23">
        <f t="shared" si="2"/>
        <v>3</v>
      </c>
    </row>
    <row r="14" spans="1:20">
      <c r="C14" s="194" t="s">
        <v>87</v>
      </c>
      <c r="D14" s="194" t="s">
        <v>87</v>
      </c>
      <c r="E14" s="194" t="s">
        <v>87</v>
      </c>
      <c r="F14" s="194" t="s">
        <v>87</v>
      </c>
      <c r="G14" s="194" t="s">
        <v>87</v>
      </c>
      <c r="H14" s="194" t="s">
        <v>87</v>
      </c>
      <c r="I14" s="194" t="s">
        <v>87</v>
      </c>
      <c r="J14" s="194" t="s">
        <v>87</v>
      </c>
      <c r="K14" s="194" t="s">
        <v>87</v>
      </c>
      <c r="L14" s="194" t="s">
        <v>87</v>
      </c>
      <c r="M14" s="194" t="s">
        <v>87</v>
      </c>
      <c r="N14" s="194" t="s">
        <v>87</v>
      </c>
      <c r="O14" s="194" t="s">
        <v>87</v>
      </c>
    </row>
    <row r="15" spans="1:20">
      <c r="A15" s="366" t="s">
        <v>135</v>
      </c>
      <c r="B15" s="367"/>
      <c r="C15" s="184">
        <v>1</v>
      </c>
      <c r="D15" s="184">
        <v>2</v>
      </c>
      <c r="E15" s="184">
        <v>3</v>
      </c>
      <c r="F15" s="184">
        <v>4</v>
      </c>
      <c r="G15" s="184">
        <v>5</v>
      </c>
      <c r="H15" s="184">
        <v>6</v>
      </c>
      <c r="I15" s="184">
        <v>7</v>
      </c>
      <c r="J15" s="184">
        <v>8</v>
      </c>
      <c r="K15" s="184">
        <v>9</v>
      </c>
      <c r="L15" s="184">
        <v>10</v>
      </c>
      <c r="M15" s="184">
        <v>11</v>
      </c>
      <c r="N15" s="184">
        <v>12</v>
      </c>
      <c r="O15" s="184">
        <v>13</v>
      </c>
    </row>
    <row r="16" spans="1:20">
      <c r="A16" s="368" t="s">
        <v>136</v>
      </c>
      <c r="B16" s="369"/>
      <c r="C16" s="339">
        <v>0.98</v>
      </c>
      <c r="D16" s="339">
        <v>0.98</v>
      </c>
      <c r="E16" s="339">
        <v>0.97</v>
      </c>
      <c r="F16" s="339">
        <v>0.96</v>
      </c>
      <c r="G16" s="339">
        <v>0.91</v>
      </c>
      <c r="H16" s="339">
        <v>0.96</v>
      </c>
      <c r="I16" s="339">
        <v>0.97</v>
      </c>
      <c r="J16" s="339">
        <v>0.96</v>
      </c>
      <c r="K16" s="339">
        <v>0.98</v>
      </c>
      <c r="L16" s="339">
        <v>0.95</v>
      </c>
      <c r="M16" s="339">
        <v>0.98499999999999999</v>
      </c>
      <c r="N16" s="339">
        <v>0.97</v>
      </c>
      <c r="O16" s="339">
        <v>0.97199999999999998</v>
      </c>
    </row>
    <row r="17" spans="1:15">
      <c r="A17" s="370" t="s">
        <v>137</v>
      </c>
      <c r="B17" s="371"/>
      <c r="C17" s="185">
        <v>0.98</v>
      </c>
      <c r="D17" s="185">
        <v>0.98</v>
      </c>
      <c r="E17" s="185">
        <v>0.98</v>
      </c>
      <c r="F17" s="185">
        <v>0.98</v>
      </c>
      <c r="G17" s="185">
        <v>0.98</v>
      </c>
      <c r="H17" s="185">
        <v>0.98</v>
      </c>
      <c r="I17" s="185">
        <v>0.98</v>
      </c>
      <c r="J17" s="185">
        <v>0.98</v>
      </c>
      <c r="K17" s="185">
        <v>0.98</v>
      </c>
      <c r="L17" s="185">
        <v>0.98</v>
      </c>
      <c r="M17" s="185">
        <v>0.98</v>
      </c>
      <c r="N17" s="185">
        <v>0.98</v>
      </c>
      <c r="O17" s="185">
        <v>0.98</v>
      </c>
    </row>
    <row r="64" hidden="1"/>
    <row r="65" spans="1:1" hidden="1"/>
    <row r="66" spans="1:1" hidden="1"/>
    <row r="67" spans="1:1" hidden="1"/>
    <row r="68" spans="1:1" hidden="1"/>
    <row r="69" spans="1:1" hidden="1"/>
    <row r="71" spans="1:1">
      <c r="A71" s="6" t="s">
        <v>139</v>
      </c>
    </row>
    <row r="74" spans="1:1">
      <c r="A74" s="5" t="s">
        <v>140</v>
      </c>
    </row>
    <row r="82" spans="1:1">
      <c r="A82" s="7" t="s">
        <v>141</v>
      </c>
    </row>
  </sheetData>
  <mergeCells count="10">
    <mergeCell ref="A15:B15"/>
    <mergeCell ref="A16:B16"/>
    <mergeCell ref="A17:B17"/>
    <mergeCell ref="H1:I1"/>
    <mergeCell ref="H2:I7"/>
    <mergeCell ref="A8:I12"/>
    <mergeCell ref="A1:G2"/>
    <mergeCell ref="A4:C4"/>
    <mergeCell ref="A5:C5"/>
    <mergeCell ref="A6:C6"/>
  </mergeCells>
  <conditionalFormatting sqref="A8:I12">
    <cfRule type="containsText" dxfId="58" priority="1" operator="containsText" text="Análisis Terminado">
      <formula>NOT(ISERROR(SEARCH("Análisis Terminado",A8)))</formula>
    </cfRule>
    <cfRule type="containsText" dxfId="57" priority="2" operator="containsText" text="Análisis Inconcluso">
      <formula>NOT(ISERROR(SEARCH("Análisis Inconcluso",A8)))</formula>
    </cfRule>
  </conditionalFormatting>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C00000"/>
  </sheetPr>
  <dimension ref="A1:Q90"/>
  <sheetViews>
    <sheetView topLeftCell="A22" zoomScale="85" zoomScaleNormal="85" workbookViewId="0">
      <selection activeCell="H96" sqref="H96"/>
    </sheetView>
  </sheetViews>
  <sheetFormatPr baseColWidth="10" defaultColWidth="11.33203125" defaultRowHeight="14.4"/>
  <cols>
    <col min="1" max="1" width="17.88671875" bestFit="1" customWidth="1"/>
    <col min="2" max="2" width="18.109375" bestFit="1" customWidth="1"/>
    <col min="3" max="3" width="18.5546875" bestFit="1" customWidth="1"/>
    <col min="4" max="4" width="20.88671875" bestFit="1" customWidth="1"/>
    <col min="5" max="5" width="9.6640625" customWidth="1"/>
    <col min="6" max="6" width="12.6640625" customWidth="1"/>
    <col min="7" max="7" width="2.6640625" customWidth="1"/>
    <col min="8" max="8" width="17.88671875" bestFit="1" customWidth="1"/>
    <col min="9" max="9" width="23" bestFit="1" customWidth="1"/>
    <col min="10" max="15" width="11.109375" bestFit="1" customWidth="1"/>
    <col min="16" max="16" width="12.6640625" bestFit="1" customWidth="1"/>
    <col min="17" max="18" width="12.5546875" bestFit="1" customWidth="1"/>
    <col min="19" max="19" width="7.44140625" customWidth="1"/>
    <col min="20" max="20" width="11" bestFit="1" customWidth="1"/>
    <col min="21" max="21" width="12.5546875" customWidth="1"/>
    <col min="22" max="27" width="10.6640625" customWidth="1"/>
    <col min="28" max="28" width="12.6640625" customWidth="1"/>
    <col min="29" max="34" width="10.6640625" customWidth="1"/>
    <col min="35" max="35" width="11" customWidth="1"/>
    <col min="36" max="36" width="12.6640625" bestFit="1" customWidth="1"/>
  </cols>
  <sheetData>
    <row r="1" spans="1:17" ht="37.200000000000003" thickBot="1">
      <c r="A1" s="19" t="str">
        <f>+CONCATENATE("SUMA DE HRS DE OTs x SEMANA"," - ",RUTINA!F1)</f>
        <v>SUMA DE HRS DE OTs x SEMANA - 13</v>
      </c>
      <c r="B1" s="19"/>
      <c r="C1" s="19"/>
      <c r="D1" s="19"/>
      <c r="E1" s="19"/>
      <c r="G1" s="10"/>
      <c r="H1" s="379" t="s">
        <v>153</v>
      </c>
      <c r="I1" s="379"/>
      <c r="J1" s="379"/>
      <c r="K1" s="379"/>
      <c r="L1" s="379"/>
      <c r="M1" s="379"/>
      <c r="N1" s="379"/>
      <c r="O1" s="379"/>
      <c r="P1" s="379"/>
      <c r="Q1" s="11"/>
    </row>
    <row r="2" spans="1:17">
      <c r="G2" s="12"/>
      <c r="H2" s="133" t="s">
        <v>146</v>
      </c>
      <c r="I2" s="134" t="s">
        <v>476</v>
      </c>
      <c r="J2" s="130"/>
      <c r="K2" s="130"/>
      <c r="L2" s="130"/>
      <c r="M2" s="130"/>
      <c r="N2" s="130"/>
      <c r="O2" s="130"/>
      <c r="P2" s="11"/>
    </row>
    <row r="3" spans="1:17">
      <c r="A3" s="138" t="s">
        <v>143</v>
      </c>
      <c r="B3" t="s">
        <v>150</v>
      </c>
      <c r="G3" s="12"/>
      <c r="H3" s="135" t="s">
        <v>446</v>
      </c>
      <c r="I3" s="361">
        <v>45374</v>
      </c>
      <c r="J3" s="361">
        <v>45375</v>
      </c>
      <c r="K3" s="361">
        <v>45376</v>
      </c>
      <c r="L3" s="361">
        <v>45377</v>
      </c>
      <c r="M3" s="361">
        <v>45378</v>
      </c>
      <c r="N3" s="361">
        <v>45379</v>
      </c>
      <c r="O3" s="197">
        <v>45380</v>
      </c>
      <c r="P3" s="197" t="s">
        <v>147</v>
      </c>
    </row>
    <row r="4" spans="1:17">
      <c r="G4" s="12"/>
      <c r="H4" s="325" t="s">
        <v>13</v>
      </c>
      <c r="I4" s="9">
        <v>72</v>
      </c>
      <c r="J4" s="9">
        <v>56</v>
      </c>
      <c r="K4" s="9">
        <v>97</v>
      </c>
      <c r="L4" s="9">
        <v>92</v>
      </c>
      <c r="M4" s="9">
        <v>138</v>
      </c>
      <c r="N4" s="9">
        <v>95</v>
      </c>
      <c r="O4" s="9">
        <v>100</v>
      </c>
      <c r="P4" s="29">
        <v>650</v>
      </c>
    </row>
    <row r="5" spans="1:17">
      <c r="B5" s="138" t="s">
        <v>306</v>
      </c>
      <c r="G5" s="12"/>
      <c r="H5" s="325" t="s">
        <v>38</v>
      </c>
      <c r="I5" s="9">
        <v>39</v>
      </c>
      <c r="J5" s="9">
        <v>77</v>
      </c>
      <c r="K5" s="9">
        <v>47</v>
      </c>
      <c r="L5" s="9">
        <v>44</v>
      </c>
      <c r="M5" s="9">
        <v>24</v>
      </c>
      <c r="N5" s="9">
        <v>39</v>
      </c>
      <c r="O5" s="9">
        <v>28</v>
      </c>
      <c r="P5" s="29">
        <v>298</v>
      </c>
    </row>
    <row r="6" spans="1:17" ht="15" thickBot="1">
      <c r="A6" s="138" t="s">
        <v>446</v>
      </c>
      <c r="B6" s="129" t="s">
        <v>148</v>
      </c>
      <c r="C6" s="129" t="s">
        <v>146</v>
      </c>
      <c r="D6" s="9" t="s">
        <v>149</v>
      </c>
      <c r="G6" s="12"/>
      <c r="H6" s="326" t="s">
        <v>147</v>
      </c>
      <c r="I6" s="30">
        <v>111</v>
      </c>
      <c r="J6" s="30">
        <v>133</v>
      </c>
      <c r="K6" s="30">
        <v>144</v>
      </c>
      <c r="L6" s="30">
        <v>136</v>
      </c>
      <c r="M6" s="30">
        <v>162</v>
      </c>
      <c r="N6" s="30">
        <v>134</v>
      </c>
      <c r="O6" s="30">
        <v>128</v>
      </c>
      <c r="P6" s="31">
        <v>948</v>
      </c>
    </row>
    <row r="7" spans="1:17" ht="15" thickBot="1">
      <c r="A7" s="128" t="s">
        <v>448</v>
      </c>
      <c r="B7" s="129">
        <v>378</v>
      </c>
      <c r="C7" s="129">
        <v>370</v>
      </c>
      <c r="D7" s="9">
        <v>0.971830985915493</v>
      </c>
      <c r="G7" s="12"/>
      <c r="H7" s="131" t="s">
        <v>143</v>
      </c>
      <c r="I7" s="132" t="s">
        <v>150</v>
      </c>
      <c r="Q7" s="8"/>
    </row>
    <row r="8" spans="1:17" ht="15" thickBot="1">
      <c r="A8" s="128" t="s">
        <v>458</v>
      </c>
      <c r="B8" s="129">
        <v>126</v>
      </c>
      <c r="C8" s="129">
        <v>124</v>
      </c>
      <c r="D8" s="9">
        <v>1</v>
      </c>
      <c r="G8" s="12"/>
      <c r="Q8" s="8"/>
    </row>
    <row r="9" spans="1:17">
      <c r="A9" s="128" t="s">
        <v>941</v>
      </c>
      <c r="B9" s="129">
        <v>281</v>
      </c>
      <c r="C9" s="129">
        <v>329</v>
      </c>
      <c r="D9" s="9">
        <v>0.93877551020408168</v>
      </c>
      <c r="G9" s="12"/>
      <c r="H9" s="133" t="s">
        <v>148</v>
      </c>
      <c r="I9" s="134" t="s">
        <v>476</v>
      </c>
      <c r="J9" s="130"/>
      <c r="K9" s="130"/>
      <c r="L9" s="130"/>
      <c r="M9" s="130"/>
      <c r="N9" s="130"/>
      <c r="O9" s="130"/>
      <c r="P9" s="11"/>
    </row>
    <row r="10" spans="1:17">
      <c r="A10" s="128" t="s">
        <v>459</v>
      </c>
      <c r="B10" s="129">
        <v>63</v>
      </c>
      <c r="C10" s="129">
        <v>63</v>
      </c>
      <c r="D10" s="9">
        <v>1</v>
      </c>
      <c r="G10" s="12"/>
      <c r="H10" s="135" t="s">
        <v>446</v>
      </c>
      <c r="I10" s="361">
        <v>45374</v>
      </c>
      <c r="J10" s="361">
        <v>45375</v>
      </c>
      <c r="K10" s="361">
        <v>45376</v>
      </c>
      <c r="L10" s="361">
        <v>45377</v>
      </c>
      <c r="M10" s="361">
        <v>45378</v>
      </c>
      <c r="N10" s="361">
        <v>45379</v>
      </c>
      <c r="O10" s="197">
        <v>45380</v>
      </c>
      <c r="P10" s="197" t="s">
        <v>147</v>
      </c>
    </row>
    <row r="11" spans="1:17">
      <c r="A11" s="128" t="s">
        <v>1928</v>
      </c>
      <c r="B11" s="129">
        <v>62</v>
      </c>
      <c r="C11" s="129">
        <v>62</v>
      </c>
      <c r="D11" s="9">
        <v>1</v>
      </c>
      <c r="G11" s="12"/>
      <c r="H11" s="325" t="s">
        <v>13</v>
      </c>
      <c r="I11" s="9">
        <v>72</v>
      </c>
      <c r="J11" s="9">
        <v>56</v>
      </c>
      <c r="K11" s="9">
        <v>88</v>
      </c>
      <c r="L11" s="9">
        <v>88</v>
      </c>
      <c r="M11" s="9">
        <v>111</v>
      </c>
      <c r="N11" s="9">
        <v>89</v>
      </c>
      <c r="O11" s="9">
        <v>82</v>
      </c>
      <c r="P11" s="29">
        <v>586</v>
      </c>
    </row>
    <row r="12" spans="1:17">
      <c r="A12" s="128" t="s">
        <v>147</v>
      </c>
      <c r="B12" s="129">
        <v>910</v>
      </c>
      <c r="C12" s="129">
        <v>948</v>
      </c>
      <c r="D12" s="9">
        <v>0.98031496062992129</v>
      </c>
      <c r="G12" s="12"/>
      <c r="H12" s="325" t="s">
        <v>38</v>
      </c>
      <c r="I12" s="9">
        <v>39</v>
      </c>
      <c r="J12" s="9">
        <v>77</v>
      </c>
      <c r="K12" s="9">
        <v>47</v>
      </c>
      <c r="L12" s="9">
        <v>44</v>
      </c>
      <c r="M12" s="9">
        <v>24</v>
      </c>
      <c r="N12" s="9">
        <v>39</v>
      </c>
      <c r="O12" s="9">
        <v>28</v>
      </c>
      <c r="P12" s="29">
        <v>298</v>
      </c>
    </row>
    <row r="13" spans="1:17" ht="15" thickBot="1">
      <c r="G13" s="12"/>
      <c r="H13" s="326" t="s">
        <v>147</v>
      </c>
      <c r="I13" s="30">
        <v>111</v>
      </c>
      <c r="J13" s="30">
        <v>133</v>
      </c>
      <c r="K13" s="30">
        <v>135</v>
      </c>
      <c r="L13" s="30">
        <v>132</v>
      </c>
      <c r="M13" s="30">
        <v>135</v>
      </c>
      <c r="N13" s="30">
        <v>128</v>
      </c>
      <c r="O13" s="30">
        <v>110</v>
      </c>
      <c r="P13" s="31">
        <v>884</v>
      </c>
    </row>
    <row r="14" spans="1:17">
      <c r="G14" s="12"/>
      <c r="Q14" s="8"/>
    </row>
    <row r="15" spans="1:17">
      <c r="G15" s="12"/>
      <c r="Q15" s="8"/>
    </row>
    <row r="16" spans="1:17">
      <c r="G16" s="12"/>
      <c r="H16" s="311" t="s">
        <v>152</v>
      </c>
      <c r="I16" s="311"/>
      <c r="J16" s="311"/>
      <c r="K16" s="311"/>
      <c r="L16" s="311"/>
      <c r="M16" s="311"/>
      <c r="N16" s="311"/>
      <c r="O16" s="311"/>
      <c r="P16" s="311"/>
      <c r="Q16" s="8"/>
    </row>
    <row r="17" spans="1:17">
      <c r="G17" s="12"/>
      <c r="H17" s="311" t="s">
        <v>155</v>
      </c>
      <c r="I17" s="312">
        <f>'Analisis de la rutina'!N2</f>
        <v>45374</v>
      </c>
      <c r="J17" s="312">
        <f t="shared" ref="J17:O17" si="0">+I17+1</f>
        <v>45375</v>
      </c>
      <c r="K17" s="312">
        <f t="shared" si="0"/>
        <v>45376</v>
      </c>
      <c r="L17" s="312">
        <f t="shared" si="0"/>
        <v>45377</v>
      </c>
      <c r="M17" s="312">
        <f t="shared" si="0"/>
        <v>45378</v>
      </c>
      <c r="N17" s="312">
        <f t="shared" si="0"/>
        <v>45379</v>
      </c>
      <c r="O17" s="312">
        <f t="shared" si="0"/>
        <v>45380</v>
      </c>
      <c r="P17" s="313" t="s">
        <v>147</v>
      </c>
      <c r="Q17" s="8"/>
    </row>
    <row r="18" spans="1:17">
      <c r="G18" s="12"/>
      <c r="H18" s="18" t="s">
        <v>13</v>
      </c>
      <c r="I18" s="314">
        <f>+I4-I11</f>
        <v>0</v>
      </c>
      <c r="J18" s="314">
        <f t="shared" ref="J18:P20" si="1">+J4-J11</f>
        <v>0</v>
      </c>
      <c r="K18" s="314">
        <f t="shared" si="1"/>
        <v>9</v>
      </c>
      <c r="L18" s="314">
        <f t="shared" si="1"/>
        <v>4</v>
      </c>
      <c r="M18" s="314">
        <f t="shared" si="1"/>
        <v>27</v>
      </c>
      <c r="N18" s="314">
        <f t="shared" si="1"/>
        <v>6</v>
      </c>
      <c r="O18" s="314">
        <f t="shared" si="1"/>
        <v>18</v>
      </c>
      <c r="P18" s="314">
        <f t="shared" si="1"/>
        <v>64</v>
      </c>
      <c r="Q18" s="8"/>
    </row>
    <row r="19" spans="1:17">
      <c r="G19" s="12"/>
      <c r="H19" s="18" t="s">
        <v>38</v>
      </c>
      <c r="I19" s="314">
        <f>+I5-I12</f>
        <v>0</v>
      </c>
      <c r="J19" s="314">
        <f t="shared" si="1"/>
        <v>0</v>
      </c>
      <c r="K19" s="314">
        <f>+K5-K12</f>
        <v>0</v>
      </c>
      <c r="L19" s="314">
        <f t="shared" si="1"/>
        <v>0</v>
      </c>
      <c r="M19" s="314">
        <f t="shared" si="1"/>
        <v>0</v>
      </c>
      <c r="N19" s="314">
        <f t="shared" si="1"/>
        <v>0</v>
      </c>
      <c r="O19" s="314">
        <f t="shared" si="1"/>
        <v>0</v>
      </c>
      <c r="P19" s="314">
        <f t="shared" si="1"/>
        <v>0</v>
      </c>
      <c r="Q19" s="8"/>
    </row>
    <row r="20" spans="1:17" ht="15" thickBot="1">
      <c r="G20" s="12"/>
      <c r="H20" s="28" t="s">
        <v>147</v>
      </c>
      <c r="I20" s="195">
        <f>+I6-I13</f>
        <v>0</v>
      </c>
      <c r="J20" s="195">
        <f t="shared" si="1"/>
        <v>0</v>
      </c>
      <c r="K20" s="195">
        <f t="shared" si="1"/>
        <v>9</v>
      </c>
      <c r="L20" s="195">
        <f t="shared" si="1"/>
        <v>4</v>
      </c>
      <c r="M20" s="195">
        <f t="shared" si="1"/>
        <v>27</v>
      </c>
      <c r="N20" s="195">
        <f t="shared" si="1"/>
        <v>6</v>
      </c>
      <c r="O20" s="195">
        <f t="shared" si="1"/>
        <v>18</v>
      </c>
      <c r="P20" s="195">
        <f t="shared" si="1"/>
        <v>64</v>
      </c>
      <c r="Q20" s="8"/>
    </row>
    <row r="21" spans="1:17">
      <c r="G21" s="12"/>
      <c r="Q21" s="8"/>
    </row>
    <row r="22" spans="1:17">
      <c r="G22" s="12"/>
      <c r="H22" s="311" t="s">
        <v>151</v>
      </c>
      <c r="I22" s="311"/>
      <c r="J22" s="311"/>
      <c r="K22" s="311"/>
      <c r="L22" s="311"/>
      <c r="M22" s="311"/>
      <c r="N22" s="311"/>
      <c r="O22" s="311"/>
      <c r="P22" s="311"/>
      <c r="Q22" s="8"/>
    </row>
    <row r="23" spans="1:17">
      <c r="G23" s="12"/>
      <c r="H23" s="311" t="s">
        <v>135</v>
      </c>
      <c r="I23" s="312">
        <f>+I17</f>
        <v>45374</v>
      </c>
      <c r="J23" s="312">
        <f t="shared" ref="J23:O23" si="2">+I23+1</f>
        <v>45375</v>
      </c>
      <c r="K23" s="312">
        <f t="shared" si="2"/>
        <v>45376</v>
      </c>
      <c r="L23" s="312">
        <f t="shared" si="2"/>
        <v>45377</v>
      </c>
      <c r="M23" s="312">
        <f t="shared" si="2"/>
        <v>45378</v>
      </c>
      <c r="N23" s="312">
        <f t="shared" si="2"/>
        <v>45379</v>
      </c>
      <c r="O23" s="312">
        <f t="shared" si="2"/>
        <v>45380</v>
      </c>
      <c r="P23" s="313" t="s">
        <v>147</v>
      </c>
      <c r="Q23" s="8"/>
    </row>
    <row r="24" spans="1:17">
      <c r="G24" s="12"/>
      <c r="H24" s="18" t="s">
        <v>13</v>
      </c>
      <c r="I24" s="315">
        <f>IFERROR(+I11/I4,"")</f>
        <v>1</v>
      </c>
      <c r="J24" s="315">
        <f t="shared" ref="J24:P26" si="3">IFERROR(+J11/J4,"")</f>
        <v>1</v>
      </c>
      <c r="K24" s="315">
        <f t="shared" si="3"/>
        <v>0.90721649484536082</v>
      </c>
      <c r="L24" s="315">
        <f t="shared" si="3"/>
        <v>0.95652173913043481</v>
      </c>
      <c r="M24" s="315">
        <f t="shared" si="3"/>
        <v>0.80434782608695654</v>
      </c>
      <c r="N24" s="315">
        <f t="shared" si="3"/>
        <v>0.93684210526315792</v>
      </c>
      <c r="O24" s="315">
        <f t="shared" si="3"/>
        <v>0.82</v>
      </c>
      <c r="P24" s="315">
        <f t="shared" si="3"/>
        <v>0.90153846153846151</v>
      </c>
      <c r="Q24" s="8"/>
    </row>
    <row r="25" spans="1:17">
      <c r="G25" s="12"/>
      <c r="H25" s="18" t="s">
        <v>38</v>
      </c>
      <c r="I25" s="315">
        <f>IFERROR(+I12/I5,"")</f>
        <v>1</v>
      </c>
      <c r="J25" s="315">
        <f t="shared" si="3"/>
        <v>1</v>
      </c>
      <c r="K25" s="315">
        <f t="shared" si="3"/>
        <v>1</v>
      </c>
      <c r="L25" s="315">
        <f t="shared" si="3"/>
        <v>1</v>
      </c>
      <c r="M25" s="315">
        <f t="shared" si="3"/>
        <v>1</v>
      </c>
      <c r="N25" s="315">
        <f t="shared" si="3"/>
        <v>1</v>
      </c>
      <c r="O25" s="315">
        <f t="shared" si="3"/>
        <v>1</v>
      </c>
      <c r="P25" s="315">
        <f t="shared" si="3"/>
        <v>1</v>
      </c>
      <c r="Q25" s="8"/>
    </row>
    <row r="26" spans="1:17" ht="15" thickBot="1">
      <c r="G26" s="12"/>
      <c r="H26" s="28" t="s">
        <v>147</v>
      </c>
      <c r="I26" s="196">
        <f>IFERROR(+I13/I6,"")</f>
        <v>1</v>
      </c>
      <c r="J26" s="196">
        <f t="shared" si="3"/>
        <v>1</v>
      </c>
      <c r="K26" s="196">
        <f t="shared" si="3"/>
        <v>0.9375</v>
      </c>
      <c r="L26" s="196">
        <f t="shared" si="3"/>
        <v>0.97058823529411764</v>
      </c>
      <c r="M26" s="196">
        <f t="shared" si="3"/>
        <v>0.83333333333333337</v>
      </c>
      <c r="N26" s="196">
        <f t="shared" si="3"/>
        <v>0.95522388059701491</v>
      </c>
      <c r="O26" s="196">
        <f t="shared" si="3"/>
        <v>0.859375</v>
      </c>
      <c r="P26" s="196">
        <f t="shared" si="3"/>
        <v>0.9324894514767933</v>
      </c>
      <c r="Q26" s="8"/>
    </row>
    <row r="27" spans="1:17">
      <c r="G27" s="12"/>
      <c r="Q27" s="8"/>
    </row>
    <row r="28" spans="1:17" ht="15" thickBot="1">
      <c r="G28" s="13"/>
      <c r="H28" s="14"/>
      <c r="I28" s="14"/>
      <c r="J28" s="14"/>
      <c r="K28" s="14"/>
      <c r="L28" s="14"/>
      <c r="M28" s="14"/>
      <c r="N28" s="14"/>
      <c r="O28" s="14"/>
      <c r="P28" s="14"/>
      <c r="Q28" s="15"/>
    </row>
    <row r="29" spans="1:17" ht="37.200000000000003" thickBot="1">
      <c r="A29" s="19" t="str">
        <f>+A1</f>
        <v>SUMA DE HRS DE OTs x SEMANA - 13</v>
      </c>
      <c r="B29" s="19"/>
      <c r="C29" s="19"/>
      <c r="D29" s="19"/>
      <c r="E29" s="19"/>
      <c r="G29" s="10"/>
      <c r="H29" s="380" t="s">
        <v>154</v>
      </c>
      <c r="I29" s="379"/>
      <c r="J29" s="379"/>
      <c r="K29" s="379"/>
      <c r="L29" s="379"/>
      <c r="M29" s="379"/>
      <c r="N29" s="379"/>
      <c r="O29" s="379"/>
      <c r="P29" s="379"/>
      <c r="Q29" s="11"/>
    </row>
    <row r="30" spans="1:17">
      <c r="G30" s="12"/>
      <c r="H30" s="133" t="s">
        <v>1927</v>
      </c>
      <c r="I30" s="134" t="s">
        <v>476</v>
      </c>
      <c r="J30" s="130"/>
      <c r="K30" s="130"/>
      <c r="L30" s="130"/>
      <c r="M30" s="130"/>
      <c r="N30" s="130"/>
      <c r="O30" s="130"/>
      <c r="P30" s="11"/>
    </row>
    <row r="31" spans="1:17" ht="15" thickBot="1">
      <c r="A31" s="138" t="s">
        <v>143</v>
      </c>
      <c r="B31" t="s">
        <v>150</v>
      </c>
      <c r="G31" s="12"/>
      <c r="H31" s="135" t="s">
        <v>446</v>
      </c>
      <c r="I31" s="334">
        <v>45374</v>
      </c>
      <c r="J31" s="335">
        <v>45375</v>
      </c>
      <c r="K31" s="335">
        <v>45376</v>
      </c>
      <c r="L31" s="335">
        <v>45377</v>
      </c>
      <c r="M31" s="335">
        <v>45378</v>
      </c>
      <c r="N31" s="335">
        <v>45379</v>
      </c>
      <c r="O31" s="336">
        <v>45380</v>
      </c>
      <c r="P31" s="337" t="s">
        <v>147</v>
      </c>
    </row>
    <row r="32" spans="1:17">
      <c r="G32" s="12"/>
      <c r="H32" s="325" t="s">
        <v>13</v>
      </c>
      <c r="I32" s="12">
        <v>27</v>
      </c>
      <c r="J32">
        <v>18</v>
      </c>
      <c r="K32">
        <v>30</v>
      </c>
      <c r="L32">
        <v>30</v>
      </c>
      <c r="M32">
        <v>31</v>
      </c>
      <c r="N32">
        <v>25</v>
      </c>
      <c r="O32">
        <v>22</v>
      </c>
      <c r="P32" s="8">
        <v>183</v>
      </c>
    </row>
    <row r="33" spans="1:17" ht="15" thickBot="1">
      <c r="B33" s="138" t="s">
        <v>306</v>
      </c>
      <c r="G33" s="12"/>
      <c r="H33" s="326" t="s">
        <v>38</v>
      </c>
      <c r="I33" s="12">
        <v>9</v>
      </c>
      <c r="J33">
        <v>15</v>
      </c>
      <c r="K33">
        <v>11</v>
      </c>
      <c r="L33">
        <v>10</v>
      </c>
      <c r="M33">
        <v>10</v>
      </c>
      <c r="N33">
        <v>9</v>
      </c>
      <c r="O33">
        <v>7</v>
      </c>
      <c r="P33" s="8">
        <v>71</v>
      </c>
    </row>
    <row r="34" spans="1:17" ht="15" thickBot="1">
      <c r="A34" s="138" t="s">
        <v>446</v>
      </c>
      <c r="B34" t="s">
        <v>1845</v>
      </c>
      <c r="C34" t="s">
        <v>1924</v>
      </c>
      <c r="G34" s="12"/>
      <c r="H34" s="326" t="s">
        <v>147</v>
      </c>
      <c r="I34" s="13">
        <v>36</v>
      </c>
      <c r="J34" s="14">
        <v>33</v>
      </c>
      <c r="K34" s="14">
        <v>41</v>
      </c>
      <c r="L34" s="14">
        <v>40</v>
      </c>
      <c r="M34" s="14">
        <v>41</v>
      </c>
      <c r="N34" s="14">
        <v>34</v>
      </c>
      <c r="O34" s="14">
        <v>29</v>
      </c>
      <c r="P34" s="15">
        <v>254</v>
      </c>
    </row>
    <row r="35" spans="1:17">
      <c r="A35" s="128" t="s">
        <v>448</v>
      </c>
      <c r="B35" s="9">
        <v>782</v>
      </c>
      <c r="C35" s="9">
        <v>756</v>
      </c>
      <c r="G35" s="12"/>
      <c r="H35" s="12"/>
      <c r="Q35" s="8"/>
    </row>
    <row r="36" spans="1:17" ht="15" thickBot="1">
      <c r="A36" s="128" t="s">
        <v>458</v>
      </c>
      <c r="B36" s="9">
        <v>168</v>
      </c>
      <c r="C36" s="9">
        <v>168</v>
      </c>
      <c r="G36" s="12"/>
      <c r="H36" s="12"/>
      <c r="Q36" s="8"/>
    </row>
    <row r="37" spans="1:17">
      <c r="A37" s="128" t="s">
        <v>941</v>
      </c>
      <c r="B37" s="9">
        <v>707</v>
      </c>
      <c r="C37" s="9">
        <v>605</v>
      </c>
      <c r="G37" s="12"/>
      <c r="H37" s="133" t="s">
        <v>1845</v>
      </c>
      <c r="I37" s="134" t="s">
        <v>476</v>
      </c>
      <c r="J37" s="130"/>
      <c r="K37" s="130"/>
      <c r="L37" s="130"/>
      <c r="M37" s="130"/>
      <c r="N37" s="130"/>
      <c r="O37" s="130"/>
      <c r="P37" s="11"/>
    </row>
    <row r="38" spans="1:17" ht="15" thickBot="1">
      <c r="A38" s="128" t="s">
        <v>459</v>
      </c>
      <c r="B38" s="9">
        <v>90</v>
      </c>
      <c r="C38" s="9">
        <v>90</v>
      </c>
      <c r="G38" s="12"/>
      <c r="H38" s="135" t="s">
        <v>446</v>
      </c>
      <c r="I38" s="331">
        <v>45374</v>
      </c>
      <c r="J38" s="332">
        <v>45375</v>
      </c>
      <c r="K38" s="332">
        <v>45376</v>
      </c>
      <c r="L38" s="332">
        <v>45377</v>
      </c>
      <c r="M38" s="332">
        <v>45378</v>
      </c>
      <c r="N38" s="332">
        <v>45379</v>
      </c>
      <c r="O38" s="338">
        <v>45380</v>
      </c>
      <c r="P38" s="333" t="s">
        <v>147</v>
      </c>
    </row>
    <row r="39" spans="1:17">
      <c r="A39" s="128" t="s">
        <v>1928</v>
      </c>
      <c r="B39" s="9">
        <v>62</v>
      </c>
      <c r="C39" s="9">
        <v>62</v>
      </c>
      <c r="G39" s="12"/>
      <c r="H39" s="325" t="s">
        <v>458</v>
      </c>
      <c r="I39" s="323">
        <v>27</v>
      </c>
      <c r="J39" s="9">
        <v>27</v>
      </c>
      <c r="K39" s="9">
        <v>27</v>
      </c>
      <c r="L39" s="9">
        <v>27</v>
      </c>
      <c r="M39" s="9">
        <v>18</v>
      </c>
      <c r="N39" s="9">
        <v>24</v>
      </c>
      <c r="O39" s="9">
        <v>18</v>
      </c>
      <c r="P39" s="29">
        <v>168</v>
      </c>
    </row>
    <row r="40" spans="1:17">
      <c r="A40" s="128" t="s">
        <v>147</v>
      </c>
      <c r="B40" s="9">
        <v>1809</v>
      </c>
      <c r="C40" s="9">
        <v>1681</v>
      </c>
      <c r="G40" s="12"/>
      <c r="H40" s="325" t="s">
        <v>448</v>
      </c>
      <c r="I40" s="323">
        <v>90</v>
      </c>
      <c r="J40" s="9">
        <v>108</v>
      </c>
      <c r="K40" s="9">
        <v>144</v>
      </c>
      <c r="L40" s="9">
        <v>134</v>
      </c>
      <c r="M40" s="9">
        <v>108</v>
      </c>
      <c r="N40" s="9">
        <v>108</v>
      </c>
      <c r="O40" s="9">
        <v>90</v>
      </c>
      <c r="P40" s="29">
        <v>782</v>
      </c>
    </row>
    <row r="41" spans="1:17">
      <c r="G41" s="12"/>
      <c r="H41" s="325" t="s">
        <v>941</v>
      </c>
      <c r="I41" s="323">
        <v>81</v>
      </c>
      <c r="J41" s="9">
        <v>90</v>
      </c>
      <c r="K41" s="9">
        <v>72</v>
      </c>
      <c r="L41" s="9">
        <v>72</v>
      </c>
      <c r="M41" s="9">
        <v>153</v>
      </c>
      <c r="N41" s="9">
        <v>111</v>
      </c>
      <c r="O41" s="9">
        <v>128</v>
      </c>
      <c r="P41" s="29">
        <v>707</v>
      </c>
    </row>
    <row r="42" spans="1:17">
      <c r="G42" s="12"/>
      <c r="H42" s="325" t="s">
        <v>459</v>
      </c>
      <c r="I42" s="323">
        <v>9</v>
      </c>
      <c r="J42" s="9">
        <v>9</v>
      </c>
      <c r="K42" s="9">
        <v>9</v>
      </c>
      <c r="L42" s="9">
        <v>9</v>
      </c>
      <c r="M42" s="9">
        <v>18</v>
      </c>
      <c r="N42" s="9">
        <v>18</v>
      </c>
      <c r="O42" s="9">
        <v>18</v>
      </c>
      <c r="P42" s="29">
        <v>90</v>
      </c>
    </row>
    <row r="43" spans="1:17" ht="15" thickBot="1">
      <c r="G43" s="12"/>
      <c r="H43" s="326" t="s">
        <v>1928</v>
      </c>
      <c r="I43" s="323">
        <v>8</v>
      </c>
      <c r="J43" s="9">
        <v>9</v>
      </c>
      <c r="K43" s="9">
        <v>9</v>
      </c>
      <c r="L43" s="9">
        <v>9</v>
      </c>
      <c r="M43" s="9">
        <v>9</v>
      </c>
      <c r="N43" s="9">
        <v>9</v>
      </c>
      <c r="O43" s="9">
        <v>9</v>
      </c>
      <c r="P43" s="29">
        <v>62</v>
      </c>
    </row>
    <row r="44" spans="1:17" ht="15" thickBot="1">
      <c r="G44" s="12"/>
      <c r="H44" s="326" t="s">
        <v>147</v>
      </c>
      <c r="I44" s="324">
        <v>215</v>
      </c>
      <c r="J44" s="30">
        <v>243</v>
      </c>
      <c r="K44" s="30">
        <v>261</v>
      </c>
      <c r="L44" s="30">
        <v>251</v>
      </c>
      <c r="M44" s="30">
        <v>306</v>
      </c>
      <c r="N44" s="30">
        <v>270</v>
      </c>
      <c r="O44" s="30">
        <v>263</v>
      </c>
      <c r="P44" s="31">
        <v>1809</v>
      </c>
    </row>
    <row r="45" spans="1:17" ht="15" thickBot="1">
      <c r="G45" s="12"/>
      <c r="H45" s="131" t="s">
        <v>143</v>
      </c>
      <c r="I45" s="132" t="s">
        <v>150</v>
      </c>
      <c r="Q45" s="8"/>
    </row>
    <row r="46" spans="1:17" ht="15" thickBot="1">
      <c r="G46" s="12"/>
      <c r="H46" s="12"/>
      <c r="Q46" s="8"/>
    </row>
    <row r="47" spans="1:17">
      <c r="G47" s="12"/>
      <c r="H47" s="133" t="s">
        <v>1924</v>
      </c>
      <c r="I47" s="134" t="s">
        <v>476</v>
      </c>
      <c r="J47" s="130"/>
      <c r="K47" s="130"/>
      <c r="L47" s="130"/>
      <c r="M47" s="130"/>
      <c r="N47" s="130"/>
      <c r="O47" s="130"/>
      <c r="P47" s="11"/>
    </row>
    <row r="48" spans="1:17" ht="15" thickBot="1">
      <c r="G48" s="12"/>
      <c r="H48" s="135" t="s">
        <v>446</v>
      </c>
      <c r="I48" s="327">
        <v>45374</v>
      </c>
      <c r="J48" s="328">
        <v>45375</v>
      </c>
      <c r="K48" s="328">
        <v>45376</v>
      </c>
      <c r="L48" s="328">
        <v>45377</v>
      </c>
      <c r="M48" s="328">
        <v>45378</v>
      </c>
      <c r="N48" s="328">
        <v>45379</v>
      </c>
      <c r="O48" s="329">
        <v>45380</v>
      </c>
      <c r="P48" s="330" t="s">
        <v>147</v>
      </c>
    </row>
    <row r="49" spans="7:17">
      <c r="G49" s="12"/>
      <c r="H49" s="325" t="s">
        <v>448</v>
      </c>
      <c r="I49" s="323">
        <v>90</v>
      </c>
      <c r="J49" s="9">
        <v>108</v>
      </c>
      <c r="K49" s="9">
        <v>126</v>
      </c>
      <c r="L49" s="9">
        <v>126</v>
      </c>
      <c r="M49" s="9">
        <v>108</v>
      </c>
      <c r="N49" s="9">
        <v>108</v>
      </c>
      <c r="O49" s="9">
        <v>90</v>
      </c>
      <c r="P49" s="29">
        <v>756</v>
      </c>
    </row>
    <row r="50" spans="7:17">
      <c r="G50" s="12"/>
      <c r="H50" s="325" t="s">
        <v>458</v>
      </c>
      <c r="I50" s="323">
        <v>27</v>
      </c>
      <c r="J50" s="9">
        <v>27</v>
      </c>
      <c r="K50" s="9">
        <v>27</v>
      </c>
      <c r="L50" s="9">
        <v>27</v>
      </c>
      <c r="M50" s="9">
        <v>18</v>
      </c>
      <c r="N50" s="9">
        <v>24</v>
      </c>
      <c r="O50" s="9">
        <v>18</v>
      </c>
      <c r="P50" s="29">
        <v>168</v>
      </c>
    </row>
    <row r="51" spans="7:17">
      <c r="G51" s="12"/>
      <c r="H51" s="325" t="s">
        <v>459</v>
      </c>
      <c r="I51" s="323">
        <v>9</v>
      </c>
      <c r="J51" s="9">
        <v>9</v>
      </c>
      <c r="K51" s="9">
        <v>9</v>
      </c>
      <c r="L51" s="9">
        <v>9</v>
      </c>
      <c r="M51" s="9">
        <v>18</v>
      </c>
      <c r="N51" s="9">
        <v>18</v>
      </c>
      <c r="O51" s="9">
        <v>18</v>
      </c>
      <c r="P51" s="29">
        <v>90</v>
      </c>
    </row>
    <row r="52" spans="7:17">
      <c r="G52" s="12"/>
      <c r="H52" s="325" t="s">
        <v>941</v>
      </c>
      <c r="I52" s="323">
        <v>81</v>
      </c>
      <c r="J52" s="9">
        <v>90</v>
      </c>
      <c r="K52" s="9">
        <v>72</v>
      </c>
      <c r="L52" s="9">
        <v>72</v>
      </c>
      <c r="M52" s="9">
        <v>99</v>
      </c>
      <c r="N52" s="9">
        <v>99</v>
      </c>
      <c r="O52" s="9">
        <v>92</v>
      </c>
      <c r="P52" s="29">
        <v>605</v>
      </c>
    </row>
    <row r="53" spans="7:17" ht="15" thickBot="1">
      <c r="G53" s="12"/>
      <c r="H53" s="326" t="s">
        <v>1928</v>
      </c>
      <c r="I53" s="323">
        <v>8</v>
      </c>
      <c r="J53" s="9">
        <v>9</v>
      </c>
      <c r="K53" s="9">
        <v>9</v>
      </c>
      <c r="L53" s="9">
        <v>9</v>
      </c>
      <c r="M53" s="9">
        <v>9</v>
      </c>
      <c r="N53" s="9">
        <v>9</v>
      </c>
      <c r="O53" s="9">
        <v>9</v>
      </c>
      <c r="P53" s="29">
        <v>62</v>
      </c>
    </row>
    <row r="54" spans="7:17" ht="15" thickBot="1">
      <c r="G54" s="12"/>
      <c r="H54" s="326" t="s">
        <v>147</v>
      </c>
      <c r="I54" s="324">
        <v>215</v>
      </c>
      <c r="J54" s="30">
        <v>243</v>
      </c>
      <c r="K54" s="30">
        <v>243</v>
      </c>
      <c r="L54" s="30">
        <v>243</v>
      </c>
      <c r="M54" s="30">
        <v>252</v>
      </c>
      <c r="N54" s="30">
        <v>258</v>
      </c>
      <c r="O54" s="30">
        <v>227</v>
      </c>
      <c r="P54" s="31">
        <v>1681</v>
      </c>
    </row>
    <row r="55" spans="7:17">
      <c r="G55" s="12"/>
      <c r="Q55" s="8"/>
    </row>
    <row r="56" spans="7:17">
      <c r="G56" s="12"/>
      <c r="H56" s="18" t="str">
        <f>H49</f>
        <v>MEC_P_C</v>
      </c>
      <c r="I56" s="21">
        <f t="shared" ref="I56:P59" si="4">IFERROR(+I49/I39,"")</f>
        <v>3.3333333333333335</v>
      </c>
      <c r="J56" s="21">
        <f t="shared" si="4"/>
        <v>4</v>
      </c>
      <c r="K56" s="21">
        <f t="shared" si="4"/>
        <v>4.666666666666667</v>
      </c>
      <c r="L56" s="21">
        <f t="shared" si="4"/>
        <v>4.666666666666667</v>
      </c>
      <c r="M56" s="21">
        <f t="shared" si="4"/>
        <v>6</v>
      </c>
      <c r="N56" s="21">
        <f t="shared" si="4"/>
        <v>4.5</v>
      </c>
      <c r="O56" s="21">
        <f t="shared" si="4"/>
        <v>5</v>
      </c>
      <c r="P56" s="21">
        <f t="shared" si="4"/>
        <v>4.5</v>
      </c>
      <c r="Q56" s="8"/>
    </row>
    <row r="57" spans="7:17">
      <c r="G57" s="12"/>
      <c r="H57" s="18" t="str">
        <f>H50</f>
        <v>ELE_P_C</v>
      </c>
      <c r="I57" s="21">
        <f t="shared" si="4"/>
        <v>0.3</v>
      </c>
      <c r="J57" s="21">
        <f t="shared" si="4"/>
        <v>0.25</v>
      </c>
      <c r="K57" s="21">
        <f t="shared" si="4"/>
        <v>0.1875</v>
      </c>
      <c r="L57" s="21">
        <f t="shared" si="4"/>
        <v>0.20149253731343283</v>
      </c>
      <c r="M57" s="21">
        <f t="shared" si="4"/>
        <v>0.16666666666666666</v>
      </c>
      <c r="N57" s="21">
        <f t="shared" si="4"/>
        <v>0.22222222222222221</v>
      </c>
      <c r="O57" s="21">
        <f t="shared" si="4"/>
        <v>0.2</v>
      </c>
      <c r="P57" s="21">
        <f t="shared" si="4"/>
        <v>0.21483375959079284</v>
      </c>
      <c r="Q57" s="8"/>
    </row>
    <row r="58" spans="7:17">
      <c r="G58" s="12"/>
      <c r="H58" s="18" t="str">
        <f>H51</f>
        <v>ELECN_P_C</v>
      </c>
      <c r="I58" s="21">
        <f t="shared" si="4"/>
        <v>0.1111111111111111</v>
      </c>
      <c r="J58" s="21">
        <f t="shared" si="4"/>
        <v>0.1</v>
      </c>
      <c r="K58" s="21">
        <f t="shared" si="4"/>
        <v>0.125</v>
      </c>
      <c r="L58" s="21">
        <f t="shared" si="4"/>
        <v>0.125</v>
      </c>
      <c r="M58" s="21">
        <f t="shared" si="4"/>
        <v>0.11764705882352941</v>
      </c>
      <c r="N58" s="21">
        <f t="shared" si="4"/>
        <v>0.16216216216216217</v>
      </c>
      <c r="O58" s="21">
        <f t="shared" si="4"/>
        <v>0.140625</v>
      </c>
      <c r="P58" s="21">
        <f t="shared" si="4"/>
        <v>0.12729844413012731</v>
      </c>
      <c r="Q58" s="8"/>
    </row>
    <row r="59" spans="7:17">
      <c r="G59" s="12"/>
      <c r="H59" s="18" t="str">
        <f>H52</f>
        <v>INST_P_C</v>
      </c>
      <c r="I59" s="21">
        <f t="shared" si="4"/>
        <v>9</v>
      </c>
      <c r="J59" s="21">
        <f t="shared" si="4"/>
        <v>10</v>
      </c>
      <c r="K59" s="21">
        <f t="shared" si="4"/>
        <v>8</v>
      </c>
      <c r="L59" s="21">
        <f t="shared" si="4"/>
        <v>8</v>
      </c>
      <c r="M59" s="21">
        <f t="shared" si="4"/>
        <v>5.5</v>
      </c>
      <c r="N59" s="21">
        <f t="shared" si="4"/>
        <v>5.5</v>
      </c>
      <c r="O59" s="21">
        <f t="shared" si="4"/>
        <v>5.1111111111111107</v>
      </c>
      <c r="P59" s="21">
        <f t="shared" si="4"/>
        <v>6.7222222222222223</v>
      </c>
      <c r="Q59" s="8"/>
    </row>
    <row r="60" spans="7:17">
      <c r="G60" s="12"/>
      <c r="H60" s="18" t="str">
        <f>H53</f>
        <v>LUB_P_C</v>
      </c>
      <c r="I60" s="21">
        <f>IFERROR(+I53/I43,"")</f>
        <v>1</v>
      </c>
      <c r="J60" s="21"/>
      <c r="K60" s="21"/>
      <c r="L60" s="21"/>
      <c r="M60" s="21"/>
      <c r="N60" s="21"/>
      <c r="O60" s="21"/>
      <c r="P60" s="21"/>
      <c r="Q60" s="8"/>
    </row>
    <row r="61" spans="7:17" ht="15" thickBot="1">
      <c r="G61" s="12"/>
      <c r="H61" s="28" t="s">
        <v>147</v>
      </c>
      <c r="I61" s="106">
        <f>IFERROR(+I53/I43,"")</f>
        <v>1</v>
      </c>
      <c r="J61" s="106">
        <f t="shared" ref="J61:P61" si="5">IFERROR(+J53/J43,"")</f>
        <v>1</v>
      </c>
      <c r="K61" s="106">
        <f t="shared" si="5"/>
        <v>1</v>
      </c>
      <c r="L61" s="106">
        <f t="shared" si="5"/>
        <v>1</v>
      </c>
      <c r="M61" s="106">
        <f t="shared" si="5"/>
        <v>1</v>
      </c>
      <c r="N61" s="106">
        <f t="shared" si="5"/>
        <v>1</v>
      </c>
      <c r="O61" s="106">
        <f t="shared" si="5"/>
        <v>1</v>
      </c>
      <c r="P61" s="106">
        <f t="shared" si="5"/>
        <v>1</v>
      </c>
      <c r="Q61" s="8"/>
    </row>
    <row r="62" spans="7:17" ht="15" thickBot="1">
      <c r="G62" s="13"/>
      <c r="H62" s="14"/>
      <c r="I62" s="14"/>
      <c r="J62" s="14"/>
      <c r="K62" s="14"/>
      <c r="L62" s="14"/>
      <c r="M62" s="14"/>
      <c r="N62" s="14"/>
      <c r="O62" s="14"/>
      <c r="P62" s="14"/>
      <c r="Q62" s="15"/>
    </row>
    <row r="63" spans="7:17" ht="41.25" hidden="1" customHeight="1">
      <c r="G63" s="10"/>
      <c r="H63" s="381" t="s">
        <v>279</v>
      </c>
      <c r="I63" s="381"/>
      <c r="J63" s="381"/>
      <c r="K63" s="381"/>
      <c r="L63" s="381"/>
      <c r="M63" s="381"/>
      <c r="N63" s="381"/>
      <c r="O63" s="381"/>
      <c r="P63" s="381"/>
      <c r="Q63" s="11"/>
    </row>
    <row r="64" spans="7:17" hidden="1">
      <c r="G64" s="12"/>
      <c r="H64" s="135" t="s">
        <v>280</v>
      </c>
      <c r="I64" s="17" t="s">
        <v>476</v>
      </c>
      <c r="J64" s="17"/>
      <c r="K64" s="17"/>
      <c r="L64" s="17"/>
      <c r="M64" s="17"/>
      <c r="N64" s="17"/>
      <c r="O64" s="139"/>
    </row>
    <row r="65" spans="7:17" hidden="1">
      <c r="G65" s="12"/>
      <c r="H65" s="135" t="s">
        <v>446</v>
      </c>
      <c r="I65" s="17">
        <v>43528</v>
      </c>
      <c r="J65" s="17">
        <v>43529</v>
      </c>
      <c r="K65" s="17">
        <v>43530</v>
      </c>
      <c r="L65" s="17">
        <v>43531</v>
      </c>
      <c r="M65" s="17">
        <v>43532</v>
      </c>
      <c r="N65" s="17">
        <v>43533</v>
      </c>
      <c r="O65" s="8" t="s">
        <v>147</v>
      </c>
    </row>
    <row r="66" spans="7:17" hidden="1">
      <c r="G66" s="12"/>
      <c r="H66" s="136" t="s">
        <v>448</v>
      </c>
      <c r="I66" s="9">
        <v>46</v>
      </c>
      <c r="J66" s="9">
        <v>30</v>
      </c>
      <c r="K66" s="9">
        <v>20</v>
      </c>
      <c r="L66" s="9">
        <v>12</v>
      </c>
      <c r="M66" s="9">
        <v>12</v>
      </c>
      <c r="N66" s="9">
        <v>41.2</v>
      </c>
      <c r="O66" s="29">
        <v>161.19999999999999</v>
      </c>
    </row>
    <row r="67" spans="7:17" hidden="1">
      <c r="G67" s="12"/>
      <c r="H67" s="136" t="s">
        <v>458</v>
      </c>
      <c r="I67" s="9">
        <v>14</v>
      </c>
      <c r="J67" s="9">
        <v>12</v>
      </c>
      <c r="K67" s="9">
        <v>10</v>
      </c>
      <c r="L67" s="9">
        <v>4</v>
      </c>
      <c r="M67" s="9">
        <v>14</v>
      </c>
      <c r="N67" s="9">
        <v>11.58</v>
      </c>
      <c r="O67" s="29">
        <v>65.58</v>
      </c>
    </row>
    <row r="68" spans="7:17" hidden="1">
      <c r="G68" s="12"/>
      <c r="H68" s="136" t="s">
        <v>459</v>
      </c>
      <c r="I68" s="9">
        <v>6</v>
      </c>
      <c r="J68" s="9">
        <v>8</v>
      </c>
      <c r="K68" s="9">
        <v>6</v>
      </c>
      <c r="L68" s="9">
        <v>6</v>
      </c>
      <c r="M68" s="9">
        <v>6</v>
      </c>
      <c r="N68" s="9">
        <v>7.2</v>
      </c>
      <c r="O68" s="29">
        <v>39.200000000000003</v>
      </c>
    </row>
    <row r="69" spans="7:17" hidden="1">
      <c r="G69" s="12"/>
      <c r="H69" s="136" t="s">
        <v>456</v>
      </c>
      <c r="I69" s="9">
        <v>14</v>
      </c>
      <c r="J69" s="9">
        <v>10</v>
      </c>
      <c r="K69" s="9">
        <v>8</v>
      </c>
      <c r="L69" s="9">
        <v>6</v>
      </c>
      <c r="M69" s="9">
        <v>16</v>
      </c>
      <c r="N69" s="9">
        <v>4</v>
      </c>
      <c r="O69" s="29">
        <v>58</v>
      </c>
    </row>
    <row r="70" spans="7:17" ht="15" hidden="1" thickBot="1">
      <c r="G70" s="12"/>
      <c r="H70" s="137" t="s">
        <v>147</v>
      </c>
      <c r="I70" s="30">
        <v>80</v>
      </c>
      <c r="J70" s="30">
        <v>60</v>
      </c>
      <c r="K70" s="30">
        <v>44</v>
      </c>
      <c r="L70" s="30">
        <v>28</v>
      </c>
      <c r="M70" s="30">
        <v>48</v>
      </c>
      <c r="N70" s="30">
        <v>63.980000000000004</v>
      </c>
      <c r="O70" s="31">
        <v>323.97999999999996</v>
      </c>
    </row>
    <row r="71" spans="7:17" ht="15" hidden="1" thickBot="1">
      <c r="G71" s="12"/>
    </row>
    <row r="72" spans="7:17" hidden="1">
      <c r="G72" s="12"/>
      <c r="H72" s="16" t="s">
        <v>151</v>
      </c>
      <c r="I72" s="16"/>
      <c r="J72" s="16"/>
      <c r="K72" s="16"/>
      <c r="L72" s="16"/>
      <c r="M72" s="16"/>
      <c r="N72" s="16"/>
      <c r="O72" s="16"/>
      <c r="P72" s="16"/>
      <c r="Q72" s="8"/>
    </row>
    <row r="73" spans="7:17" hidden="1">
      <c r="G73" s="12"/>
      <c r="H73" s="16" t="s">
        <v>278</v>
      </c>
      <c r="I73" s="17">
        <v>43325</v>
      </c>
      <c r="J73" s="17">
        <f t="shared" ref="J73:O73" si="6">+I73+1</f>
        <v>43326</v>
      </c>
      <c r="K73" s="17">
        <f t="shared" si="6"/>
        <v>43327</v>
      </c>
      <c r="L73" s="17">
        <f t="shared" si="6"/>
        <v>43328</v>
      </c>
      <c r="M73" s="17">
        <f t="shared" si="6"/>
        <v>43329</v>
      </c>
      <c r="N73" s="17">
        <f t="shared" si="6"/>
        <v>43330</v>
      </c>
      <c r="O73" s="17">
        <f t="shared" si="6"/>
        <v>43331</v>
      </c>
      <c r="P73" s="20" t="s">
        <v>147</v>
      </c>
      <c r="Q73" s="8"/>
    </row>
    <row r="74" spans="7:17" hidden="1">
      <c r="G74" s="12"/>
      <c r="H74" s="18" t="s">
        <v>40</v>
      </c>
      <c r="I74" s="21">
        <f t="shared" ref="I74:P74" si="7">+I67/I39</f>
        <v>0.51851851851851849</v>
      </c>
      <c r="J74" s="21">
        <f t="shared" si="7"/>
        <v>0.44444444444444442</v>
      </c>
      <c r="K74" s="21">
        <f t="shared" si="7"/>
        <v>0.37037037037037035</v>
      </c>
      <c r="L74" s="21">
        <f t="shared" si="7"/>
        <v>0.14814814814814814</v>
      </c>
      <c r="M74" s="21">
        <f t="shared" si="7"/>
        <v>0.77777777777777779</v>
      </c>
      <c r="N74" s="21">
        <f t="shared" si="7"/>
        <v>0.48249999999999998</v>
      </c>
      <c r="O74" s="21">
        <f t="shared" si="7"/>
        <v>3.6433333333333331</v>
      </c>
      <c r="P74" s="21">
        <f t="shared" si="7"/>
        <v>0</v>
      </c>
      <c r="Q74" s="8"/>
    </row>
    <row r="75" spans="7:17" hidden="1">
      <c r="G75" s="12"/>
      <c r="H75" s="18" t="s">
        <v>14</v>
      </c>
      <c r="I75" s="21">
        <f t="shared" ref="I75:P75" si="8">+I66/I40</f>
        <v>0.51111111111111107</v>
      </c>
      <c r="J75" s="21">
        <f t="shared" si="8"/>
        <v>0.27777777777777779</v>
      </c>
      <c r="K75" s="21">
        <f t="shared" si="8"/>
        <v>0.1388888888888889</v>
      </c>
      <c r="L75" s="21">
        <f t="shared" si="8"/>
        <v>8.9552238805970144E-2</v>
      </c>
      <c r="M75" s="21">
        <f t="shared" si="8"/>
        <v>0.1111111111111111</v>
      </c>
      <c r="N75" s="21">
        <f t="shared" si="8"/>
        <v>0.38148148148148153</v>
      </c>
      <c r="O75" s="21">
        <f t="shared" si="8"/>
        <v>1.7911111111111109</v>
      </c>
      <c r="P75" s="21">
        <f t="shared" si="8"/>
        <v>0</v>
      </c>
      <c r="Q75" s="8"/>
    </row>
    <row r="76" spans="7:17" hidden="1">
      <c r="G76" s="12"/>
      <c r="H76" s="18" t="s">
        <v>74</v>
      </c>
      <c r="I76" s="21">
        <v>0</v>
      </c>
      <c r="J76" s="21">
        <v>0</v>
      </c>
      <c r="K76" s="21">
        <v>0</v>
      </c>
      <c r="L76" s="21">
        <v>0</v>
      </c>
      <c r="M76" s="21">
        <v>0</v>
      </c>
      <c r="N76" s="21">
        <v>0</v>
      </c>
      <c r="O76" s="21">
        <v>0</v>
      </c>
      <c r="P76" s="21">
        <v>0</v>
      </c>
      <c r="Q76" s="8"/>
    </row>
    <row r="77" spans="7:17" ht="15" hidden="1" thickBot="1">
      <c r="G77" s="12"/>
      <c r="H77" s="28" t="s">
        <v>147</v>
      </c>
      <c r="I77" s="106">
        <f t="shared" ref="I77:P77" si="9">+I70/I43</f>
        <v>10</v>
      </c>
      <c r="J77" s="106">
        <f t="shared" si="9"/>
        <v>6.666666666666667</v>
      </c>
      <c r="K77" s="106">
        <f t="shared" si="9"/>
        <v>4.8888888888888893</v>
      </c>
      <c r="L77" s="106">
        <f t="shared" si="9"/>
        <v>3.1111111111111112</v>
      </c>
      <c r="M77" s="106">
        <f t="shared" si="9"/>
        <v>5.333333333333333</v>
      </c>
      <c r="N77" s="106">
        <f t="shared" si="9"/>
        <v>7.108888888888889</v>
      </c>
      <c r="O77" s="106">
        <f t="shared" si="9"/>
        <v>35.99777777777777</v>
      </c>
      <c r="P77" s="106">
        <f t="shared" si="9"/>
        <v>0</v>
      </c>
      <c r="Q77" s="8"/>
    </row>
    <row r="78" spans="7:17" ht="15" hidden="1" thickBot="1">
      <c r="G78" s="13"/>
      <c r="H78" s="14"/>
      <c r="I78" s="14"/>
      <c r="J78" s="14"/>
      <c r="K78" s="14"/>
      <c r="L78" s="14"/>
      <c r="M78" s="14"/>
      <c r="N78" s="14"/>
      <c r="O78" s="14"/>
      <c r="P78" s="14"/>
      <c r="Q78" s="15"/>
    </row>
    <row r="79" spans="7:17" hidden="1"/>
    <row r="80" spans="7:17" hidden="1">
      <c r="H80" t="s">
        <v>281</v>
      </c>
      <c r="I80" s="107" t="s">
        <v>87</v>
      </c>
      <c r="J80" s="107" t="s">
        <v>87</v>
      </c>
      <c r="K80" s="107" t="s">
        <v>87</v>
      </c>
      <c r="L80" s="107" t="s">
        <v>87</v>
      </c>
      <c r="M80" s="107" t="s">
        <v>87</v>
      </c>
      <c r="N80" s="107" t="s">
        <v>87</v>
      </c>
      <c r="O80" s="107" t="s">
        <v>87</v>
      </c>
      <c r="P80" s="107" t="s">
        <v>87</v>
      </c>
    </row>
    <row r="81" spans="8:16" hidden="1">
      <c r="H81" t="s">
        <v>87</v>
      </c>
      <c r="I81">
        <v>32</v>
      </c>
      <c r="J81">
        <v>33</v>
      </c>
      <c r="K81">
        <v>34</v>
      </c>
      <c r="L81">
        <v>35</v>
      </c>
      <c r="M81">
        <v>36</v>
      </c>
      <c r="N81">
        <v>37</v>
      </c>
      <c r="O81">
        <v>38</v>
      </c>
      <c r="P81">
        <v>39</v>
      </c>
    </row>
    <row r="82" spans="8:16" hidden="1">
      <c r="H82" t="s">
        <v>282</v>
      </c>
      <c r="I82" s="108">
        <v>0.22</v>
      </c>
      <c r="J82" s="108">
        <v>0.22</v>
      </c>
      <c r="K82" s="108"/>
      <c r="L82" s="108"/>
      <c r="M82" s="108"/>
      <c r="N82" s="108"/>
      <c r="O82" s="108"/>
      <c r="P82" s="108"/>
    </row>
    <row r="83" spans="8:16" hidden="1">
      <c r="H83" t="s">
        <v>137</v>
      </c>
      <c r="I83" s="108">
        <v>0.6</v>
      </c>
      <c r="J83" s="108">
        <v>0.6</v>
      </c>
      <c r="K83" s="108">
        <v>0.6</v>
      </c>
      <c r="L83" s="108">
        <v>0.6</v>
      </c>
      <c r="M83" s="108">
        <v>0.6</v>
      </c>
      <c r="N83" s="108">
        <v>0.6</v>
      </c>
      <c r="O83" s="108">
        <v>0.6</v>
      </c>
      <c r="P83" s="108">
        <v>0.6</v>
      </c>
    </row>
    <row r="84" spans="8:16" hidden="1">
      <c r="H84" t="s">
        <v>136</v>
      </c>
      <c r="I84" s="108">
        <v>0.1</v>
      </c>
      <c r="J84" s="108"/>
      <c r="K84" s="108"/>
    </row>
    <row r="85" spans="8:16" hidden="1"/>
    <row r="86" spans="8:16" hidden="1"/>
    <row r="87" spans="8:16" hidden="1"/>
    <row r="88" spans="8:16" hidden="1"/>
    <row r="89" spans="8:16" hidden="1"/>
    <row r="90" spans="8:16" hidden="1"/>
  </sheetData>
  <mergeCells count="3">
    <mergeCell ref="H1:P1"/>
    <mergeCell ref="H29:P29"/>
    <mergeCell ref="H63:P63"/>
  </mergeCells>
  <pageMargins left="0.7" right="0.7" top="0.75" bottom="0.75" header="0.3" footer="0.3"/>
  <pageSetup paperSize="9" orientation="portrait" r:id="rId9"/>
  <drawing r:id="rId1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A972"/>
  <sheetViews>
    <sheetView workbookViewId="0"/>
  </sheetViews>
  <sheetFormatPr baseColWidth="10" defaultRowHeight="12" outlineLevelRow="1" outlineLevelCol="2"/>
  <cols>
    <col min="1" max="1" width="3.33203125" style="36" bestFit="1" customWidth="1"/>
    <col min="2" max="2" width="34.6640625" style="36" hidden="1" customWidth="1" outlineLevel="1"/>
    <col min="3" max="3" width="17.88671875" style="41" hidden="1" customWidth="1" outlineLevel="1"/>
    <col min="4" max="4" width="7.109375" style="41" hidden="1" customWidth="1" outlineLevel="1"/>
    <col min="5" max="5" width="11.6640625" style="41" hidden="1" customWidth="1" outlineLevel="1"/>
    <col min="6" max="6" width="38.6640625" style="41" customWidth="1" collapsed="1"/>
    <col min="7" max="7" width="18" style="36" bestFit="1" customWidth="1"/>
    <col min="8" max="8" width="12.33203125" style="36" hidden="1" customWidth="1" outlineLevel="1"/>
    <col min="9" max="9" width="14.33203125" style="36" hidden="1" customWidth="1" outlineLevel="1"/>
    <col min="10" max="10" width="26.6640625" style="36" hidden="1" customWidth="1" outlineLevel="1"/>
    <col min="11" max="11" width="23.6640625" style="36" hidden="1" customWidth="1" outlineLevel="1"/>
    <col min="12" max="12" width="26.6640625" style="36" customWidth="1" collapsed="1"/>
    <col min="13" max="13" width="5.6640625" style="51" hidden="1" customWidth="1" outlineLevel="2"/>
    <col min="14" max="44" width="5.6640625" style="36" hidden="1" customWidth="1" outlineLevel="2"/>
    <col min="45" max="45" width="8" style="36" customWidth="1" outlineLevel="1" collapsed="1"/>
    <col min="46" max="58" width="8" style="36" customWidth="1" outlineLevel="1"/>
    <col min="59" max="79" width="5.6640625" style="36" customWidth="1"/>
    <col min="80" max="80" width="5.33203125" style="36" customWidth="1"/>
    <col min="81" max="81" width="4.88671875" style="36" customWidth="1"/>
    <col min="82" max="82" width="5.33203125" style="36" customWidth="1"/>
    <col min="83" max="84" width="5.88671875" style="36" customWidth="1"/>
    <col min="85" max="85" width="3.88671875" style="36" customWidth="1"/>
    <col min="86" max="86" width="4.88671875" style="36" customWidth="1"/>
    <col min="87" max="87" width="5.6640625" style="36" customWidth="1"/>
    <col min="88" max="262" width="6.33203125" style="36" customWidth="1"/>
    <col min="263" max="263" width="12.88671875" style="36" customWidth="1"/>
    <col min="264" max="264" width="17.33203125" style="36" customWidth="1"/>
    <col min="265" max="265" width="13" style="36" customWidth="1"/>
    <col min="266" max="266" width="13.6640625" style="36" customWidth="1"/>
    <col min="267" max="267" width="12.33203125" style="36" customWidth="1"/>
    <col min="268" max="299" width="0" style="36" hidden="1" customWidth="1"/>
    <col min="300" max="303" width="7.33203125" style="36" customWidth="1"/>
    <col min="304" max="314" width="6.33203125" style="36" customWidth="1"/>
    <col min="315" max="315" width="6.6640625" style="36" customWidth="1"/>
    <col min="316" max="317" width="6.33203125" style="36" customWidth="1"/>
    <col min="318" max="318" width="7.6640625" style="36" customWidth="1"/>
    <col min="319" max="322" width="7.33203125" style="36" customWidth="1"/>
    <col min="323" max="518" width="6.33203125" style="36" customWidth="1"/>
    <col min="519" max="519" width="12.88671875" style="36" customWidth="1"/>
    <col min="520" max="520" width="17.33203125" style="36" customWidth="1"/>
    <col min="521" max="521" width="13" style="36" customWidth="1"/>
    <col min="522" max="522" width="13.6640625" style="36" customWidth="1"/>
    <col min="523" max="523" width="12.33203125" style="36" customWidth="1"/>
    <col min="524" max="555" width="0" style="36" hidden="1" customWidth="1"/>
    <col min="556" max="559" width="7.33203125" style="36" customWidth="1"/>
    <col min="560" max="570" width="6.33203125" style="36" customWidth="1"/>
    <col min="571" max="571" width="6.6640625" style="36" customWidth="1"/>
    <col min="572" max="573" width="6.33203125" style="36" customWidth="1"/>
    <col min="574" max="574" width="7.6640625" style="36" customWidth="1"/>
    <col min="575" max="578" width="7.33203125" style="36" customWidth="1"/>
    <col min="579" max="774" width="6.33203125" style="36" customWidth="1"/>
    <col min="775" max="775" width="12.88671875" style="36" customWidth="1"/>
    <col min="776" max="776" width="17.33203125" style="36" customWidth="1"/>
    <col min="777" max="777" width="13" style="36" customWidth="1"/>
    <col min="778" max="778" width="13.6640625" style="36" customWidth="1"/>
    <col min="779" max="779" width="12.33203125" style="36" customWidth="1"/>
    <col min="780" max="811" width="0" style="36" hidden="1" customWidth="1"/>
    <col min="812" max="815" width="7.33203125" style="36" customWidth="1"/>
    <col min="816" max="826" width="6.33203125" style="36" customWidth="1"/>
    <col min="827" max="827" width="6.6640625" style="36" customWidth="1"/>
    <col min="828" max="829" width="6.33203125" style="36" customWidth="1"/>
    <col min="830" max="830" width="7.6640625" style="36" customWidth="1"/>
    <col min="831" max="834" width="7.33203125" style="36" customWidth="1"/>
    <col min="835" max="1030" width="6.33203125" style="36" customWidth="1"/>
    <col min="1031" max="1031" width="12.88671875" style="36" customWidth="1"/>
    <col min="1032" max="1032" width="17.33203125" style="36" customWidth="1"/>
    <col min="1033" max="1033" width="13" style="36" customWidth="1"/>
    <col min="1034" max="1034" width="13.6640625" style="36" customWidth="1"/>
    <col min="1035" max="1035" width="12.33203125" style="36" customWidth="1"/>
    <col min="1036" max="1067" width="0" style="36" hidden="1" customWidth="1"/>
    <col min="1068" max="1071" width="7.33203125" style="36" customWidth="1"/>
    <col min="1072" max="1082" width="6.33203125" style="36" customWidth="1"/>
    <col min="1083" max="1083" width="6.6640625" style="36" customWidth="1"/>
    <col min="1084" max="1085" width="6.33203125" style="36" customWidth="1"/>
    <col min="1086" max="1086" width="7.6640625" style="36" customWidth="1"/>
    <col min="1087" max="1090" width="7.33203125" style="36" customWidth="1"/>
    <col min="1091" max="1286" width="6.33203125" style="36" customWidth="1"/>
    <col min="1287" max="1287" width="12.88671875" style="36" customWidth="1"/>
    <col min="1288" max="1288" width="17.33203125" style="36" customWidth="1"/>
    <col min="1289" max="1289" width="13" style="36" customWidth="1"/>
    <col min="1290" max="1290" width="13.6640625" style="36" customWidth="1"/>
    <col min="1291" max="1291" width="12.33203125" style="36" customWidth="1"/>
    <col min="1292" max="1323" width="0" style="36" hidden="1" customWidth="1"/>
    <col min="1324" max="1327" width="7.33203125" style="36" customWidth="1"/>
    <col min="1328" max="1338" width="6.33203125" style="36" customWidth="1"/>
    <col min="1339" max="1339" width="6.6640625" style="36" customWidth="1"/>
    <col min="1340" max="1341" width="6.33203125" style="36" customWidth="1"/>
    <col min="1342" max="1342" width="7.6640625" style="36" customWidth="1"/>
    <col min="1343" max="1346" width="7.33203125" style="36" customWidth="1"/>
    <col min="1347" max="1542" width="6.33203125" style="36" customWidth="1"/>
    <col min="1543" max="1543" width="12.88671875" style="36" customWidth="1"/>
    <col min="1544" max="1544" width="17.33203125" style="36" customWidth="1"/>
    <col min="1545" max="1545" width="13" style="36" customWidth="1"/>
    <col min="1546" max="1546" width="13.6640625" style="36" customWidth="1"/>
    <col min="1547" max="1547" width="12.33203125" style="36" customWidth="1"/>
    <col min="1548" max="1579" width="0" style="36" hidden="1" customWidth="1"/>
    <col min="1580" max="1583" width="7.33203125" style="36" customWidth="1"/>
    <col min="1584" max="1594" width="6.33203125" style="36" customWidth="1"/>
    <col min="1595" max="1595" width="6.6640625" style="36" customWidth="1"/>
    <col min="1596" max="1597" width="6.33203125" style="36" customWidth="1"/>
    <col min="1598" max="1598" width="7.6640625" style="36" customWidth="1"/>
    <col min="1599" max="1602" width="7.33203125" style="36" customWidth="1"/>
    <col min="1603" max="1798" width="6.33203125" style="36" customWidth="1"/>
    <col min="1799" max="1799" width="12.88671875" style="36" customWidth="1"/>
    <col min="1800" max="1800" width="17.33203125" style="36" customWidth="1"/>
    <col min="1801" max="1801" width="13" style="36" customWidth="1"/>
    <col min="1802" max="1802" width="13.6640625" style="36" customWidth="1"/>
    <col min="1803" max="1803" width="12.33203125" style="36" customWidth="1"/>
    <col min="1804" max="1835" width="0" style="36" hidden="1" customWidth="1"/>
    <col min="1836" max="1839" width="7.33203125" style="36" customWidth="1"/>
    <col min="1840" max="1850" width="6.33203125" style="36" customWidth="1"/>
    <col min="1851" max="1851" width="6.6640625" style="36" customWidth="1"/>
    <col min="1852" max="1853" width="6.33203125" style="36" customWidth="1"/>
    <col min="1854" max="1854" width="7.6640625" style="36" customWidth="1"/>
    <col min="1855" max="1858" width="7.33203125" style="36" customWidth="1"/>
    <col min="1859" max="2054" width="6.33203125" style="36" customWidth="1"/>
    <col min="2055" max="2055" width="12.88671875" style="36" customWidth="1"/>
    <col min="2056" max="2056" width="17.33203125" style="36" customWidth="1"/>
    <col min="2057" max="2057" width="13" style="36" customWidth="1"/>
    <col min="2058" max="2058" width="13.6640625" style="36" customWidth="1"/>
    <col min="2059" max="2059" width="12.33203125" style="36" customWidth="1"/>
    <col min="2060" max="2091" width="0" style="36" hidden="1" customWidth="1"/>
    <col min="2092" max="2095" width="7.33203125" style="36" customWidth="1"/>
    <col min="2096" max="2106" width="6.33203125" style="36" customWidth="1"/>
    <col min="2107" max="2107" width="6.6640625" style="36" customWidth="1"/>
    <col min="2108" max="2109" width="6.33203125" style="36" customWidth="1"/>
    <col min="2110" max="2110" width="7.6640625" style="36" customWidth="1"/>
    <col min="2111" max="2114" width="7.33203125" style="36" customWidth="1"/>
    <col min="2115" max="2310" width="6.33203125" style="36" customWidth="1"/>
    <col min="2311" max="2311" width="12.88671875" style="36" customWidth="1"/>
    <col min="2312" max="2312" width="17.33203125" style="36" customWidth="1"/>
    <col min="2313" max="2313" width="13" style="36" customWidth="1"/>
    <col min="2314" max="2314" width="13.6640625" style="36" customWidth="1"/>
    <col min="2315" max="2315" width="12.33203125" style="36" customWidth="1"/>
    <col min="2316" max="2347" width="0" style="36" hidden="1" customWidth="1"/>
    <col min="2348" max="2351" width="7.33203125" style="36" customWidth="1"/>
    <col min="2352" max="2362" width="6.33203125" style="36" customWidth="1"/>
    <col min="2363" max="2363" width="6.6640625" style="36" customWidth="1"/>
    <col min="2364" max="2365" width="6.33203125" style="36" customWidth="1"/>
    <col min="2366" max="2366" width="7.6640625" style="36" customWidth="1"/>
    <col min="2367" max="2370" width="7.33203125" style="36" customWidth="1"/>
    <col min="2371" max="2566" width="6.33203125" style="36" customWidth="1"/>
    <col min="2567" max="2567" width="12.88671875" style="36" customWidth="1"/>
    <col min="2568" max="2568" width="17.33203125" style="36" customWidth="1"/>
    <col min="2569" max="2569" width="13" style="36" customWidth="1"/>
    <col min="2570" max="2570" width="13.6640625" style="36" customWidth="1"/>
    <col min="2571" max="2571" width="12.33203125" style="36" customWidth="1"/>
    <col min="2572" max="2603" width="0" style="36" hidden="1" customWidth="1"/>
    <col min="2604" max="2607" width="7.33203125" style="36" customWidth="1"/>
    <col min="2608" max="2618" width="6.33203125" style="36" customWidth="1"/>
    <col min="2619" max="2619" width="6.6640625" style="36" customWidth="1"/>
    <col min="2620" max="2621" width="6.33203125" style="36" customWidth="1"/>
    <col min="2622" max="2622" width="7.6640625" style="36" customWidth="1"/>
    <col min="2623" max="2626" width="7.33203125" style="36" customWidth="1"/>
    <col min="2627" max="2822" width="6.33203125" style="36" customWidth="1"/>
    <col min="2823" max="2823" width="12.88671875" style="36" customWidth="1"/>
    <col min="2824" max="2824" width="17.33203125" style="36" customWidth="1"/>
    <col min="2825" max="2825" width="13" style="36" customWidth="1"/>
    <col min="2826" max="2826" width="13.6640625" style="36" customWidth="1"/>
    <col min="2827" max="2827" width="12.33203125" style="36" customWidth="1"/>
    <col min="2828" max="2859" width="0" style="36" hidden="1" customWidth="1"/>
    <col min="2860" max="2863" width="7.33203125" style="36" customWidth="1"/>
    <col min="2864" max="2874" width="6.33203125" style="36" customWidth="1"/>
    <col min="2875" max="2875" width="6.6640625" style="36" customWidth="1"/>
    <col min="2876" max="2877" width="6.33203125" style="36" customWidth="1"/>
    <col min="2878" max="2878" width="7.6640625" style="36" customWidth="1"/>
    <col min="2879" max="2882" width="7.33203125" style="36" customWidth="1"/>
    <col min="2883" max="3078" width="6.33203125" style="36" customWidth="1"/>
    <col min="3079" max="3079" width="12.88671875" style="36" customWidth="1"/>
    <col min="3080" max="3080" width="17.33203125" style="36" customWidth="1"/>
    <col min="3081" max="3081" width="13" style="36" customWidth="1"/>
    <col min="3082" max="3082" width="13.6640625" style="36" customWidth="1"/>
    <col min="3083" max="3083" width="12.33203125" style="36" customWidth="1"/>
    <col min="3084" max="3115" width="0" style="36" hidden="1" customWidth="1"/>
    <col min="3116" max="3119" width="7.33203125" style="36" customWidth="1"/>
    <col min="3120" max="3130" width="6.33203125" style="36" customWidth="1"/>
    <col min="3131" max="3131" width="6.6640625" style="36" customWidth="1"/>
    <col min="3132" max="3133" width="6.33203125" style="36" customWidth="1"/>
    <col min="3134" max="3134" width="7.6640625" style="36" customWidth="1"/>
    <col min="3135" max="3138" width="7.33203125" style="36" customWidth="1"/>
    <col min="3139" max="3334" width="6.33203125" style="36" customWidth="1"/>
    <col min="3335" max="3335" width="12.88671875" style="36" customWidth="1"/>
    <col min="3336" max="3336" width="17.33203125" style="36" customWidth="1"/>
    <col min="3337" max="3337" width="13" style="36" customWidth="1"/>
    <col min="3338" max="3338" width="13.6640625" style="36" customWidth="1"/>
    <col min="3339" max="3339" width="12.33203125" style="36" customWidth="1"/>
    <col min="3340" max="3371" width="0" style="36" hidden="1" customWidth="1"/>
    <col min="3372" max="3375" width="7.33203125" style="36" customWidth="1"/>
    <col min="3376" max="3386" width="6.33203125" style="36" customWidth="1"/>
    <col min="3387" max="3387" width="6.6640625" style="36" customWidth="1"/>
    <col min="3388" max="3389" width="6.33203125" style="36" customWidth="1"/>
    <col min="3390" max="3390" width="7.6640625" style="36" customWidth="1"/>
    <col min="3391" max="3394" width="7.33203125" style="36" customWidth="1"/>
    <col min="3395" max="3590" width="6.33203125" style="36" customWidth="1"/>
    <col min="3591" max="3591" width="12.88671875" style="36" customWidth="1"/>
    <col min="3592" max="3592" width="17.33203125" style="36" customWidth="1"/>
    <col min="3593" max="3593" width="13" style="36" customWidth="1"/>
    <col min="3594" max="3594" width="13.6640625" style="36" customWidth="1"/>
    <col min="3595" max="3595" width="12.33203125" style="36" customWidth="1"/>
    <col min="3596" max="3627" width="0" style="36" hidden="1" customWidth="1"/>
    <col min="3628" max="3631" width="7.33203125" style="36" customWidth="1"/>
    <col min="3632" max="3642" width="6.33203125" style="36" customWidth="1"/>
    <col min="3643" max="3643" width="6.6640625" style="36" customWidth="1"/>
    <col min="3644" max="3645" width="6.33203125" style="36" customWidth="1"/>
    <col min="3646" max="3646" width="7.6640625" style="36" customWidth="1"/>
    <col min="3647" max="3650" width="7.33203125" style="36" customWidth="1"/>
    <col min="3651" max="3846" width="6.33203125" style="36" customWidth="1"/>
    <col min="3847" max="3847" width="12.88671875" style="36" customWidth="1"/>
    <col min="3848" max="3848" width="17.33203125" style="36" customWidth="1"/>
    <col min="3849" max="3849" width="13" style="36" customWidth="1"/>
    <col min="3850" max="3850" width="13.6640625" style="36" customWidth="1"/>
    <col min="3851" max="3851" width="12.33203125" style="36" customWidth="1"/>
    <col min="3852" max="3883" width="0" style="36" hidden="1" customWidth="1"/>
    <col min="3884" max="3887" width="7.33203125" style="36" customWidth="1"/>
    <col min="3888" max="3898" width="6.33203125" style="36" customWidth="1"/>
    <col min="3899" max="3899" width="6.6640625" style="36" customWidth="1"/>
    <col min="3900" max="3901" width="6.33203125" style="36" customWidth="1"/>
    <col min="3902" max="3902" width="7.6640625" style="36" customWidth="1"/>
    <col min="3903" max="3906" width="7.33203125" style="36" customWidth="1"/>
    <col min="3907" max="4102" width="6.33203125" style="36" customWidth="1"/>
    <col min="4103" max="4103" width="12.88671875" style="36" customWidth="1"/>
    <col min="4104" max="4104" width="17.33203125" style="36" customWidth="1"/>
    <col min="4105" max="4105" width="13" style="36" customWidth="1"/>
    <col min="4106" max="4106" width="13.6640625" style="36" customWidth="1"/>
    <col min="4107" max="4107" width="12.33203125" style="36" customWidth="1"/>
    <col min="4108" max="4139" width="0" style="36" hidden="1" customWidth="1"/>
    <col min="4140" max="4143" width="7.33203125" style="36" customWidth="1"/>
    <col min="4144" max="4154" width="6.33203125" style="36" customWidth="1"/>
    <col min="4155" max="4155" width="6.6640625" style="36" customWidth="1"/>
    <col min="4156" max="4157" width="6.33203125" style="36" customWidth="1"/>
    <col min="4158" max="4158" width="7.6640625" style="36" customWidth="1"/>
    <col min="4159" max="4162" width="7.33203125" style="36" customWidth="1"/>
    <col min="4163" max="4358" width="6.33203125" style="36" customWidth="1"/>
    <col min="4359" max="4359" width="12.88671875" style="36" customWidth="1"/>
    <col min="4360" max="4360" width="17.33203125" style="36" customWidth="1"/>
    <col min="4361" max="4361" width="13" style="36" customWidth="1"/>
    <col min="4362" max="4362" width="13.6640625" style="36" customWidth="1"/>
    <col min="4363" max="4363" width="12.33203125" style="36" customWidth="1"/>
    <col min="4364" max="4395" width="0" style="36" hidden="1" customWidth="1"/>
    <col min="4396" max="4399" width="7.33203125" style="36" customWidth="1"/>
    <col min="4400" max="4410" width="6.33203125" style="36" customWidth="1"/>
    <col min="4411" max="4411" width="6.6640625" style="36" customWidth="1"/>
    <col min="4412" max="4413" width="6.33203125" style="36" customWidth="1"/>
    <col min="4414" max="4414" width="7.6640625" style="36" customWidth="1"/>
    <col min="4415" max="4418" width="7.33203125" style="36" customWidth="1"/>
    <col min="4419" max="4614" width="6.33203125" style="36" customWidth="1"/>
    <col min="4615" max="4615" width="12.88671875" style="36" customWidth="1"/>
    <col min="4616" max="4616" width="17.33203125" style="36" customWidth="1"/>
    <col min="4617" max="4617" width="13" style="36" customWidth="1"/>
    <col min="4618" max="4618" width="13.6640625" style="36" customWidth="1"/>
    <col min="4619" max="4619" width="12.33203125" style="36" customWidth="1"/>
    <col min="4620" max="4651" width="0" style="36" hidden="1" customWidth="1"/>
    <col min="4652" max="4655" width="7.33203125" style="36" customWidth="1"/>
    <col min="4656" max="4666" width="6.33203125" style="36" customWidth="1"/>
    <col min="4667" max="4667" width="6.6640625" style="36" customWidth="1"/>
    <col min="4668" max="4669" width="6.33203125" style="36" customWidth="1"/>
    <col min="4670" max="4670" width="7.6640625" style="36" customWidth="1"/>
    <col min="4671" max="4674" width="7.33203125" style="36" customWidth="1"/>
    <col min="4675" max="4870" width="6.33203125" style="36" customWidth="1"/>
    <col min="4871" max="4871" width="12.88671875" style="36" customWidth="1"/>
    <col min="4872" max="4872" width="17.33203125" style="36" customWidth="1"/>
    <col min="4873" max="4873" width="13" style="36" customWidth="1"/>
    <col min="4874" max="4874" width="13.6640625" style="36" customWidth="1"/>
    <col min="4875" max="4875" width="12.33203125" style="36" customWidth="1"/>
    <col min="4876" max="4907" width="0" style="36" hidden="1" customWidth="1"/>
    <col min="4908" max="4911" width="7.33203125" style="36" customWidth="1"/>
    <col min="4912" max="4922" width="6.33203125" style="36" customWidth="1"/>
    <col min="4923" max="4923" width="6.6640625" style="36" customWidth="1"/>
    <col min="4924" max="4925" width="6.33203125" style="36" customWidth="1"/>
    <col min="4926" max="4926" width="7.6640625" style="36" customWidth="1"/>
    <col min="4927" max="4930" width="7.33203125" style="36" customWidth="1"/>
    <col min="4931" max="5126" width="6.33203125" style="36" customWidth="1"/>
    <col min="5127" max="5127" width="12.88671875" style="36" customWidth="1"/>
    <col min="5128" max="5128" width="17.33203125" style="36" customWidth="1"/>
    <col min="5129" max="5129" width="13" style="36" customWidth="1"/>
    <col min="5130" max="5130" width="13.6640625" style="36" customWidth="1"/>
    <col min="5131" max="5131" width="12.33203125" style="36" customWidth="1"/>
    <col min="5132" max="5163" width="0" style="36" hidden="1" customWidth="1"/>
    <col min="5164" max="5167" width="7.33203125" style="36" customWidth="1"/>
    <col min="5168" max="5178" width="6.33203125" style="36" customWidth="1"/>
    <col min="5179" max="5179" width="6.6640625" style="36" customWidth="1"/>
    <col min="5180" max="5181" width="6.33203125" style="36" customWidth="1"/>
    <col min="5182" max="5182" width="7.6640625" style="36" customWidth="1"/>
    <col min="5183" max="5186" width="7.33203125" style="36" customWidth="1"/>
    <col min="5187" max="5382" width="6.33203125" style="36" customWidth="1"/>
    <col min="5383" max="5383" width="12.88671875" style="36" customWidth="1"/>
    <col min="5384" max="5384" width="17.33203125" style="36" customWidth="1"/>
    <col min="5385" max="5385" width="13" style="36" customWidth="1"/>
    <col min="5386" max="5386" width="13.6640625" style="36" customWidth="1"/>
    <col min="5387" max="5387" width="12.33203125" style="36" customWidth="1"/>
    <col min="5388" max="5419" width="0" style="36" hidden="1" customWidth="1"/>
    <col min="5420" max="5423" width="7.33203125" style="36" customWidth="1"/>
    <col min="5424" max="5434" width="6.33203125" style="36" customWidth="1"/>
    <col min="5435" max="5435" width="6.6640625" style="36" customWidth="1"/>
    <col min="5436" max="5437" width="6.33203125" style="36" customWidth="1"/>
    <col min="5438" max="5438" width="7.6640625" style="36" customWidth="1"/>
    <col min="5439" max="5442" width="7.33203125" style="36" customWidth="1"/>
    <col min="5443" max="5638" width="6.33203125" style="36" customWidth="1"/>
    <col min="5639" max="5639" width="12.88671875" style="36" customWidth="1"/>
    <col min="5640" max="5640" width="17.33203125" style="36" customWidth="1"/>
    <col min="5641" max="5641" width="13" style="36" customWidth="1"/>
    <col min="5642" max="5642" width="13.6640625" style="36" customWidth="1"/>
    <col min="5643" max="5643" width="12.33203125" style="36" customWidth="1"/>
    <col min="5644" max="5675" width="0" style="36" hidden="1" customWidth="1"/>
    <col min="5676" max="5679" width="7.33203125" style="36" customWidth="1"/>
    <col min="5680" max="5690" width="6.33203125" style="36" customWidth="1"/>
    <col min="5691" max="5691" width="6.6640625" style="36" customWidth="1"/>
    <col min="5692" max="5693" width="6.33203125" style="36" customWidth="1"/>
    <col min="5694" max="5694" width="7.6640625" style="36" customWidth="1"/>
    <col min="5695" max="5698" width="7.33203125" style="36" customWidth="1"/>
    <col min="5699" max="5894" width="6.33203125" style="36" customWidth="1"/>
    <col min="5895" max="5895" width="12.88671875" style="36" customWidth="1"/>
    <col min="5896" max="5896" width="17.33203125" style="36" customWidth="1"/>
    <col min="5897" max="5897" width="13" style="36" customWidth="1"/>
    <col min="5898" max="5898" width="13.6640625" style="36" customWidth="1"/>
    <col min="5899" max="5899" width="12.33203125" style="36" customWidth="1"/>
    <col min="5900" max="5931" width="0" style="36" hidden="1" customWidth="1"/>
    <col min="5932" max="5935" width="7.33203125" style="36" customWidth="1"/>
    <col min="5936" max="5946" width="6.33203125" style="36" customWidth="1"/>
    <col min="5947" max="5947" width="6.6640625" style="36" customWidth="1"/>
    <col min="5948" max="5949" width="6.33203125" style="36" customWidth="1"/>
    <col min="5950" max="5950" width="7.6640625" style="36" customWidth="1"/>
    <col min="5951" max="5954" width="7.33203125" style="36" customWidth="1"/>
    <col min="5955" max="6150" width="6.33203125" style="36" customWidth="1"/>
    <col min="6151" max="6151" width="12.88671875" style="36" customWidth="1"/>
    <col min="6152" max="6152" width="17.33203125" style="36" customWidth="1"/>
    <col min="6153" max="6153" width="13" style="36" customWidth="1"/>
    <col min="6154" max="6154" width="13.6640625" style="36" customWidth="1"/>
    <col min="6155" max="6155" width="12.33203125" style="36" customWidth="1"/>
    <col min="6156" max="6187" width="0" style="36" hidden="1" customWidth="1"/>
    <col min="6188" max="6191" width="7.33203125" style="36" customWidth="1"/>
    <col min="6192" max="6202" width="6.33203125" style="36" customWidth="1"/>
    <col min="6203" max="6203" width="6.6640625" style="36" customWidth="1"/>
    <col min="6204" max="6205" width="6.33203125" style="36" customWidth="1"/>
    <col min="6206" max="6206" width="7.6640625" style="36" customWidth="1"/>
    <col min="6207" max="6210" width="7.33203125" style="36" customWidth="1"/>
    <col min="6211" max="6406" width="6.33203125" style="36" customWidth="1"/>
    <col min="6407" max="6407" width="12.88671875" style="36" customWidth="1"/>
    <col min="6408" max="6408" width="17.33203125" style="36" customWidth="1"/>
    <col min="6409" max="6409" width="13" style="36" customWidth="1"/>
    <col min="6410" max="6410" width="13.6640625" style="36" customWidth="1"/>
    <col min="6411" max="6411" width="12.33203125" style="36" customWidth="1"/>
    <col min="6412" max="6443" width="0" style="36" hidden="1" customWidth="1"/>
    <col min="6444" max="6447" width="7.33203125" style="36" customWidth="1"/>
    <col min="6448" max="6458" width="6.33203125" style="36" customWidth="1"/>
    <col min="6459" max="6459" width="6.6640625" style="36" customWidth="1"/>
    <col min="6460" max="6461" width="6.33203125" style="36" customWidth="1"/>
    <col min="6462" max="6462" width="7.6640625" style="36" customWidth="1"/>
    <col min="6463" max="6466" width="7.33203125" style="36" customWidth="1"/>
    <col min="6467" max="6662" width="6.33203125" style="36" customWidth="1"/>
    <col min="6663" max="6663" width="12.88671875" style="36" customWidth="1"/>
    <col min="6664" max="6664" width="17.33203125" style="36" customWidth="1"/>
    <col min="6665" max="6665" width="13" style="36" customWidth="1"/>
    <col min="6666" max="6666" width="13.6640625" style="36" customWidth="1"/>
    <col min="6667" max="6667" width="12.33203125" style="36" customWidth="1"/>
    <col min="6668" max="6699" width="0" style="36" hidden="1" customWidth="1"/>
    <col min="6700" max="6703" width="7.33203125" style="36" customWidth="1"/>
    <col min="6704" max="6714" width="6.33203125" style="36" customWidth="1"/>
    <col min="6715" max="6715" width="6.6640625" style="36" customWidth="1"/>
    <col min="6716" max="6717" width="6.33203125" style="36" customWidth="1"/>
    <col min="6718" max="6718" width="7.6640625" style="36" customWidth="1"/>
    <col min="6719" max="6722" width="7.33203125" style="36" customWidth="1"/>
    <col min="6723" max="6918" width="6.33203125" style="36" customWidth="1"/>
    <col min="6919" max="6919" width="12.88671875" style="36" customWidth="1"/>
    <col min="6920" max="6920" width="17.33203125" style="36" customWidth="1"/>
    <col min="6921" max="6921" width="13" style="36" customWidth="1"/>
    <col min="6922" max="6922" width="13.6640625" style="36" customWidth="1"/>
    <col min="6923" max="6923" width="12.33203125" style="36" customWidth="1"/>
    <col min="6924" max="6955" width="0" style="36" hidden="1" customWidth="1"/>
    <col min="6956" max="6959" width="7.33203125" style="36" customWidth="1"/>
    <col min="6960" max="6970" width="6.33203125" style="36" customWidth="1"/>
    <col min="6971" max="6971" width="6.6640625" style="36" customWidth="1"/>
    <col min="6972" max="6973" width="6.33203125" style="36" customWidth="1"/>
    <col min="6974" max="6974" width="7.6640625" style="36" customWidth="1"/>
    <col min="6975" max="6978" width="7.33203125" style="36" customWidth="1"/>
    <col min="6979" max="7174" width="6.33203125" style="36" customWidth="1"/>
    <col min="7175" max="7175" width="12.88671875" style="36" customWidth="1"/>
    <col min="7176" max="7176" width="17.33203125" style="36" customWidth="1"/>
    <col min="7177" max="7177" width="13" style="36" customWidth="1"/>
    <col min="7178" max="7178" width="13.6640625" style="36" customWidth="1"/>
    <col min="7179" max="7179" width="12.33203125" style="36" customWidth="1"/>
    <col min="7180" max="7211" width="0" style="36" hidden="1" customWidth="1"/>
    <col min="7212" max="7215" width="7.33203125" style="36" customWidth="1"/>
    <col min="7216" max="7226" width="6.33203125" style="36" customWidth="1"/>
    <col min="7227" max="7227" width="6.6640625" style="36" customWidth="1"/>
    <col min="7228" max="7229" width="6.33203125" style="36" customWidth="1"/>
    <col min="7230" max="7230" width="7.6640625" style="36" customWidth="1"/>
    <col min="7231" max="7234" width="7.33203125" style="36" customWidth="1"/>
    <col min="7235" max="7430" width="6.33203125" style="36" customWidth="1"/>
    <col min="7431" max="7431" width="12.88671875" style="36" customWidth="1"/>
    <col min="7432" max="7432" width="17.33203125" style="36" customWidth="1"/>
    <col min="7433" max="7433" width="13" style="36" customWidth="1"/>
    <col min="7434" max="7434" width="13.6640625" style="36" customWidth="1"/>
    <col min="7435" max="7435" width="12.33203125" style="36" customWidth="1"/>
    <col min="7436" max="7467" width="0" style="36" hidden="1" customWidth="1"/>
    <col min="7468" max="7471" width="7.33203125" style="36" customWidth="1"/>
    <col min="7472" max="7482" width="6.33203125" style="36" customWidth="1"/>
    <col min="7483" max="7483" width="6.6640625" style="36" customWidth="1"/>
    <col min="7484" max="7485" width="6.33203125" style="36" customWidth="1"/>
    <col min="7486" max="7486" width="7.6640625" style="36" customWidth="1"/>
    <col min="7487" max="7490" width="7.33203125" style="36" customWidth="1"/>
    <col min="7491" max="7686" width="6.33203125" style="36" customWidth="1"/>
    <col min="7687" max="7687" width="12.88671875" style="36" customWidth="1"/>
    <col min="7688" max="7688" width="17.33203125" style="36" customWidth="1"/>
    <col min="7689" max="7689" width="13" style="36" customWidth="1"/>
    <col min="7690" max="7690" width="13.6640625" style="36" customWidth="1"/>
    <col min="7691" max="7691" width="12.33203125" style="36" customWidth="1"/>
    <col min="7692" max="7723" width="0" style="36" hidden="1" customWidth="1"/>
    <col min="7724" max="7727" width="7.33203125" style="36" customWidth="1"/>
    <col min="7728" max="7738" width="6.33203125" style="36" customWidth="1"/>
    <col min="7739" max="7739" width="6.6640625" style="36" customWidth="1"/>
    <col min="7740" max="7741" width="6.33203125" style="36" customWidth="1"/>
    <col min="7742" max="7742" width="7.6640625" style="36" customWidth="1"/>
    <col min="7743" max="7746" width="7.33203125" style="36" customWidth="1"/>
    <col min="7747" max="7942" width="6.33203125" style="36" customWidth="1"/>
    <col min="7943" max="7943" width="12.88671875" style="36" customWidth="1"/>
    <col min="7944" max="7944" width="17.33203125" style="36" customWidth="1"/>
    <col min="7945" max="7945" width="13" style="36" customWidth="1"/>
    <col min="7946" max="7946" width="13.6640625" style="36" customWidth="1"/>
    <col min="7947" max="7947" width="12.33203125" style="36" customWidth="1"/>
    <col min="7948" max="7979" width="0" style="36" hidden="1" customWidth="1"/>
    <col min="7980" max="7983" width="7.33203125" style="36" customWidth="1"/>
    <col min="7984" max="7994" width="6.33203125" style="36" customWidth="1"/>
    <col min="7995" max="7995" width="6.6640625" style="36" customWidth="1"/>
    <col min="7996" max="7997" width="6.33203125" style="36" customWidth="1"/>
    <col min="7998" max="7998" width="7.6640625" style="36" customWidth="1"/>
    <col min="7999" max="8002" width="7.33203125" style="36" customWidth="1"/>
    <col min="8003" max="8198" width="6.33203125" style="36" customWidth="1"/>
    <col min="8199" max="8199" width="12.88671875" style="36" customWidth="1"/>
    <col min="8200" max="8200" width="17.33203125" style="36" customWidth="1"/>
    <col min="8201" max="8201" width="13" style="36" customWidth="1"/>
    <col min="8202" max="8202" width="13.6640625" style="36" customWidth="1"/>
    <col min="8203" max="8203" width="12.33203125" style="36" customWidth="1"/>
    <col min="8204" max="8235" width="0" style="36" hidden="1" customWidth="1"/>
    <col min="8236" max="8239" width="7.33203125" style="36" customWidth="1"/>
    <col min="8240" max="8250" width="6.33203125" style="36" customWidth="1"/>
    <col min="8251" max="8251" width="6.6640625" style="36" customWidth="1"/>
    <col min="8252" max="8253" width="6.33203125" style="36" customWidth="1"/>
    <col min="8254" max="8254" width="7.6640625" style="36" customWidth="1"/>
    <col min="8255" max="8258" width="7.33203125" style="36" customWidth="1"/>
    <col min="8259" max="8454" width="6.33203125" style="36" customWidth="1"/>
    <col min="8455" max="8455" width="12.88671875" style="36" customWidth="1"/>
    <col min="8456" max="8456" width="17.33203125" style="36" customWidth="1"/>
    <col min="8457" max="8457" width="13" style="36" customWidth="1"/>
    <col min="8458" max="8458" width="13.6640625" style="36" customWidth="1"/>
    <col min="8459" max="8459" width="12.33203125" style="36" customWidth="1"/>
    <col min="8460" max="8491" width="0" style="36" hidden="1" customWidth="1"/>
    <col min="8492" max="8495" width="7.33203125" style="36" customWidth="1"/>
    <col min="8496" max="8506" width="6.33203125" style="36" customWidth="1"/>
    <col min="8507" max="8507" width="6.6640625" style="36" customWidth="1"/>
    <col min="8508" max="8509" width="6.33203125" style="36" customWidth="1"/>
    <col min="8510" max="8510" width="7.6640625" style="36" customWidth="1"/>
    <col min="8511" max="8514" width="7.33203125" style="36" customWidth="1"/>
    <col min="8515" max="8710" width="6.33203125" style="36" customWidth="1"/>
    <col min="8711" max="8711" width="12.88671875" style="36" customWidth="1"/>
    <col min="8712" max="8712" width="17.33203125" style="36" customWidth="1"/>
    <col min="8713" max="8713" width="13" style="36" customWidth="1"/>
    <col min="8714" max="8714" width="13.6640625" style="36" customWidth="1"/>
    <col min="8715" max="8715" width="12.33203125" style="36" customWidth="1"/>
    <col min="8716" max="8747" width="0" style="36" hidden="1" customWidth="1"/>
    <col min="8748" max="8751" width="7.33203125" style="36" customWidth="1"/>
    <col min="8752" max="8762" width="6.33203125" style="36" customWidth="1"/>
    <col min="8763" max="8763" width="6.6640625" style="36" customWidth="1"/>
    <col min="8764" max="8765" width="6.33203125" style="36" customWidth="1"/>
    <col min="8766" max="8766" width="7.6640625" style="36" customWidth="1"/>
    <col min="8767" max="8770" width="7.33203125" style="36" customWidth="1"/>
    <col min="8771" max="8966" width="6.33203125" style="36" customWidth="1"/>
    <col min="8967" max="8967" width="12.88671875" style="36" customWidth="1"/>
    <col min="8968" max="8968" width="17.33203125" style="36" customWidth="1"/>
    <col min="8969" max="8969" width="13" style="36" customWidth="1"/>
    <col min="8970" max="8970" width="13.6640625" style="36" customWidth="1"/>
    <col min="8971" max="8971" width="12.33203125" style="36" customWidth="1"/>
    <col min="8972" max="9003" width="0" style="36" hidden="1" customWidth="1"/>
    <col min="9004" max="9007" width="7.33203125" style="36" customWidth="1"/>
    <col min="9008" max="9018" width="6.33203125" style="36" customWidth="1"/>
    <col min="9019" max="9019" width="6.6640625" style="36" customWidth="1"/>
    <col min="9020" max="9021" width="6.33203125" style="36" customWidth="1"/>
    <col min="9022" max="9022" width="7.6640625" style="36" customWidth="1"/>
    <col min="9023" max="9026" width="7.33203125" style="36" customWidth="1"/>
    <col min="9027" max="9222" width="6.33203125" style="36" customWidth="1"/>
    <col min="9223" max="9223" width="12.88671875" style="36" customWidth="1"/>
    <col min="9224" max="9224" width="17.33203125" style="36" customWidth="1"/>
    <col min="9225" max="9225" width="13" style="36" customWidth="1"/>
    <col min="9226" max="9226" width="13.6640625" style="36" customWidth="1"/>
    <col min="9227" max="9227" width="12.33203125" style="36" customWidth="1"/>
    <col min="9228" max="9259" width="0" style="36" hidden="1" customWidth="1"/>
    <col min="9260" max="9263" width="7.33203125" style="36" customWidth="1"/>
    <col min="9264" max="9274" width="6.33203125" style="36" customWidth="1"/>
    <col min="9275" max="9275" width="6.6640625" style="36" customWidth="1"/>
    <col min="9276" max="9277" width="6.33203125" style="36" customWidth="1"/>
    <col min="9278" max="9278" width="7.6640625" style="36" customWidth="1"/>
    <col min="9279" max="9282" width="7.33203125" style="36" customWidth="1"/>
    <col min="9283" max="9478" width="6.33203125" style="36" customWidth="1"/>
    <col min="9479" max="9479" width="12.88671875" style="36" customWidth="1"/>
    <col min="9480" max="9480" width="17.33203125" style="36" customWidth="1"/>
    <col min="9481" max="9481" width="13" style="36" customWidth="1"/>
    <col min="9482" max="9482" width="13.6640625" style="36" customWidth="1"/>
    <col min="9483" max="9483" width="12.33203125" style="36" customWidth="1"/>
    <col min="9484" max="9515" width="0" style="36" hidden="1" customWidth="1"/>
    <col min="9516" max="9519" width="7.33203125" style="36" customWidth="1"/>
    <col min="9520" max="9530" width="6.33203125" style="36" customWidth="1"/>
    <col min="9531" max="9531" width="6.6640625" style="36" customWidth="1"/>
    <col min="9532" max="9533" width="6.33203125" style="36" customWidth="1"/>
    <col min="9534" max="9534" width="7.6640625" style="36" customWidth="1"/>
    <col min="9535" max="9538" width="7.33203125" style="36" customWidth="1"/>
    <col min="9539" max="9734" width="6.33203125" style="36" customWidth="1"/>
    <col min="9735" max="9735" width="12.88671875" style="36" customWidth="1"/>
    <col min="9736" max="9736" width="17.33203125" style="36" customWidth="1"/>
    <col min="9737" max="9737" width="13" style="36" customWidth="1"/>
    <col min="9738" max="9738" width="13.6640625" style="36" customWidth="1"/>
    <col min="9739" max="9739" width="12.33203125" style="36" customWidth="1"/>
    <col min="9740" max="9771" width="0" style="36" hidden="1" customWidth="1"/>
    <col min="9772" max="9775" width="7.33203125" style="36" customWidth="1"/>
    <col min="9776" max="9786" width="6.33203125" style="36" customWidth="1"/>
    <col min="9787" max="9787" width="6.6640625" style="36" customWidth="1"/>
    <col min="9788" max="9789" width="6.33203125" style="36" customWidth="1"/>
    <col min="9790" max="9790" width="7.6640625" style="36" customWidth="1"/>
    <col min="9791" max="9794" width="7.33203125" style="36" customWidth="1"/>
    <col min="9795" max="9990" width="6.33203125" style="36" customWidth="1"/>
    <col min="9991" max="9991" width="12.88671875" style="36" customWidth="1"/>
    <col min="9992" max="9992" width="17.33203125" style="36" customWidth="1"/>
    <col min="9993" max="9993" width="13" style="36" customWidth="1"/>
    <col min="9994" max="9994" width="13.6640625" style="36" customWidth="1"/>
    <col min="9995" max="9995" width="12.33203125" style="36" customWidth="1"/>
    <col min="9996" max="10027" width="0" style="36" hidden="1" customWidth="1"/>
    <col min="10028" max="10031" width="7.33203125" style="36" customWidth="1"/>
    <col min="10032" max="10042" width="6.33203125" style="36" customWidth="1"/>
    <col min="10043" max="10043" width="6.6640625" style="36" customWidth="1"/>
    <col min="10044" max="10045" width="6.33203125" style="36" customWidth="1"/>
    <col min="10046" max="10046" width="7.6640625" style="36" customWidth="1"/>
    <col min="10047" max="10050" width="7.33203125" style="36" customWidth="1"/>
    <col min="10051" max="10246" width="6.33203125" style="36" customWidth="1"/>
    <col min="10247" max="10247" width="12.88671875" style="36" customWidth="1"/>
    <col min="10248" max="10248" width="17.33203125" style="36" customWidth="1"/>
    <col min="10249" max="10249" width="13" style="36" customWidth="1"/>
    <col min="10250" max="10250" width="13.6640625" style="36" customWidth="1"/>
    <col min="10251" max="10251" width="12.33203125" style="36" customWidth="1"/>
    <col min="10252" max="10283" width="0" style="36" hidden="1" customWidth="1"/>
    <col min="10284" max="10287" width="7.33203125" style="36" customWidth="1"/>
    <col min="10288" max="10298" width="6.33203125" style="36" customWidth="1"/>
    <col min="10299" max="10299" width="6.6640625" style="36" customWidth="1"/>
    <col min="10300" max="10301" width="6.33203125" style="36" customWidth="1"/>
    <col min="10302" max="10302" width="7.6640625" style="36" customWidth="1"/>
    <col min="10303" max="10306" width="7.33203125" style="36" customWidth="1"/>
    <col min="10307" max="10502" width="6.33203125" style="36" customWidth="1"/>
    <col min="10503" max="10503" width="12.88671875" style="36" customWidth="1"/>
    <col min="10504" max="10504" width="17.33203125" style="36" customWidth="1"/>
    <col min="10505" max="10505" width="13" style="36" customWidth="1"/>
    <col min="10506" max="10506" width="13.6640625" style="36" customWidth="1"/>
    <col min="10507" max="10507" width="12.33203125" style="36" customWidth="1"/>
    <col min="10508" max="10539" width="0" style="36" hidden="1" customWidth="1"/>
    <col min="10540" max="10543" width="7.33203125" style="36" customWidth="1"/>
    <col min="10544" max="10554" width="6.33203125" style="36" customWidth="1"/>
    <col min="10555" max="10555" width="6.6640625" style="36" customWidth="1"/>
    <col min="10556" max="10557" width="6.33203125" style="36" customWidth="1"/>
    <col min="10558" max="10558" width="7.6640625" style="36" customWidth="1"/>
    <col min="10559" max="10562" width="7.33203125" style="36" customWidth="1"/>
    <col min="10563" max="10758" width="6.33203125" style="36" customWidth="1"/>
    <col min="10759" max="10759" width="12.88671875" style="36" customWidth="1"/>
    <col min="10760" max="10760" width="17.33203125" style="36" customWidth="1"/>
    <col min="10761" max="10761" width="13" style="36" customWidth="1"/>
    <col min="10762" max="10762" width="13.6640625" style="36" customWidth="1"/>
    <col min="10763" max="10763" width="12.33203125" style="36" customWidth="1"/>
    <col min="10764" max="10795" width="0" style="36" hidden="1" customWidth="1"/>
    <col min="10796" max="10799" width="7.33203125" style="36" customWidth="1"/>
    <col min="10800" max="10810" width="6.33203125" style="36" customWidth="1"/>
    <col min="10811" max="10811" width="6.6640625" style="36" customWidth="1"/>
    <col min="10812" max="10813" width="6.33203125" style="36" customWidth="1"/>
    <col min="10814" max="10814" width="7.6640625" style="36" customWidth="1"/>
    <col min="10815" max="10818" width="7.33203125" style="36" customWidth="1"/>
    <col min="10819" max="11014" width="6.33203125" style="36" customWidth="1"/>
    <col min="11015" max="11015" width="12.88671875" style="36" customWidth="1"/>
    <col min="11016" max="11016" width="17.33203125" style="36" customWidth="1"/>
    <col min="11017" max="11017" width="13" style="36" customWidth="1"/>
    <col min="11018" max="11018" width="13.6640625" style="36" customWidth="1"/>
    <col min="11019" max="11019" width="12.33203125" style="36" customWidth="1"/>
    <col min="11020" max="11051" width="0" style="36" hidden="1" customWidth="1"/>
    <col min="11052" max="11055" width="7.33203125" style="36" customWidth="1"/>
    <col min="11056" max="11066" width="6.33203125" style="36" customWidth="1"/>
    <col min="11067" max="11067" width="6.6640625" style="36" customWidth="1"/>
    <col min="11068" max="11069" width="6.33203125" style="36" customWidth="1"/>
    <col min="11070" max="11070" width="7.6640625" style="36" customWidth="1"/>
    <col min="11071" max="11074" width="7.33203125" style="36" customWidth="1"/>
    <col min="11075" max="11270" width="6.33203125" style="36" customWidth="1"/>
    <col min="11271" max="11271" width="12.88671875" style="36" customWidth="1"/>
    <col min="11272" max="11272" width="17.33203125" style="36" customWidth="1"/>
    <col min="11273" max="11273" width="13" style="36" customWidth="1"/>
    <col min="11274" max="11274" width="13.6640625" style="36" customWidth="1"/>
    <col min="11275" max="11275" width="12.33203125" style="36" customWidth="1"/>
    <col min="11276" max="11307" width="0" style="36" hidden="1" customWidth="1"/>
    <col min="11308" max="11311" width="7.33203125" style="36" customWidth="1"/>
    <col min="11312" max="11322" width="6.33203125" style="36" customWidth="1"/>
    <col min="11323" max="11323" width="6.6640625" style="36" customWidth="1"/>
    <col min="11324" max="11325" width="6.33203125" style="36" customWidth="1"/>
    <col min="11326" max="11326" width="7.6640625" style="36" customWidth="1"/>
    <col min="11327" max="11330" width="7.33203125" style="36" customWidth="1"/>
    <col min="11331" max="11526" width="6.33203125" style="36" customWidth="1"/>
    <col min="11527" max="11527" width="12.88671875" style="36" customWidth="1"/>
    <col min="11528" max="11528" width="17.33203125" style="36" customWidth="1"/>
    <col min="11529" max="11529" width="13" style="36" customWidth="1"/>
    <col min="11530" max="11530" width="13.6640625" style="36" customWidth="1"/>
    <col min="11531" max="11531" width="12.33203125" style="36" customWidth="1"/>
    <col min="11532" max="11563" width="0" style="36" hidden="1" customWidth="1"/>
    <col min="11564" max="11567" width="7.33203125" style="36" customWidth="1"/>
    <col min="11568" max="11578" width="6.33203125" style="36" customWidth="1"/>
    <col min="11579" max="11579" width="6.6640625" style="36" customWidth="1"/>
    <col min="11580" max="11581" width="6.33203125" style="36" customWidth="1"/>
    <col min="11582" max="11582" width="7.6640625" style="36" customWidth="1"/>
    <col min="11583" max="11586" width="7.33203125" style="36" customWidth="1"/>
    <col min="11587" max="11782" width="6.33203125" style="36" customWidth="1"/>
    <col min="11783" max="11783" width="12.88671875" style="36" customWidth="1"/>
    <col min="11784" max="11784" width="17.33203125" style="36" customWidth="1"/>
    <col min="11785" max="11785" width="13" style="36" customWidth="1"/>
    <col min="11786" max="11786" width="13.6640625" style="36" customWidth="1"/>
    <col min="11787" max="11787" width="12.33203125" style="36" customWidth="1"/>
    <col min="11788" max="11819" width="0" style="36" hidden="1" customWidth="1"/>
    <col min="11820" max="11823" width="7.33203125" style="36" customWidth="1"/>
    <col min="11824" max="11834" width="6.33203125" style="36" customWidth="1"/>
    <col min="11835" max="11835" width="6.6640625" style="36" customWidth="1"/>
    <col min="11836" max="11837" width="6.33203125" style="36" customWidth="1"/>
    <col min="11838" max="11838" width="7.6640625" style="36" customWidth="1"/>
    <col min="11839" max="11842" width="7.33203125" style="36" customWidth="1"/>
    <col min="11843" max="12038" width="6.33203125" style="36" customWidth="1"/>
    <col min="12039" max="12039" width="12.88671875" style="36" customWidth="1"/>
    <col min="12040" max="12040" width="17.33203125" style="36" customWidth="1"/>
    <col min="12041" max="12041" width="13" style="36" customWidth="1"/>
    <col min="12042" max="12042" width="13.6640625" style="36" customWidth="1"/>
    <col min="12043" max="12043" width="12.33203125" style="36" customWidth="1"/>
    <col min="12044" max="12075" width="0" style="36" hidden="1" customWidth="1"/>
    <col min="12076" max="12079" width="7.33203125" style="36" customWidth="1"/>
    <col min="12080" max="12090" width="6.33203125" style="36" customWidth="1"/>
    <col min="12091" max="12091" width="6.6640625" style="36" customWidth="1"/>
    <col min="12092" max="12093" width="6.33203125" style="36" customWidth="1"/>
    <col min="12094" max="12094" width="7.6640625" style="36" customWidth="1"/>
    <col min="12095" max="12098" width="7.33203125" style="36" customWidth="1"/>
    <col min="12099" max="12294" width="6.33203125" style="36" customWidth="1"/>
    <col min="12295" max="12295" width="12.88671875" style="36" customWidth="1"/>
    <col min="12296" max="12296" width="17.33203125" style="36" customWidth="1"/>
    <col min="12297" max="12297" width="13" style="36" customWidth="1"/>
    <col min="12298" max="12298" width="13.6640625" style="36" customWidth="1"/>
    <col min="12299" max="12299" width="12.33203125" style="36" customWidth="1"/>
    <col min="12300" max="12331" width="0" style="36" hidden="1" customWidth="1"/>
    <col min="12332" max="12335" width="7.33203125" style="36" customWidth="1"/>
    <col min="12336" max="12346" width="6.33203125" style="36" customWidth="1"/>
    <col min="12347" max="12347" width="6.6640625" style="36" customWidth="1"/>
    <col min="12348" max="12349" width="6.33203125" style="36" customWidth="1"/>
    <col min="12350" max="12350" width="7.6640625" style="36" customWidth="1"/>
    <col min="12351" max="12354" width="7.33203125" style="36" customWidth="1"/>
    <col min="12355" max="12550" width="6.33203125" style="36" customWidth="1"/>
    <col min="12551" max="12551" width="12.88671875" style="36" customWidth="1"/>
    <col min="12552" max="12552" width="17.33203125" style="36" customWidth="1"/>
    <col min="12553" max="12553" width="13" style="36" customWidth="1"/>
    <col min="12554" max="12554" width="13.6640625" style="36" customWidth="1"/>
    <col min="12555" max="12555" width="12.33203125" style="36" customWidth="1"/>
    <col min="12556" max="12587" width="0" style="36" hidden="1" customWidth="1"/>
    <col min="12588" max="12591" width="7.33203125" style="36" customWidth="1"/>
    <col min="12592" max="12602" width="6.33203125" style="36" customWidth="1"/>
    <col min="12603" max="12603" width="6.6640625" style="36" customWidth="1"/>
    <col min="12604" max="12605" width="6.33203125" style="36" customWidth="1"/>
    <col min="12606" max="12606" width="7.6640625" style="36" customWidth="1"/>
    <col min="12607" max="12610" width="7.33203125" style="36" customWidth="1"/>
    <col min="12611" max="12806" width="6.33203125" style="36" customWidth="1"/>
    <col min="12807" max="12807" width="12.88671875" style="36" customWidth="1"/>
    <col min="12808" max="12808" width="17.33203125" style="36" customWidth="1"/>
    <col min="12809" max="12809" width="13" style="36" customWidth="1"/>
    <col min="12810" max="12810" width="13.6640625" style="36" customWidth="1"/>
    <col min="12811" max="12811" width="12.33203125" style="36" customWidth="1"/>
    <col min="12812" max="12843" width="0" style="36" hidden="1" customWidth="1"/>
    <col min="12844" max="12847" width="7.33203125" style="36" customWidth="1"/>
    <col min="12848" max="12858" width="6.33203125" style="36" customWidth="1"/>
    <col min="12859" max="12859" width="6.6640625" style="36" customWidth="1"/>
    <col min="12860" max="12861" width="6.33203125" style="36" customWidth="1"/>
    <col min="12862" max="12862" width="7.6640625" style="36" customWidth="1"/>
    <col min="12863" max="12866" width="7.33203125" style="36" customWidth="1"/>
    <col min="12867" max="13062" width="6.33203125" style="36" customWidth="1"/>
    <col min="13063" max="13063" width="12.88671875" style="36" customWidth="1"/>
    <col min="13064" max="13064" width="17.33203125" style="36" customWidth="1"/>
    <col min="13065" max="13065" width="13" style="36" customWidth="1"/>
    <col min="13066" max="13066" width="13.6640625" style="36" customWidth="1"/>
    <col min="13067" max="13067" width="12.33203125" style="36" customWidth="1"/>
    <col min="13068" max="13099" width="0" style="36" hidden="1" customWidth="1"/>
    <col min="13100" max="13103" width="7.33203125" style="36" customWidth="1"/>
    <col min="13104" max="13114" width="6.33203125" style="36" customWidth="1"/>
    <col min="13115" max="13115" width="6.6640625" style="36" customWidth="1"/>
    <col min="13116" max="13117" width="6.33203125" style="36" customWidth="1"/>
    <col min="13118" max="13118" width="7.6640625" style="36" customWidth="1"/>
    <col min="13119" max="13122" width="7.33203125" style="36" customWidth="1"/>
    <col min="13123" max="13318" width="6.33203125" style="36" customWidth="1"/>
    <col min="13319" max="13319" width="12.88671875" style="36" customWidth="1"/>
    <col min="13320" max="13320" width="17.33203125" style="36" customWidth="1"/>
    <col min="13321" max="13321" width="13" style="36" customWidth="1"/>
    <col min="13322" max="13322" width="13.6640625" style="36" customWidth="1"/>
    <col min="13323" max="13323" width="12.33203125" style="36" customWidth="1"/>
    <col min="13324" max="13355" width="0" style="36" hidden="1" customWidth="1"/>
    <col min="13356" max="13359" width="7.33203125" style="36" customWidth="1"/>
    <col min="13360" max="13370" width="6.33203125" style="36" customWidth="1"/>
    <col min="13371" max="13371" width="6.6640625" style="36" customWidth="1"/>
    <col min="13372" max="13373" width="6.33203125" style="36" customWidth="1"/>
    <col min="13374" max="13374" width="7.6640625" style="36" customWidth="1"/>
    <col min="13375" max="13378" width="7.33203125" style="36" customWidth="1"/>
    <col min="13379" max="13574" width="6.33203125" style="36" customWidth="1"/>
    <col min="13575" max="13575" width="12.88671875" style="36" customWidth="1"/>
    <col min="13576" max="13576" width="17.33203125" style="36" customWidth="1"/>
    <col min="13577" max="13577" width="13" style="36" customWidth="1"/>
    <col min="13578" max="13578" width="13.6640625" style="36" customWidth="1"/>
    <col min="13579" max="13579" width="12.33203125" style="36" customWidth="1"/>
    <col min="13580" max="13611" width="0" style="36" hidden="1" customWidth="1"/>
    <col min="13612" max="13615" width="7.33203125" style="36" customWidth="1"/>
    <col min="13616" max="13626" width="6.33203125" style="36" customWidth="1"/>
    <col min="13627" max="13627" width="6.6640625" style="36" customWidth="1"/>
    <col min="13628" max="13629" width="6.33203125" style="36" customWidth="1"/>
    <col min="13630" max="13630" width="7.6640625" style="36" customWidth="1"/>
    <col min="13631" max="13634" width="7.33203125" style="36" customWidth="1"/>
    <col min="13635" max="13830" width="6.33203125" style="36" customWidth="1"/>
    <col min="13831" max="13831" width="12.88671875" style="36" customWidth="1"/>
    <col min="13832" max="13832" width="17.33203125" style="36" customWidth="1"/>
    <col min="13833" max="13833" width="13" style="36" customWidth="1"/>
    <col min="13834" max="13834" width="13.6640625" style="36" customWidth="1"/>
    <col min="13835" max="13835" width="12.33203125" style="36" customWidth="1"/>
    <col min="13836" max="13867" width="0" style="36" hidden="1" customWidth="1"/>
    <col min="13868" max="13871" width="7.33203125" style="36" customWidth="1"/>
    <col min="13872" max="13882" width="6.33203125" style="36" customWidth="1"/>
    <col min="13883" max="13883" width="6.6640625" style="36" customWidth="1"/>
    <col min="13884" max="13885" width="6.33203125" style="36" customWidth="1"/>
    <col min="13886" max="13886" width="7.6640625" style="36" customWidth="1"/>
    <col min="13887" max="13890" width="7.33203125" style="36" customWidth="1"/>
    <col min="13891" max="14086" width="6.33203125" style="36" customWidth="1"/>
    <col min="14087" max="14087" width="12.88671875" style="36" customWidth="1"/>
    <col min="14088" max="14088" width="17.33203125" style="36" customWidth="1"/>
    <col min="14089" max="14089" width="13" style="36" customWidth="1"/>
    <col min="14090" max="14090" width="13.6640625" style="36" customWidth="1"/>
    <col min="14091" max="14091" width="12.33203125" style="36" customWidth="1"/>
    <col min="14092" max="14123" width="0" style="36" hidden="1" customWidth="1"/>
    <col min="14124" max="14127" width="7.33203125" style="36" customWidth="1"/>
    <col min="14128" max="14138" width="6.33203125" style="36" customWidth="1"/>
    <col min="14139" max="14139" width="6.6640625" style="36" customWidth="1"/>
    <col min="14140" max="14141" width="6.33203125" style="36" customWidth="1"/>
    <col min="14142" max="14142" width="7.6640625" style="36" customWidth="1"/>
    <col min="14143" max="14146" width="7.33203125" style="36" customWidth="1"/>
    <col min="14147" max="14342" width="6.33203125" style="36" customWidth="1"/>
    <col min="14343" max="14343" width="12.88671875" style="36" customWidth="1"/>
    <col min="14344" max="14344" width="17.33203125" style="36" customWidth="1"/>
    <col min="14345" max="14345" width="13" style="36" customWidth="1"/>
    <col min="14346" max="14346" width="13.6640625" style="36" customWidth="1"/>
    <col min="14347" max="14347" width="12.33203125" style="36" customWidth="1"/>
    <col min="14348" max="14379" width="0" style="36" hidden="1" customWidth="1"/>
    <col min="14380" max="14383" width="7.33203125" style="36" customWidth="1"/>
    <col min="14384" max="14394" width="6.33203125" style="36" customWidth="1"/>
    <col min="14395" max="14395" width="6.6640625" style="36" customWidth="1"/>
    <col min="14396" max="14397" width="6.33203125" style="36" customWidth="1"/>
    <col min="14398" max="14398" width="7.6640625" style="36" customWidth="1"/>
    <col min="14399" max="14402" width="7.33203125" style="36" customWidth="1"/>
    <col min="14403" max="14598" width="6.33203125" style="36" customWidth="1"/>
    <col min="14599" max="14599" width="12.88671875" style="36" customWidth="1"/>
    <col min="14600" max="14600" width="17.33203125" style="36" customWidth="1"/>
    <col min="14601" max="14601" width="13" style="36" customWidth="1"/>
    <col min="14602" max="14602" width="13.6640625" style="36" customWidth="1"/>
    <col min="14603" max="14603" width="12.33203125" style="36" customWidth="1"/>
    <col min="14604" max="14635" width="0" style="36" hidden="1" customWidth="1"/>
    <col min="14636" max="14639" width="7.33203125" style="36" customWidth="1"/>
    <col min="14640" max="14650" width="6.33203125" style="36" customWidth="1"/>
    <col min="14651" max="14651" width="6.6640625" style="36" customWidth="1"/>
    <col min="14652" max="14653" width="6.33203125" style="36" customWidth="1"/>
    <col min="14654" max="14654" width="7.6640625" style="36" customWidth="1"/>
    <col min="14655" max="14658" width="7.33203125" style="36" customWidth="1"/>
    <col min="14659" max="14854" width="6.33203125" style="36" customWidth="1"/>
    <col min="14855" max="14855" width="12.88671875" style="36" customWidth="1"/>
    <col min="14856" max="14856" width="17.33203125" style="36" customWidth="1"/>
    <col min="14857" max="14857" width="13" style="36" customWidth="1"/>
    <col min="14858" max="14858" width="13.6640625" style="36" customWidth="1"/>
    <col min="14859" max="14859" width="12.33203125" style="36" customWidth="1"/>
    <col min="14860" max="14891" width="0" style="36" hidden="1" customWidth="1"/>
    <col min="14892" max="14895" width="7.33203125" style="36" customWidth="1"/>
    <col min="14896" max="14906" width="6.33203125" style="36" customWidth="1"/>
    <col min="14907" max="14907" width="6.6640625" style="36" customWidth="1"/>
    <col min="14908" max="14909" width="6.33203125" style="36" customWidth="1"/>
    <col min="14910" max="14910" width="7.6640625" style="36" customWidth="1"/>
    <col min="14911" max="14914" width="7.33203125" style="36" customWidth="1"/>
    <col min="14915" max="15110" width="6.33203125" style="36" customWidth="1"/>
    <col min="15111" max="15111" width="12.88671875" style="36" customWidth="1"/>
    <col min="15112" max="15112" width="17.33203125" style="36" customWidth="1"/>
    <col min="15113" max="15113" width="13" style="36" customWidth="1"/>
    <col min="15114" max="15114" width="13.6640625" style="36" customWidth="1"/>
    <col min="15115" max="15115" width="12.33203125" style="36" customWidth="1"/>
    <col min="15116" max="15147" width="0" style="36" hidden="1" customWidth="1"/>
    <col min="15148" max="15151" width="7.33203125" style="36" customWidth="1"/>
    <col min="15152" max="15162" width="6.33203125" style="36" customWidth="1"/>
    <col min="15163" max="15163" width="6.6640625" style="36" customWidth="1"/>
    <col min="15164" max="15165" width="6.33203125" style="36" customWidth="1"/>
    <col min="15166" max="15166" width="7.6640625" style="36" customWidth="1"/>
    <col min="15167" max="15170" width="7.33203125" style="36" customWidth="1"/>
    <col min="15171" max="15366" width="6.33203125" style="36" customWidth="1"/>
    <col min="15367" max="15367" width="12.88671875" style="36" customWidth="1"/>
    <col min="15368" max="15368" width="17.33203125" style="36" customWidth="1"/>
    <col min="15369" max="15369" width="13" style="36" customWidth="1"/>
    <col min="15370" max="15370" width="13.6640625" style="36" customWidth="1"/>
    <col min="15371" max="15371" width="12.33203125" style="36" customWidth="1"/>
    <col min="15372" max="15403" width="0" style="36" hidden="1" customWidth="1"/>
    <col min="15404" max="15407" width="7.33203125" style="36" customWidth="1"/>
    <col min="15408" max="15418" width="6.33203125" style="36" customWidth="1"/>
    <col min="15419" max="15419" width="6.6640625" style="36" customWidth="1"/>
    <col min="15420" max="15421" width="6.33203125" style="36" customWidth="1"/>
    <col min="15422" max="15422" width="7.6640625" style="36" customWidth="1"/>
    <col min="15423" max="15426" width="7.33203125" style="36" customWidth="1"/>
    <col min="15427" max="15622" width="6.33203125" style="36" customWidth="1"/>
    <col min="15623" max="15623" width="12.88671875" style="36" customWidth="1"/>
    <col min="15624" max="15624" width="17.33203125" style="36" customWidth="1"/>
    <col min="15625" max="15625" width="13" style="36" customWidth="1"/>
    <col min="15626" max="15626" width="13.6640625" style="36" customWidth="1"/>
    <col min="15627" max="15627" width="12.33203125" style="36" customWidth="1"/>
    <col min="15628" max="15659" width="0" style="36" hidden="1" customWidth="1"/>
    <col min="15660" max="15663" width="7.33203125" style="36" customWidth="1"/>
    <col min="15664" max="15674" width="6.33203125" style="36" customWidth="1"/>
    <col min="15675" max="15675" width="6.6640625" style="36" customWidth="1"/>
    <col min="15676" max="15677" width="6.33203125" style="36" customWidth="1"/>
    <col min="15678" max="15678" width="7.6640625" style="36" customWidth="1"/>
    <col min="15679" max="15682" width="7.33203125" style="36" customWidth="1"/>
    <col min="15683" max="15878" width="6.33203125" style="36" customWidth="1"/>
    <col min="15879" max="15879" width="12.88671875" style="36" customWidth="1"/>
    <col min="15880" max="15880" width="17.33203125" style="36" customWidth="1"/>
    <col min="15881" max="15881" width="13" style="36" customWidth="1"/>
    <col min="15882" max="15882" width="13.6640625" style="36" customWidth="1"/>
    <col min="15883" max="15883" width="12.33203125" style="36" customWidth="1"/>
    <col min="15884" max="15915" width="0" style="36" hidden="1" customWidth="1"/>
    <col min="15916" max="15919" width="7.33203125" style="36" customWidth="1"/>
    <col min="15920" max="15930" width="6.33203125" style="36" customWidth="1"/>
    <col min="15931" max="15931" width="6.6640625" style="36" customWidth="1"/>
    <col min="15932" max="15933" width="6.33203125" style="36" customWidth="1"/>
    <col min="15934" max="15934" width="7.6640625" style="36" customWidth="1"/>
    <col min="15935" max="15938" width="7.33203125" style="36" customWidth="1"/>
    <col min="15939" max="16134" width="6.33203125" style="36" customWidth="1"/>
    <col min="16135" max="16135" width="12.88671875" style="36" customWidth="1"/>
    <col min="16136" max="16136" width="17.33203125" style="36" customWidth="1"/>
    <col min="16137" max="16137" width="13" style="36" customWidth="1"/>
    <col min="16138" max="16138" width="13.6640625" style="36" customWidth="1"/>
    <col min="16139" max="16139" width="12.33203125" style="36" customWidth="1"/>
    <col min="16140" max="16171" width="0" style="36" hidden="1" customWidth="1"/>
    <col min="16172" max="16175" width="7.33203125" style="36" customWidth="1"/>
    <col min="16176" max="16186" width="6.33203125" style="36" customWidth="1"/>
    <col min="16187" max="16187" width="6.6640625" style="36" customWidth="1"/>
    <col min="16188" max="16189" width="6.33203125" style="36" customWidth="1"/>
    <col min="16190" max="16190" width="7.6640625" style="36" customWidth="1"/>
    <col min="16191" max="16194" width="7.33203125" style="36" customWidth="1"/>
    <col min="16195" max="16384" width="6.33203125" style="36" customWidth="1"/>
  </cols>
  <sheetData>
    <row r="1" spans="1:79">
      <c r="C1" s="32"/>
      <c r="D1" s="33"/>
      <c r="E1" s="33"/>
      <c r="F1" s="33"/>
      <c r="G1" s="34"/>
      <c r="H1" s="34"/>
      <c r="I1" s="34"/>
      <c r="J1" s="34"/>
      <c r="K1" s="34"/>
      <c r="L1" s="34"/>
      <c r="M1" s="35"/>
    </row>
    <row r="2" spans="1:79">
      <c r="C2" s="32"/>
      <c r="D2" s="33"/>
      <c r="E2" s="33"/>
      <c r="F2" s="33"/>
      <c r="G2" s="34"/>
      <c r="H2" s="34"/>
      <c r="I2" s="34"/>
      <c r="J2" s="34"/>
      <c r="K2" s="34"/>
      <c r="L2" s="34"/>
      <c r="M2" s="35"/>
    </row>
    <row r="3" spans="1:79">
      <c r="C3" s="37"/>
      <c r="D3" s="38"/>
      <c r="E3" s="37"/>
      <c r="F3" s="36"/>
      <c r="K3" s="39"/>
      <c r="L3" s="39"/>
      <c r="M3" s="40"/>
    </row>
    <row r="4" spans="1:79" ht="27" customHeight="1" thickBot="1">
      <c r="B4" s="382" t="s">
        <v>161</v>
      </c>
      <c r="C4" s="382"/>
      <c r="D4" s="382"/>
      <c r="E4" s="382"/>
      <c r="F4" s="382"/>
      <c r="G4" s="382"/>
      <c r="H4" s="382"/>
      <c r="I4" s="382"/>
      <c r="J4" s="382"/>
      <c r="K4" s="382"/>
      <c r="L4" s="382"/>
      <c r="M4" s="382"/>
      <c r="N4" s="382"/>
      <c r="O4" s="382"/>
      <c r="P4" s="382"/>
      <c r="Q4" s="382"/>
      <c r="R4" s="382"/>
      <c r="S4" s="382"/>
      <c r="T4" s="382"/>
      <c r="U4" s="382"/>
      <c r="V4" s="382"/>
      <c r="W4" s="382"/>
      <c r="X4" s="382"/>
      <c r="Y4" s="382"/>
      <c r="Z4" s="382"/>
      <c r="AA4" s="382"/>
      <c r="AB4" s="382"/>
      <c r="AC4" s="382"/>
      <c r="AD4" s="382"/>
      <c r="AE4" s="382"/>
      <c r="AF4" s="382"/>
      <c r="AG4" s="382"/>
      <c r="AH4" s="382"/>
      <c r="AI4" s="382"/>
      <c r="AJ4" s="382"/>
      <c r="AK4" s="382"/>
      <c r="AL4" s="382"/>
      <c r="AM4" s="382"/>
      <c r="AN4" s="382"/>
      <c r="AO4" s="382"/>
      <c r="AP4" s="382"/>
      <c r="AQ4" s="382"/>
      <c r="AR4" s="382"/>
      <c r="AS4" s="382"/>
      <c r="AT4" s="382"/>
      <c r="AU4" s="382"/>
      <c r="AV4" s="382"/>
      <c r="AW4" s="382"/>
      <c r="AX4" s="382"/>
      <c r="AY4" s="382"/>
      <c r="AZ4" s="382"/>
      <c r="BA4" s="382"/>
      <c r="BB4" s="382"/>
      <c r="BC4" s="382"/>
      <c r="BD4" s="382"/>
      <c r="BE4" s="382"/>
      <c r="BF4" s="382"/>
    </row>
    <row r="5" spans="1:79" ht="24" customHeight="1">
      <c r="B5" s="57" t="s">
        <v>257</v>
      </c>
      <c r="C5" s="57" t="s">
        <v>162</v>
      </c>
      <c r="D5" s="58" t="s">
        <v>163</v>
      </c>
      <c r="E5" s="59" t="s">
        <v>164</v>
      </c>
      <c r="F5" s="60" t="s">
        <v>165</v>
      </c>
      <c r="G5" s="60" t="s">
        <v>166</v>
      </c>
      <c r="H5" s="61" t="s">
        <v>275</v>
      </c>
      <c r="I5" s="61" t="s">
        <v>276</v>
      </c>
      <c r="J5" s="61" t="s">
        <v>167</v>
      </c>
      <c r="K5" s="61" t="s">
        <v>258</v>
      </c>
      <c r="L5" s="62" t="s">
        <v>168</v>
      </c>
      <c r="M5" s="63" t="s">
        <v>181</v>
      </c>
      <c r="N5" s="64" t="s">
        <v>182</v>
      </c>
      <c r="O5" s="65" t="s">
        <v>183</v>
      </c>
      <c r="P5" s="65" t="s">
        <v>184</v>
      </c>
      <c r="Q5" s="65" t="s">
        <v>185</v>
      </c>
      <c r="R5" s="64" t="s">
        <v>186</v>
      </c>
      <c r="S5" s="65" t="s">
        <v>187</v>
      </c>
      <c r="T5" s="65" t="s">
        <v>188</v>
      </c>
      <c r="U5" s="66" t="s">
        <v>189</v>
      </c>
      <c r="V5" s="67" t="s">
        <v>190</v>
      </c>
      <c r="W5" s="65" t="s">
        <v>259</v>
      </c>
      <c r="X5" s="65" t="s">
        <v>191</v>
      </c>
      <c r="Y5" s="65" t="s">
        <v>192</v>
      </c>
      <c r="Z5" s="64" t="s">
        <v>193</v>
      </c>
      <c r="AA5" s="68" t="s">
        <v>194</v>
      </c>
      <c r="AB5" s="65" t="s">
        <v>195</v>
      </c>
      <c r="AC5" s="69" t="s">
        <v>196</v>
      </c>
      <c r="AD5" s="66" t="s">
        <v>197</v>
      </c>
      <c r="AE5" s="67" t="s">
        <v>198</v>
      </c>
      <c r="AF5" s="70" t="s">
        <v>199</v>
      </c>
      <c r="AG5" s="65" t="s">
        <v>200</v>
      </c>
      <c r="AH5" s="69" t="s">
        <v>201</v>
      </c>
      <c r="AI5" s="64" t="s">
        <v>202</v>
      </c>
      <c r="AJ5" s="70" t="s">
        <v>203</v>
      </c>
      <c r="AK5" s="65" t="s">
        <v>204</v>
      </c>
      <c r="AL5" s="65" t="s">
        <v>205</v>
      </c>
      <c r="AM5" s="66" t="s">
        <v>206</v>
      </c>
      <c r="AN5" s="67" t="s">
        <v>260</v>
      </c>
      <c r="AO5" s="65" t="s">
        <v>261</v>
      </c>
      <c r="AP5" s="65" t="s">
        <v>262</v>
      </c>
      <c r="AQ5" s="69" t="s">
        <v>263</v>
      </c>
      <c r="AR5" s="71" t="s">
        <v>207</v>
      </c>
      <c r="AS5" s="72" t="s">
        <v>443</v>
      </c>
      <c r="AT5" s="73" t="s">
        <v>444</v>
      </c>
      <c r="AU5" s="73" t="s">
        <v>445</v>
      </c>
      <c r="AV5" s="73" t="s">
        <v>264</v>
      </c>
      <c r="AW5" s="73" t="s">
        <v>265</v>
      </c>
      <c r="AX5" s="73" t="s">
        <v>266</v>
      </c>
      <c r="AY5" s="74" t="s">
        <v>267</v>
      </c>
      <c r="AZ5" s="75" t="s">
        <v>268</v>
      </c>
      <c r="BA5" s="76" t="s">
        <v>269</v>
      </c>
      <c r="BB5" s="76" t="s">
        <v>270</v>
      </c>
      <c r="BC5" s="76" t="s">
        <v>271</v>
      </c>
      <c r="BD5" s="76" t="s">
        <v>272</v>
      </c>
      <c r="BE5" s="76" t="s">
        <v>273</v>
      </c>
      <c r="BF5" s="77" t="s">
        <v>274</v>
      </c>
      <c r="BG5" s="72" t="s">
        <v>284</v>
      </c>
      <c r="BH5" s="73" t="s">
        <v>285</v>
      </c>
      <c r="BI5" s="73" t="s">
        <v>286</v>
      </c>
      <c r="BJ5" s="73" t="s">
        <v>287</v>
      </c>
      <c r="BK5" s="73" t="s">
        <v>288</v>
      </c>
      <c r="BL5" s="73" t="s">
        <v>289</v>
      </c>
      <c r="BM5" s="74" t="s">
        <v>290</v>
      </c>
      <c r="BN5" s="121" t="s">
        <v>291</v>
      </c>
      <c r="BO5" s="122" t="s">
        <v>292</v>
      </c>
      <c r="BP5" s="122" t="s">
        <v>293</v>
      </c>
      <c r="BQ5" s="122" t="s">
        <v>294</v>
      </c>
      <c r="BR5" s="122" t="s">
        <v>295</v>
      </c>
      <c r="BS5" s="122" t="s">
        <v>296</v>
      </c>
      <c r="BT5" s="123" t="s">
        <v>297</v>
      </c>
      <c r="BU5" s="124" t="s">
        <v>299</v>
      </c>
      <c r="BV5" s="126" t="s">
        <v>300</v>
      </c>
      <c r="BW5" s="126" t="s">
        <v>301</v>
      </c>
      <c r="BX5" s="126" t="s">
        <v>302</v>
      </c>
      <c r="BY5" s="126" t="s">
        <v>303</v>
      </c>
      <c r="BZ5" s="126" t="s">
        <v>304</v>
      </c>
      <c r="CA5" s="125" t="s">
        <v>305</v>
      </c>
    </row>
    <row r="6" spans="1:79" ht="24" hidden="1" customHeight="1" outlineLevel="1">
      <c r="A6" s="36">
        <v>1</v>
      </c>
      <c r="B6" s="88"/>
      <c r="C6" s="89"/>
      <c r="D6" s="89"/>
      <c r="E6" s="90"/>
      <c r="F6" s="91"/>
      <c r="G6" s="44" t="s">
        <v>14</v>
      </c>
      <c r="H6" s="96">
        <v>43318</v>
      </c>
      <c r="I6" s="105">
        <v>9</v>
      </c>
      <c r="J6" s="92"/>
      <c r="K6" s="92"/>
      <c r="L6" s="92"/>
      <c r="M6" s="93"/>
      <c r="N6" s="90"/>
      <c r="O6" s="94"/>
      <c r="P6" s="90"/>
      <c r="Q6" s="90"/>
      <c r="R6" s="94"/>
      <c r="S6" s="90"/>
      <c r="T6" s="90"/>
      <c r="U6" s="94"/>
      <c r="V6" s="44"/>
      <c r="W6" s="90"/>
      <c r="X6" s="44"/>
      <c r="Y6" s="44"/>
      <c r="Z6" s="90"/>
      <c r="AA6" s="94"/>
      <c r="AB6" s="44"/>
      <c r="AC6" s="90"/>
      <c r="AD6" s="44"/>
      <c r="AE6" s="44"/>
      <c r="AF6" s="90"/>
      <c r="AG6" s="94"/>
      <c r="AH6" s="90"/>
      <c r="AI6" s="90"/>
      <c r="AJ6" s="94"/>
      <c r="AK6" s="90"/>
      <c r="AL6" s="90"/>
      <c r="AM6" s="94"/>
      <c r="AN6" s="44"/>
      <c r="AO6" s="90"/>
      <c r="AP6" s="44"/>
      <c r="AQ6" s="44"/>
      <c r="AR6" s="90"/>
      <c r="AS6" s="72" t="s">
        <v>443</v>
      </c>
      <c r="AT6" s="73" t="s">
        <v>444</v>
      </c>
      <c r="AU6" s="73" t="s">
        <v>445</v>
      </c>
      <c r="AV6" s="98"/>
      <c r="AW6" s="98"/>
      <c r="AX6" s="98"/>
      <c r="AY6" s="98"/>
      <c r="AZ6" s="98"/>
      <c r="BA6" s="99"/>
      <c r="BB6" s="99"/>
      <c r="BC6" s="99"/>
      <c r="BD6" s="99"/>
      <c r="BE6" s="99"/>
      <c r="BF6" s="99"/>
      <c r="BG6" s="120"/>
      <c r="BH6" s="120"/>
      <c r="BI6" s="120"/>
      <c r="BJ6" s="120"/>
      <c r="BK6" s="120"/>
      <c r="BL6" s="120"/>
      <c r="BM6" s="120"/>
      <c r="BN6" s="120"/>
      <c r="BO6" s="120"/>
      <c r="BP6" s="120"/>
      <c r="BQ6" s="120"/>
      <c r="BR6" s="120"/>
      <c r="BS6" s="120"/>
      <c r="BT6" s="120"/>
      <c r="BU6" s="120"/>
      <c r="BV6" s="120"/>
      <c r="BW6" s="120"/>
      <c r="BX6" s="120"/>
      <c r="BY6" s="120"/>
      <c r="BZ6" s="120"/>
      <c r="CA6" s="120"/>
    </row>
    <row r="7" spans="1:79" ht="24" hidden="1" customHeight="1" outlineLevel="1">
      <c r="A7" s="36">
        <v>2</v>
      </c>
      <c r="B7" s="88"/>
      <c r="C7" s="89"/>
      <c r="D7" s="89"/>
      <c r="E7" s="90"/>
      <c r="F7" s="91"/>
      <c r="G7" s="44" t="s">
        <v>14</v>
      </c>
      <c r="H7" s="96">
        <v>43319</v>
      </c>
      <c r="I7" s="105">
        <v>0</v>
      </c>
      <c r="J7" s="92"/>
      <c r="K7" s="92"/>
      <c r="L7" s="92"/>
      <c r="M7" s="93"/>
      <c r="N7" s="90"/>
      <c r="O7" s="94"/>
      <c r="P7" s="90"/>
      <c r="Q7" s="90"/>
      <c r="R7" s="94"/>
      <c r="S7" s="90"/>
      <c r="T7" s="90"/>
      <c r="U7" s="94"/>
      <c r="V7" s="44"/>
      <c r="W7" s="90"/>
      <c r="X7" s="44"/>
      <c r="Y7" s="44"/>
      <c r="Z7" s="90"/>
      <c r="AA7" s="94"/>
      <c r="AB7" s="44"/>
      <c r="AC7" s="90"/>
      <c r="AD7" s="44"/>
      <c r="AE7" s="44"/>
      <c r="AF7" s="90"/>
      <c r="AG7" s="94"/>
      <c r="AH7" s="90"/>
      <c r="AI7" s="90"/>
      <c r="AJ7" s="94"/>
      <c r="AK7" s="90"/>
      <c r="AL7" s="90"/>
      <c r="AM7" s="94"/>
      <c r="AN7" s="44"/>
      <c r="AO7" s="90"/>
      <c r="AP7" s="44"/>
      <c r="AQ7" s="44"/>
      <c r="AR7" s="90"/>
      <c r="AS7" s="72" t="s">
        <v>443</v>
      </c>
      <c r="AT7" s="73" t="s">
        <v>444</v>
      </c>
      <c r="AU7" s="73" t="s">
        <v>445</v>
      </c>
      <c r="AV7" s="98"/>
      <c r="AW7" s="98"/>
      <c r="AX7" s="98"/>
      <c r="AY7" s="98"/>
      <c r="AZ7" s="98"/>
      <c r="BA7" s="99"/>
      <c r="BB7" s="99"/>
      <c r="BC7" s="99"/>
      <c r="BD7" s="99"/>
      <c r="BE7" s="99"/>
      <c r="BF7" s="99"/>
      <c r="BG7" s="119"/>
      <c r="BH7" s="119"/>
      <c r="BI7" s="119"/>
      <c r="BJ7" s="119"/>
      <c r="BK7" s="119"/>
      <c r="BL7" s="119"/>
      <c r="BM7" s="119"/>
      <c r="BN7" s="119"/>
      <c r="BO7" s="119"/>
      <c r="BP7" s="119"/>
      <c r="BQ7" s="119"/>
      <c r="BR7" s="119"/>
      <c r="BS7" s="119"/>
      <c r="BT7" s="119"/>
      <c r="BU7" s="119"/>
      <c r="BV7" s="119"/>
      <c r="BW7" s="119"/>
      <c r="BX7" s="119"/>
      <c r="BY7" s="119"/>
      <c r="BZ7" s="119"/>
      <c r="CA7" s="119"/>
    </row>
    <row r="8" spans="1:79" ht="24" hidden="1" customHeight="1" outlineLevel="1">
      <c r="A8" s="36">
        <v>3</v>
      </c>
      <c r="B8" s="88"/>
      <c r="C8" s="89"/>
      <c r="D8" s="89"/>
      <c r="E8" s="90"/>
      <c r="F8" s="91"/>
      <c r="G8" s="44" t="s">
        <v>14</v>
      </c>
      <c r="H8" s="96">
        <v>43320</v>
      </c>
      <c r="I8" s="105">
        <v>0</v>
      </c>
      <c r="J8" s="92"/>
      <c r="K8" s="92"/>
      <c r="L8" s="92"/>
      <c r="M8" s="93"/>
      <c r="N8" s="90"/>
      <c r="O8" s="94"/>
      <c r="P8" s="90"/>
      <c r="Q8" s="90"/>
      <c r="R8" s="94"/>
      <c r="S8" s="90"/>
      <c r="T8" s="90"/>
      <c r="U8" s="94"/>
      <c r="V8" s="44"/>
      <c r="W8" s="90"/>
      <c r="X8" s="44"/>
      <c r="Y8" s="44"/>
      <c r="Z8" s="90"/>
      <c r="AA8" s="94"/>
      <c r="AB8" s="44"/>
      <c r="AC8" s="90"/>
      <c r="AD8" s="44"/>
      <c r="AE8" s="44"/>
      <c r="AF8" s="90"/>
      <c r="AG8" s="94"/>
      <c r="AH8" s="90"/>
      <c r="AI8" s="90"/>
      <c r="AJ8" s="94"/>
      <c r="AK8" s="90"/>
      <c r="AL8" s="90"/>
      <c r="AM8" s="94"/>
      <c r="AN8" s="44"/>
      <c r="AO8" s="90"/>
      <c r="AP8" s="44"/>
      <c r="AQ8" s="44"/>
      <c r="AR8" s="90"/>
      <c r="AS8" s="72" t="s">
        <v>443</v>
      </c>
      <c r="AT8" s="73" t="s">
        <v>444</v>
      </c>
      <c r="AU8" s="73" t="s">
        <v>445</v>
      </c>
      <c r="AV8" s="98"/>
      <c r="AW8" s="98"/>
      <c r="AX8" s="98"/>
      <c r="AY8" s="98"/>
      <c r="AZ8" s="98"/>
      <c r="BA8" s="99"/>
      <c r="BB8" s="99"/>
      <c r="BC8" s="99"/>
      <c r="BD8" s="99"/>
      <c r="BE8" s="99"/>
      <c r="BF8" s="99"/>
      <c r="BG8" s="119"/>
      <c r="BH8" s="119"/>
      <c r="BI8" s="119"/>
      <c r="BJ8" s="119"/>
      <c r="BK8" s="119"/>
      <c r="BL8" s="119"/>
      <c r="BM8" s="119"/>
      <c r="BN8" s="119"/>
      <c r="BO8" s="119"/>
      <c r="BP8" s="119"/>
      <c r="BQ8" s="119"/>
      <c r="BR8" s="119"/>
      <c r="BS8" s="119"/>
      <c r="BT8" s="119"/>
      <c r="BU8" s="119"/>
      <c r="BV8" s="119"/>
      <c r="BW8" s="119"/>
      <c r="BX8" s="119"/>
      <c r="BY8" s="119"/>
      <c r="BZ8" s="119"/>
      <c r="CA8" s="119"/>
    </row>
    <row r="9" spans="1:79" ht="24" hidden="1" customHeight="1" outlineLevel="1">
      <c r="A9" s="36">
        <v>4</v>
      </c>
      <c r="B9" s="88"/>
      <c r="C9" s="89"/>
      <c r="D9" s="89"/>
      <c r="E9" s="90"/>
      <c r="F9" s="91"/>
      <c r="G9" s="44" t="s">
        <v>14</v>
      </c>
      <c r="H9" s="96">
        <v>43321</v>
      </c>
      <c r="I9" s="105">
        <v>0</v>
      </c>
      <c r="J9" s="92"/>
      <c r="K9" s="92"/>
      <c r="L9" s="92"/>
      <c r="M9" s="93"/>
      <c r="N9" s="90"/>
      <c r="O9" s="94"/>
      <c r="P9" s="90"/>
      <c r="Q9" s="90"/>
      <c r="R9" s="94"/>
      <c r="S9" s="90"/>
      <c r="T9" s="90"/>
      <c r="U9" s="94"/>
      <c r="V9" s="44"/>
      <c r="W9" s="90"/>
      <c r="X9" s="44"/>
      <c r="Y9" s="44"/>
      <c r="Z9" s="90"/>
      <c r="AA9" s="94"/>
      <c r="AB9" s="44"/>
      <c r="AC9" s="90"/>
      <c r="AD9" s="44"/>
      <c r="AE9" s="44"/>
      <c r="AF9" s="90"/>
      <c r="AG9" s="94"/>
      <c r="AH9" s="90"/>
      <c r="AI9" s="90"/>
      <c r="AJ9" s="94"/>
      <c r="AK9" s="90"/>
      <c r="AL9" s="90"/>
      <c r="AM9" s="94"/>
      <c r="AN9" s="44"/>
      <c r="AO9" s="90"/>
      <c r="AP9" s="44"/>
      <c r="AQ9" s="44"/>
      <c r="AR9" s="90"/>
      <c r="AS9" s="72" t="s">
        <v>443</v>
      </c>
      <c r="AT9" s="73" t="s">
        <v>444</v>
      </c>
      <c r="AU9" s="73" t="s">
        <v>445</v>
      </c>
      <c r="AV9" s="98"/>
      <c r="AW9" s="98"/>
      <c r="AX9" s="98"/>
      <c r="AY9" s="98"/>
      <c r="AZ9" s="98"/>
      <c r="BA9" s="99"/>
      <c r="BB9" s="99"/>
      <c r="BC9" s="99"/>
      <c r="BD9" s="99"/>
      <c r="BE9" s="99"/>
      <c r="BF9" s="99"/>
      <c r="BG9" s="119"/>
      <c r="BH9" s="119"/>
      <c r="BI9" s="119"/>
      <c r="BJ9" s="119"/>
      <c r="BK9" s="119"/>
      <c r="BL9" s="119"/>
      <c r="BM9" s="119"/>
      <c r="BN9" s="119"/>
      <c r="BO9" s="119"/>
      <c r="BP9" s="119"/>
      <c r="BQ9" s="119"/>
      <c r="BR9" s="119"/>
      <c r="BS9" s="119"/>
      <c r="BT9" s="119"/>
      <c r="BU9" s="119"/>
      <c r="BV9" s="119"/>
      <c r="BW9" s="119"/>
      <c r="BX9" s="119"/>
      <c r="BY9" s="119"/>
      <c r="BZ9" s="119"/>
      <c r="CA9" s="119"/>
    </row>
    <row r="10" spans="1:79" ht="24" hidden="1" customHeight="1" outlineLevel="1">
      <c r="A10" s="36">
        <v>5</v>
      </c>
      <c r="B10" s="88"/>
      <c r="C10" s="89"/>
      <c r="D10" s="89"/>
      <c r="E10" s="90"/>
      <c r="F10" s="91"/>
      <c r="G10" s="44" t="s">
        <v>14</v>
      </c>
      <c r="H10" s="96">
        <v>43322</v>
      </c>
      <c r="I10" s="105">
        <v>0</v>
      </c>
      <c r="J10" s="92"/>
      <c r="K10" s="92"/>
      <c r="L10" s="92"/>
      <c r="M10" s="93"/>
      <c r="N10" s="90"/>
      <c r="O10" s="94"/>
      <c r="P10" s="90"/>
      <c r="Q10" s="90"/>
      <c r="R10" s="94"/>
      <c r="S10" s="90"/>
      <c r="T10" s="90"/>
      <c r="U10" s="94"/>
      <c r="V10" s="44"/>
      <c r="W10" s="90"/>
      <c r="X10" s="44"/>
      <c r="Y10" s="44"/>
      <c r="Z10" s="90"/>
      <c r="AA10" s="94"/>
      <c r="AB10" s="44"/>
      <c r="AC10" s="90"/>
      <c r="AD10" s="44"/>
      <c r="AE10" s="44"/>
      <c r="AF10" s="90"/>
      <c r="AG10" s="94"/>
      <c r="AH10" s="90"/>
      <c r="AI10" s="90"/>
      <c r="AJ10" s="94"/>
      <c r="AK10" s="90"/>
      <c r="AL10" s="90"/>
      <c r="AM10" s="94"/>
      <c r="AN10" s="44"/>
      <c r="AO10" s="90"/>
      <c r="AP10" s="44"/>
      <c r="AQ10" s="44"/>
      <c r="AR10" s="90"/>
      <c r="AS10" s="72" t="s">
        <v>443</v>
      </c>
      <c r="AT10" s="73" t="s">
        <v>444</v>
      </c>
      <c r="AU10" s="73" t="s">
        <v>445</v>
      </c>
      <c r="AV10" s="98"/>
      <c r="AW10" s="98"/>
      <c r="AX10" s="98"/>
      <c r="AY10" s="98"/>
      <c r="AZ10" s="98"/>
      <c r="BA10" s="99"/>
      <c r="BB10" s="99"/>
      <c r="BC10" s="99"/>
      <c r="BD10" s="99"/>
      <c r="BE10" s="99"/>
      <c r="BF10" s="99"/>
      <c r="BG10" s="119"/>
      <c r="BH10" s="119"/>
      <c r="BI10" s="119"/>
      <c r="BJ10" s="119"/>
      <c r="BK10" s="119"/>
      <c r="BL10" s="119"/>
      <c r="BM10" s="119"/>
      <c r="BN10" s="119"/>
      <c r="BO10" s="119"/>
      <c r="BP10" s="119"/>
      <c r="BQ10" s="119"/>
      <c r="BR10" s="119"/>
      <c r="BS10" s="119"/>
      <c r="BT10" s="119"/>
      <c r="BU10" s="119"/>
      <c r="BV10" s="119"/>
      <c r="BW10" s="119"/>
      <c r="BX10" s="119"/>
      <c r="BY10" s="119"/>
      <c r="BZ10" s="119"/>
      <c r="CA10" s="119"/>
    </row>
    <row r="11" spans="1:79" ht="24" hidden="1" customHeight="1" outlineLevel="1">
      <c r="A11" s="36">
        <v>6</v>
      </c>
      <c r="B11" s="88"/>
      <c r="C11" s="89"/>
      <c r="D11" s="89"/>
      <c r="E11" s="90"/>
      <c r="F11" s="91"/>
      <c r="G11" s="44" t="s">
        <v>14</v>
      </c>
      <c r="H11" s="96">
        <v>43323</v>
      </c>
      <c r="I11" s="105">
        <v>0</v>
      </c>
      <c r="J11" s="92"/>
      <c r="K11" s="92"/>
      <c r="L11" s="92"/>
      <c r="M11" s="93"/>
      <c r="N11" s="90"/>
      <c r="O11" s="94"/>
      <c r="P11" s="90"/>
      <c r="Q11" s="90"/>
      <c r="R11" s="94"/>
      <c r="S11" s="90"/>
      <c r="T11" s="90"/>
      <c r="U11" s="94"/>
      <c r="V11" s="44"/>
      <c r="W11" s="90"/>
      <c r="X11" s="44"/>
      <c r="Y11" s="44"/>
      <c r="Z11" s="90"/>
      <c r="AA11" s="94"/>
      <c r="AB11" s="44"/>
      <c r="AC11" s="90"/>
      <c r="AD11" s="44"/>
      <c r="AE11" s="44"/>
      <c r="AF11" s="90"/>
      <c r="AG11" s="94"/>
      <c r="AH11" s="90"/>
      <c r="AI11" s="90"/>
      <c r="AJ11" s="94"/>
      <c r="AK11" s="90"/>
      <c r="AL11" s="90"/>
      <c r="AM11" s="94"/>
      <c r="AN11" s="44"/>
      <c r="AO11" s="90"/>
      <c r="AP11" s="44"/>
      <c r="AQ11" s="44"/>
      <c r="AR11" s="90"/>
      <c r="AS11" s="72" t="s">
        <v>443</v>
      </c>
      <c r="AT11" s="73" t="s">
        <v>444</v>
      </c>
      <c r="AU11" s="73" t="s">
        <v>445</v>
      </c>
      <c r="AV11" s="98"/>
      <c r="AW11" s="98"/>
      <c r="AX11" s="98"/>
      <c r="AY11" s="98"/>
      <c r="AZ11" s="98"/>
      <c r="BA11" s="99"/>
      <c r="BB11" s="99"/>
      <c r="BC11" s="99"/>
      <c r="BD11" s="99"/>
      <c r="BE11" s="99"/>
      <c r="BF11" s="99"/>
      <c r="BG11" s="119"/>
      <c r="BH11" s="119"/>
      <c r="BI11" s="119"/>
      <c r="BJ11" s="119"/>
      <c r="BK11" s="119"/>
      <c r="BL11" s="119"/>
      <c r="BM11" s="119"/>
      <c r="BN11" s="119"/>
      <c r="BO11" s="119"/>
      <c r="BP11" s="119"/>
      <c r="BQ11" s="119"/>
      <c r="BR11" s="119"/>
      <c r="BS11" s="119"/>
      <c r="BT11" s="119"/>
      <c r="BU11" s="119"/>
      <c r="BV11" s="119"/>
      <c r="BW11" s="119"/>
      <c r="BX11" s="119"/>
      <c r="BY11" s="119"/>
      <c r="BZ11" s="119"/>
      <c r="CA11" s="119"/>
    </row>
    <row r="12" spans="1:79" ht="24" hidden="1" customHeight="1" outlineLevel="1">
      <c r="A12" s="36">
        <v>7</v>
      </c>
      <c r="B12" s="88"/>
      <c r="C12" s="89"/>
      <c r="D12" s="89"/>
      <c r="E12" s="90"/>
      <c r="F12" s="91"/>
      <c r="G12" s="44" t="s">
        <v>14</v>
      </c>
      <c r="H12" s="96">
        <v>43324</v>
      </c>
      <c r="I12" s="105">
        <v>0</v>
      </c>
      <c r="J12" s="92"/>
      <c r="K12" s="92"/>
      <c r="L12" s="92"/>
      <c r="M12" s="93"/>
      <c r="N12" s="90"/>
      <c r="O12" s="94"/>
      <c r="P12" s="90"/>
      <c r="Q12" s="90"/>
      <c r="R12" s="94"/>
      <c r="S12" s="90"/>
      <c r="T12" s="90"/>
      <c r="U12" s="94"/>
      <c r="V12" s="44"/>
      <c r="W12" s="90"/>
      <c r="X12" s="44"/>
      <c r="Y12" s="44"/>
      <c r="Z12" s="90"/>
      <c r="AA12" s="94"/>
      <c r="AB12" s="44"/>
      <c r="AC12" s="90"/>
      <c r="AD12" s="44"/>
      <c r="AE12" s="44"/>
      <c r="AF12" s="90"/>
      <c r="AG12" s="94"/>
      <c r="AH12" s="90"/>
      <c r="AI12" s="90"/>
      <c r="AJ12" s="94"/>
      <c r="AK12" s="90"/>
      <c r="AL12" s="90"/>
      <c r="AM12" s="94"/>
      <c r="AN12" s="44"/>
      <c r="AO12" s="90"/>
      <c r="AP12" s="44"/>
      <c r="AQ12" s="44"/>
      <c r="AR12" s="90"/>
      <c r="AS12" s="72" t="s">
        <v>443</v>
      </c>
      <c r="AT12" s="73" t="s">
        <v>444</v>
      </c>
      <c r="AU12" s="73" t="s">
        <v>445</v>
      </c>
      <c r="AV12" s="98"/>
      <c r="AW12" s="98"/>
      <c r="AX12" s="98"/>
      <c r="AY12" s="98"/>
      <c r="AZ12" s="98"/>
      <c r="BA12" s="99"/>
      <c r="BB12" s="99"/>
      <c r="BC12" s="99"/>
      <c r="BD12" s="99"/>
      <c r="BE12" s="99"/>
      <c r="BF12" s="99"/>
      <c r="BG12" s="119"/>
      <c r="BH12" s="119"/>
      <c r="BI12" s="119"/>
      <c r="BJ12" s="119"/>
      <c r="BK12" s="119"/>
      <c r="BL12" s="119"/>
      <c r="BM12" s="119"/>
      <c r="BN12" s="119"/>
      <c r="BO12" s="119"/>
      <c r="BP12" s="119"/>
      <c r="BQ12" s="119"/>
      <c r="BR12" s="119"/>
      <c r="BS12" s="119"/>
      <c r="BT12" s="119"/>
      <c r="BU12" s="119"/>
      <c r="BV12" s="119"/>
      <c r="BW12" s="119"/>
      <c r="BX12" s="119"/>
      <c r="BY12" s="119"/>
      <c r="BZ12" s="119"/>
      <c r="CA12" s="119"/>
    </row>
    <row r="13" spans="1:79" ht="24" hidden="1" customHeight="1" outlineLevel="1">
      <c r="A13" s="36">
        <v>8</v>
      </c>
      <c r="B13" s="88"/>
      <c r="C13" s="89"/>
      <c r="D13" s="89"/>
      <c r="E13" s="90"/>
      <c r="F13" s="91"/>
      <c r="G13" s="44" t="s">
        <v>14</v>
      </c>
      <c r="H13" s="96">
        <v>43325</v>
      </c>
      <c r="I13" s="105">
        <v>0</v>
      </c>
      <c r="J13" s="92"/>
      <c r="K13" s="92"/>
      <c r="L13" s="92"/>
      <c r="M13" s="93"/>
      <c r="N13" s="90"/>
      <c r="O13" s="94"/>
      <c r="P13" s="90"/>
      <c r="Q13" s="90"/>
      <c r="R13" s="94"/>
      <c r="S13" s="90"/>
      <c r="T13" s="90"/>
      <c r="U13" s="94"/>
      <c r="V13" s="44"/>
      <c r="W13" s="90"/>
      <c r="X13" s="44"/>
      <c r="Y13" s="44"/>
      <c r="Z13" s="90"/>
      <c r="AA13" s="94"/>
      <c r="AB13" s="44"/>
      <c r="AC13" s="90"/>
      <c r="AD13" s="44"/>
      <c r="AE13" s="44"/>
      <c r="AF13" s="90"/>
      <c r="AG13" s="94"/>
      <c r="AH13" s="90"/>
      <c r="AI13" s="90"/>
      <c r="AJ13" s="94"/>
      <c r="AK13" s="90"/>
      <c r="AL13" s="90"/>
      <c r="AM13" s="94"/>
      <c r="AN13" s="44"/>
      <c r="AO13" s="90"/>
      <c r="AP13" s="44"/>
      <c r="AQ13" s="44"/>
      <c r="AR13" s="90"/>
      <c r="AS13" s="72" t="s">
        <v>443</v>
      </c>
      <c r="AT13" s="73" t="s">
        <v>444</v>
      </c>
      <c r="AU13" s="73" t="s">
        <v>445</v>
      </c>
      <c r="AV13" s="98"/>
      <c r="AW13" s="98"/>
      <c r="AX13" s="98"/>
      <c r="AY13" s="98"/>
      <c r="AZ13" s="98"/>
      <c r="BA13" s="99"/>
      <c r="BB13" s="99"/>
      <c r="BC13" s="99"/>
      <c r="BD13" s="99"/>
      <c r="BE13" s="99"/>
      <c r="BF13" s="99"/>
      <c r="BG13" s="119"/>
      <c r="BH13" s="119"/>
      <c r="BI13" s="119"/>
      <c r="BJ13" s="119"/>
      <c r="BK13" s="119"/>
      <c r="BL13" s="119"/>
      <c r="BM13" s="119"/>
      <c r="BN13" s="119"/>
      <c r="BO13" s="119"/>
      <c r="BP13" s="119"/>
      <c r="BQ13" s="119"/>
      <c r="BR13" s="119"/>
      <c r="BS13" s="119"/>
      <c r="BT13" s="119"/>
      <c r="BU13" s="119"/>
      <c r="BV13" s="119"/>
      <c r="BW13" s="119"/>
      <c r="BX13" s="119"/>
      <c r="BY13" s="119"/>
      <c r="BZ13" s="119"/>
      <c r="CA13" s="119"/>
    </row>
    <row r="14" spans="1:79" ht="24" hidden="1" customHeight="1" outlineLevel="1">
      <c r="A14" s="36">
        <v>9</v>
      </c>
      <c r="B14" s="88"/>
      <c r="C14" s="89"/>
      <c r="D14" s="89"/>
      <c r="E14" s="90"/>
      <c r="F14" s="91"/>
      <c r="G14" s="44" t="s">
        <v>14</v>
      </c>
      <c r="H14" s="96">
        <v>43326</v>
      </c>
      <c r="I14" s="105">
        <v>9</v>
      </c>
      <c r="J14" s="92"/>
      <c r="K14" s="92"/>
      <c r="L14" s="92"/>
      <c r="M14" s="93"/>
      <c r="N14" s="90"/>
      <c r="O14" s="94"/>
      <c r="P14" s="90"/>
      <c r="Q14" s="90"/>
      <c r="R14" s="94"/>
      <c r="S14" s="90"/>
      <c r="T14" s="90"/>
      <c r="U14" s="94"/>
      <c r="V14" s="44"/>
      <c r="W14" s="90"/>
      <c r="X14" s="44"/>
      <c r="Y14" s="44"/>
      <c r="Z14" s="90"/>
      <c r="AA14" s="94"/>
      <c r="AB14" s="44"/>
      <c r="AC14" s="90"/>
      <c r="AD14" s="44"/>
      <c r="AE14" s="44"/>
      <c r="AF14" s="90"/>
      <c r="AG14" s="94"/>
      <c r="AH14" s="90"/>
      <c r="AI14" s="90"/>
      <c r="AJ14" s="94"/>
      <c r="AK14" s="90"/>
      <c r="AL14" s="90"/>
      <c r="AM14" s="94"/>
      <c r="AN14" s="44"/>
      <c r="AO14" s="90"/>
      <c r="AP14" s="44"/>
      <c r="AQ14" s="44"/>
      <c r="AR14" s="90"/>
      <c r="AS14" s="72" t="s">
        <v>443</v>
      </c>
      <c r="AT14" s="73" t="s">
        <v>444</v>
      </c>
      <c r="AU14" s="73" t="s">
        <v>445</v>
      </c>
      <c r="AV14" s="98"/>
      <c r="AW14" s="98"/>
      <c r="AX14" s="98"/>
      <c r="AY14" s="98"/>
      <c r="AZ14" s="98"/>
      <c r="BA14" s="99"/>
      <c r="BB14" s="99"/>
      <c r="BC14" s="99"/>
      <c r="BD14" s="99"/>
      <c r="BE14" s="99"/>
      <c r="BF14" s="99"/>
      <c r="BG14" s="119"/>
      <c r="BH14" s="119"/>
      <c r="BI14" s="119"/>
      <c r="BJ14" s="119"/>
      <c r="BK14" s="119"/>
      <c r="BL14" s="119"/>
      <c r="BM14" s="119"/>
      <c r="BN14" s="119"/>
      <c r="BO14" s="119"/>
      <c r="BP14" s="119"/>
      <c r="BQ14" s="119"/>
      <c r="BR14" s="119"/>
      <c r="BS14" s="119"/>
      <c r="BT14" s="119"/>
      <c r="BU14" s="119"/>
      <c r="BV14" s="119"/>
      <c r="BW14" s="119"/>
      <c r="BX14" s="119"/>
      <c r="BY14" s="119"/>
      <c r="BZ14" s="119"/>
      <c r="CA14" s="119"/>
    </row>
    <row r="15" spans="1:79" ht="24" hidden="1" customHeight="1" outlineLevel="1">
      <c r="A15" s="36">
        <v>10</v>
      </c>
      <c r="B15" s="88"/>
      <c r="C15" s="89"/>
      <c r="D15" s="89"/>
      <c r="E15" s="90"/>
      <c r="F15" s="91"/>
      <c r="G15" s="44" t="s">
        <v>14</v>
      </c>
      <c r="H15" s="96">
        <v>43327</v>
      </c>
      <c r="I15" s="105">
        <v>9</v>
      </c>
      <c r="J15" s="92"/>
      <c r="K15" s="92"/>
      <c r="L15" s="92"/>
      <c r="M15" s="93"/>
      <c r="N15" s="90"/>
      <c r="O15" s="94"/>
      <c r="P15" s="90"/>
      <c r="Q15" s="90"/>
      <c r="R15" s="94"/>
      <c r="S15" s="90"/>
      <c r="T15" s="90"/>
      <c r="U15" s="94"/>
      <c r="V15" s="44"/>
      <c r="W15" s="90"/>
      <c r="X15" s="44"/>
      <c r="Y15" s="44"/>
      <c r="Z15" s="90"/>
      <c r="AA15" s="94"/>
      <c r="AB15" s="44"/>
      <c r="AC15" s="90"/>
      <c r="AD15" s="44"/>
      <c r="AE15" s="44"/>
      <c r="AF15" s="90"/>
      <c r="AG15" s="94"/>
      <c r="AH15" s="90"/>
      <c r="AI15" s="90"/>
      <c r="AJ15" s="94"/>
      <c r="AK15" s="90"/>
      <c r="AL15" s="90"/>
      <c r="AM15" s="94"/>
      <c r="AN15" s="44"/>
      <c r="AO15" s="90"/>
      <c r="AP15" s="44"/>
      <c r="AQ15" s="44"/>
      <c r="AR15" s="90"/>
      <c r="AS15" s="72" t="s">
        <v>443</v>
      </c>
      <c r="AT15" s="73" t="s">
        <v>444</v>
      </c>
      <c r="AU15" s="73" t="s">
        <v>445</v>
      </c>
      <c r="AV15" s="98"/>
      <c r="AW15" s="98"/>
      <c r="AX15" s="98"/>
      <c r="AY15" s="98"/>
      <c r="AZ15" s="98"/>
      <c r="BA15" s="99"/>
      <c r="BB15" s="99"/>
      <c r="BC15" s="99"/>
      <c r="BD15" s="99"/>
      <c r="BE15" s="99"/>
      <c r="BF15" s="99"/>
      <c r="BG15" s="119"/>
      <c r="BH15" s="119"/>
      <c r="BI15" s="119"/>
      <c r="BJ15" s="119"/>
      <c r="BK15" s="119"/>
      <c r="BL15" s="119"/>
      <c r="BM15" s="119"/>
      <c r="BN15" s="119"/>
      <c r="BO15" s="119"/>
      <c r="BP15" s="119"/>
      <c r="BQ15" s="119"/>
      <c r="BR15" s="119"/>
      <c r="BS15" s="119"/>
      <c r="BT15" s="119"/>
      <c r="BU15" s="119"/>
      <c r="BV15" s="119"/>
      <c r="BW15" s="119"/>
      <c r="BX15" s="119"/>
      <c r="BY15" s="119"/>
      <c r="BZ15" s="119"/>
      <c r="CA15" s="119"/>
    </row>
    <row r="16" spans="1:79" ht="24" hidden="1" customHeight="1" outlineLevel="1">
      <c r="A16" s="36">
        <v>11</v>
      </c>
      <c r="B16" s="88"/>
      <c r="C16" s="89"/>
      <c r="D16" s="89"/>
      <c r="E16" s="90"/>
      <c r="F16" s="91"/>
      <c r="G16" s="44" t="s">
        <v>14</v>
      </c>
      <c r="H16" s="96">
        <v>43328</v>
      </c>
      <c r="I16" s="105">
        <v>9</v>
      </c>
      <c r="J16" s="92"/>
      <c r="K16" s="92"/>
      <c r="L16" s="92"/>
      <c r="M16" s="93"/>
      <c r="N16" s="90"/>
      <c r="O16" s="94"/>
      <c r="P16" s="90"/>
      <c r="Q16" s="90"/>
      <c r="R16" s="94"/>
      <c r="S16" s="90"/>
      <c r="T16" s="90"/>
      <c r="U16" s="94"/>
      <c r="V16" s="44"/>
      <c r="W16" s="90"/>
      <c r="X16" s="44"/>
      <c r="Y16" s="44"/>
      <c r="Z16" s="90"/>
      <c r="AA16" s="94"/>
      <c r="AB16" s="44"/>
      <c r="AC16" s="90"/>
      <c r="AD16" s="44"/>
      <c r="AE16" s="44"/>
      <c r="AF16" s="90"/>
      <c r="AG16" s="94"/>
      <c r="AH16" s="90"/>
      <c r="AI16" s="90"/>
      <c r="AJ16" s="94"/>
      <c r="AK16" s="90"/>
      <c r="AL16" s="90"/>
      <c r="AM16" s="94"/>
      <c r="AN16" s="44"/>
      <c r="AO16" s="90"/>
      <c r="AP16" s="44"/>
      <c r="AQ16" s="44"/>
      <c r="AR16" s="90"/>
      <c r="AS16" s="72" t="s">
        <v>443</v>
      </c>
      <c r="AT16" s="73" t="s">
        <v>444</v>
      </c>
      <c r="AU16" s="73" t="s">
        <v>445</v>
      </c>
      <c r="AV16" s="98"/>
      <c r="AW16" s="98"/>
      <c r="AX16" s="98"/>
      <c r="AY16" s="98"/>
      <c r="AZ16" s="98"/>
      <c r="BA16" s="99"/>
      <c r="BB16" s="99"/>
      <c r="BC16" s="99"/>
      <c r="BD16" s="99"/>
      <c r="BE16" s="99"/>
      <c r="BF16" s="99"/>
      <c r="BG16" s="119"/>
      <c r="BH16" s="119"/>
      <c r="BI16" s="119"/>
      <c r="BJ16" s="119"/>
      <c r="BK16" s="119"/>
      <c r="BL16" s="119"/>
      <c r="BM16" s="119"/>
      <c r="BN16" s="119"/>
      <c r="BO16" s="119"/>
      <c r="BP16" s="119"/>
      <c r="BQ16" s="119"/>
      <c r="BR16" s="119"/>
      <c r="BS16" s="119"/>
      <c r="BT16" s="119"/>
      <c r="BU16" s="119"/>
      <c r="BV16" s="119"/>
      <c r="BW16" s="119"/>
      <c r="BX16" s="119"/>
      <c r="BY16" s="119"/>
      <c r="BZ16" s="119"/>
      <c r="CA16" s="119"/>
    </row>
    <row r="17" spans="1:79" ht="24" hidden="1" customHeight="1" outlineLevel="1">
      <c r="A17" s="36">
        <v>12</v>
      </c>
      <c r="B17" s="88"/>
      <c r="C17" s="89"/>
      <c r="D17" s="89"/>
      <c r="E17" s="90"/>
      <c r="F17" s="91"/>
      <c r="G17" s="44" t="s">
        <v>14</v>
      </c>
      <c r="H17" s="96">
        <v>43329</v>
      </c>
      <c r="I17" s="105">
        <v>9</v>
      </c>
      <c r="J17" s="92"/>
      <c r="K17" s="92"/>
      <c r="L17" s="92"/>
      <c r="M17" s="93"/>
      <c r="N17" s="90"/>
      <c r="O17" s="94"/>
      <c r="P17" s="90"/>
      <c r="Q17" s="90"/>
      <c r="R17" s="94"/>
      <c r="S17" s="90"/>
      <c r="T17" s="90"/>
      <c r="U17" s="94"/>
      <c r="V17" s="44"/>
      <c r="W17" s="90"/>
      <c r="X17" s="44"/>
      <c r="Y17" s="44"/>
      <c r="Z17" s="90"/>
      <c r="AA17" s="94"/>
      <c r="AB17" s="44"/>
      <c r="AC17" s="90"/>
      <c r="AD17" s="44"/>
      <c r="AE17" s="44"/>
      <c r="AF17" s="90"/>
      <c r="AG17" s="94"/>
      <c r="AH17" s="90"/>
      <c r="AI17" s="90"/>
      <c r="AJ17" s="94"/>
      <c r="AK17" s="90"/>
      <c r="AL17" s="90"/>
      <c r="AM17" s="94"/>
      <c r="AN17" s="44"/>
      <c r="AO17" s="90"/>
      <c r="AP17" s="44"/>
      <c r="AQ17" s="44"/>
      <c r="AR17" s="90"/>
      <c r="AS17" s="72" t="s">
        <v>443</v>
      </c>
      <c r="AT17" s="73" t="s">
        <v>444</v>
      </c>
      <c r="AU17" s="73" t="s">
        <v>445</v>
      </c>
      <c r="AV17" s="98"/>
      <c r="AW17" s="98"/>
      <c r="AX17" s="98"/>
      <c r="AY17" s="98"/>
      <c r="AZ17" s="98"/>
      <c r="BA17" s="99"/>
      <c r="BB17" s="99"/>
      <c r="BC17" s="99"/>
      <c r="BD17" s="99"/>
      <c r="BE17" s="99"/>
      <c r="BF17" s="99"/>
      <c r="BG17" s="119"/>
      <c r="BH17" s="119"/>
      <c r="BI17" s="119"/>
      <c r="BJ17" s="119"/>
      <c r="BK17" s="119"/>
      <c r="BL17" s="119"/>
      <c r="BM17" s="119"/>
      <c r="BN17" s="119"/>
      <c r="BO17" s="119"/>
      <c r="BP17" s="119"/>
      <c r="BQ17" s="119"/>
      <c r="BR17" s="119"/>
      <c r="BS17" s="119"/>
      <c r="BT17" s="119"/>
      <c r="BU17" s="119"/>
      <c r="BV17" s="119"/>
      <c r="BW17" s="119"/>
      <c r="BX17" s="119"/>
      <c r="BY17" s="119"/>
      <c r="BZ17" s="119"/>
      <c r="CA17" s="119"/>
    </row>
    <row r="18" spans="1:79" ht="24" hidden="1" customHeight="1" outlineLevel="1">
      <c r="A18" s="36">
        <v>13</v>
      </c>
      <c r="B18" s="88"/>
      <c r="C18" s="89"/>
      <c r="D18" s="89"/>
      <c r="E18" s="90"/>
      <c r="F18" s="91"/>
      <c r="G18" s="44" t="s">
        <v>14</v>
      </c>
      <c r="H18" s="96">
        <v>43330</v>
      </c>
      <c r="I18" s="105">
        <v>9</v>
      </c>
      <c r="J18" s="92"/>
      <c r="K18" s="92"/>
      <c r="L18" s="92"/>
      <c r="M18" s="93"/>
      <c r="N18" s="90"/>
      <c r="O18" s="94"/>
      <c r="P18" s="90"/>
      <c r="Q18" s="90"/>
      <c r="R18" s="94"/>
      <c r="S18" s="90"/>
      <c r="T18" s="90"/>
      <c r="U18" s="94"/>
      <c r="V18" s="44"/>
      <c r="W18" s="90"/>
      <c r="X18" s="44"/>
      <c r="Y18" s="44"/>
      <c r="Z18" s="90"/>
      <c r="AA18" s="94"/>
      <c r="AB18" s="44"/>
      <c r="AC18" s="90"/>
      <c r="AD18" s="44"/>
      <c r="AE18" s="44"/>
      <c r="AF18" s="90"/>
      <c r="AG18" s="94"/>
      <c r="AH18" s="90"/>
      <c r="AI18" s="90"/>
      <c r="AJ18" s="94"/>
      <c r="AK18" s="90"/>
      <c r="AL18" s="90"/>
      <c r="AM18" s="94"/>
      <c r="AN18" s="44"/>
      <c r="AO18" s="90"/>
      <c r="AP18" s="44"/>
      <c r="AQ18" s="44"/>
      <c r="AR18" s="90"/>
      <c r="AS18" s="72" t="s">
        <v>443</v>
      </c>
      <c r="AT18" s="73" t="s">
        <v>444</v>
      </c>
      <c r="AU18" s="73" t="s">
        <v>445</v>
      </c>
      <c r="AV18" s="98"/>
      <c r="AW18" s="98"/>
      <c r="AX18" s="98"/>
      <c r="AY18" s="98"/>
      <c r="AZ18" s="98"/>
      <c r="BA18" s="99"/>
      <c r="BB18" s="99"/>
      <c r="BC18" s="99"/>
      <c r="BD18" s="99"/>
      <c r="BE18" s="99"/>
      <c r="BF18" s="99"/>
      <c r="BG18" s="119"/>
      <c r="BH18" s="119"/>
      <c r="BI18" s="119"/>
      <c r="BJ18" s="119"/>
      <c r="BK18" s="119"/>
      <c r="BL18" s="119"/>
      <c r="BM18" s="119"/>
      <c r="BN18" s="119"/>
      <c r="BO18" s="119"/>
      <c r="BP18" s="119"/>
      <c r="BQ18" s="119"/>
      <c r="BR18" s="119"/>
      <c r="BS18" s="119"/>
      <c r="BT18" s="119"/>
      <c r="BU18" s="119"/>
      <c r="BV18" s="119"/>
      <c r="BW18" s="119"/>
      <c r="BX18" s="119"/>
      <c r="BY18" s="119"/>
      <c r="BZ18" s="119"/>
      <c r="CA18" s="119"/>
    </row>
    <row r="19" spans="1:79" ht="24" hidden="1" customHeight="1" outlineLevel="1">
      <c r="A19" s="36">
        <v>14</v>
      </c>
      <c r="B19" s="88"/>
      <c r="C19" s="89"/>
      <c r="D19" s="89"/>
      <c r="E19" s="90"/>
      <c r="F19" s="91"/>
      <c r="G19" s="44" t="s">
        <v>14</v>
      </c>
      <c r="H19" s="96">
        <v>43331</v>
      </c>
      <c r="I19" s="105">
        <v>9</v>
      </c>
      <c r="J19" s="92"/>
      <c r="K19" s="92"/>
      <c r="L19" s="92"/>
      <c r="M19" s="93"/>
      <c r="N19" s="90"/>
      <c r="O19" s="94"/>
      <c r="P19" s="90"/>
      <c r="Q19" s="90"/>
      <c r="R19" s="94"/>
      <c r="S19" s="90"/>
      <c r="T19" s="90"/>
      <c r="U19" s="94"/>
      <c r="V19" s="44"/>
      <c r="W19" s="90"/>
      <c r="X19" s="44"/>
      <c r="Y19" s="44"/>
      <c r="Z19" s="90"/>
      <c r="AA19" s="94"/>
      <c r="AB19" s="44"/>
      <c r="AC19" s="90"/>
      <c r="AD19" s="44"/>
      <c r="AE19" s="44"/>
      <c r="AF19" s="90"/>
      <c r="AG19" s="94"/>
      <c r="AH19" s="90"/>
      <c r="AI19" s="90"/>
      <c r="AJ19" s="94"/>
      <c r="AK19" s="90"/>
      <c r="AL19" s="90"/>
      <c r="AM19" s="94"/>
      <c r="AN19" s="44"/>
      <c r="AO19" s="90"/>
      <c r="AP19" s="44"/>
      <c r="AQ19" s="44"/>
      <c r="AR19" s="90"/>
      <c r="AS19" s="72" t="s">
        <v>443</v>
      </c>
      <c r="AT19" s="73" t="s">
        <v>444</v>
      </c>
      <c r="AU19" s="73" t="s">
        <v>445</v>
      </c>
      <c r="AV19" s="98"/>
      <c r="AW19" s="98"/>
      <c r="AX19" s="98"/>
      <c r="AY19" s="98"/>
      <c r="AZ19" s="98"/>
      <c r="BA19" s="99"/>
      <c r="BB19" s="99"/>
      <c r="BC19" s="99"/>
      <c r="BD19" s="99"/>
      <c r="BE19" s="99"/>
      <c r="BF19" s="99"/>
      <c r="BG19" s="119"/>
      <c r="BH19" s="119"/>
      <c r="BI19" s="119"/>
      <c r="BJ19" s="119"/>
      <c r="BK19" s="119"/>
      <c r="BL19" s="119"/>
      <c r="BM19" s="119"/>
      <c r="BN19" s="119"/>
      <c r="BO19" s="119"/>
      <c r="BP19" s="119"/>
      <c r="BQ19" s="119"/>
      <c r="BR19" s="119"/>
      <c r="BS19" s="119"/>
      <c r="BT19" s="119"/>
      <c r="BU19" s="119"/>
      <c r="BV19" s="119"/>
      <c r="BW19" s="119"/>
      <c r="BX19" s="119"/>
      <c r="BY19" s="119"/>
      <c r="BZ19" s="119"/>
      <c r="CA19" s="119"/>
    </row>
    <row r="20" spans="1:79" ht="24" hidden="1" customHeight="1" outlineLevel="1">
      <c r="B20" s="88"/>
      <c r="C20" s="89"/>
      <c r="D20" s="89"/>
      <c r="E20" s="90"/>
      <c r="F20" s="91"/>
      <c r="G20" s="44" t="s">
        <v>14</v>
      </c>
      <c r="H20" s="96">
        <v>43332</v>
      </c>
      <c r="I20" s="105">
        <v>9</v>
      </c>
      <c r="J20" s="92"/>
      <c r="K20" s="92"/>
      <c r="L20" s="92"/>
      <c r="M20" s="93"/>
      <c r="N20" s="90"/>
      <c r="O20" s="94"/>
      <c r="P20" s="90"/>
      <c r="Q20" s="90"/>
      <c r="R20" s="94"/>
      <c r="S20" s="90"/>
      <c r="T20" s="90"/>
      <c r="U20" s="94"/>
      <c r="V20" s="44"/>
      <c r="W20" s="90"/>
      <c r="X20" s="44"/>
      <c r="Y20" s="44"/>
      <c r="Z20" s="90"/>
      <c r="AA20" s="94"/>
      <c r="AB20" s="44"/>
      <c r="AC20" s="90"/>
      <c r="AD20" s="44"/>
      <c r="AE20" s="44"/>
      <c r="AF20" s="90"/>
      <c r="AG20" s="94"/>
      <c r="AH20" s="90"/>
      <c r="AI20" s="90"/>
      <c r="AJ20" s="94"/>
      <c r="AK20" s="90"/>
      <c r="AL20" s="90"/>
      <c r="AM20" s="94"/>
      <c r="AN20" s="44"/>
      <c r="AO20" s="90"/>
      <c r="AP20" s="44"/>
      <c r="AQ20" s="44"/>
      <c r="AR20" s="90"/>
      <c r="AS20" s="72" t="s">
        <v>443</v>
      </c>
      <c r="AT20" s="73" t="s">
        <v>444</v>
      </c>
      <c r="AU20" s="73" t="s">
        <v>445</v>
      </c>
      <c r="AV20" s="98"/>
      <c r="AW20" s="98"/>
      <c r="AX20" s="98"/>
      <c r="AY20" s="98"/>
      <c r="AZ20" s="98"/>
      <c r="BA20" s="99"/>
      <c r="BB20" s="99"/>
      <c r="BC20" s="99"/>
      <c r="BD20" s="99"/>
      <c r="BE20" s="99"/>
      <c r="BF20" s="99"/>
      <c r="BG20" s="119"/>
      <c r="BH20" s="119"/>
      <c r="BI20" s="119"/>
      <c r="BJ20" s="119"/>
      <c r="BK20" s="119"/>
      <c r="BL20" s="119"/>
      <c r="BM20" s="119"/>
      <c r="BN20" s="119"/>
      <c r="BO20" s="119"/>
      <c r="BP20" s="119"/>
      <c r="BQ20" s="119"/>
      <c r="BR20" s="119"/>
      <c r="BS20" s="119"/>
      <c r="BT20" s="119"/>
      <c r="BU20" s="119"/>
      <c r="BV20" s="119"/>
      <c r="BW20" s="119"/>
      <c r="BX20" s="119"/>
      <c r="BY20" s="119"/>
      <c r="BZ20" s="119"/>
      <c r="CA20" s="119"/>
    </row>
    <row r="21" spans="1:79" ht="24" hidden="1" customHeight="1" outlineLevel="1">
      <c r="B21" s="88"/>
      <c r="C21" s="89"/>
      <c r="D21" s="89"/>
      <c r="E21" s="90"/>
      <c r="F21" s="91"/>
      <c r="G21" s="44" t="s">
        <v>14</v>
      </c>
      <c r="H21" s="96">
        <v>43333</v>
      </c>
      <c r="I21" s="105">
        <v>9</v>
      </c>
      <c r="J21" s="92"/>
      <c r="K21" s="92"/>
      <c r="L21" s="92"/>
      <c r="M21" s="93"/>
      <c r="N21" s="90"/>
      <c r="O21" s="94"/>
      <c r="P21" s="90"/>
      <c r="Q21" s="90"/>
      <c r="R21" s="94"/>
      <c r="S21" s="90"/>
      <c r="T21" s="90"/>
      <c r="U21" s="94"/>
      <c r="V21" s="44"/>
      <c r="W21" s="90"/>
      <c r="X21" s="44"/>
      <c r="Y21" s="44"/>
      <c r="Z21" s="90"/>
      <c r="AA21" s="94"/>
      <c r="AB21" s="44"/>
      <c r="AC21" s="90"/>
      <c r="AD21" s="44"/>
      <c r="AE21" s="44"/>
      <c r="AF21" s="90"/>
      <c r="AG21" s="94"/>
      <c r="AH21" s="90"/>
      <c r="AI21" s="90"/>
      <c r="AJ21" s="94"/>
      <c r="AK21" s="90"/>
      <c r="AL21" s="90"/>
      <c r="AM21" s="94"/>
      <c r="AN21" s="44"/>
      <c r="AO21" s="90"/>
      <c r="AP21" s="44"/>
      <c r="AQ21" s="44"/>
      <c r="AR21" s="90"/>
      <c r="AS21" s="72" t="s">
        <v>443</v>
      </c>
      <c r="AT21" s="73" t="s">
        <v>444</v>
      </c>
      <c r="AU21" s="73" t="s">
        <v>445</v>
      </c>
      <c r="AV21" s="98"/>
      <c r="AW21" s="98"/>
      <c r="AX21" s="98"/>
      <c r="AY21" s="98"/>
      <c r="AZ21" s="98"/>
      <c r="BA21" s="99"/>
      <c r="BB21" s="99"/>
      <c r="BC21" s="99"/>
      <c r="BD21" s="99"/>
      <c r="BE21" s="99"/>
      <c r="BF21" s="99"/>
      <c r="BG21" s="119"/>
      <c r="BH21" s="119"/>
      <c r="BI21" s="119"/>
      <c r="BJ21" s="119"/>
      <c r="BK21" s="119"/>
      <c r="BL21" s="119"/>
      <c r="BM21" s="119"/>
      <c r="BN21" s="119"/>
      <c r="BO21" s="119"/>
      <c r="BP21" s="119"/>
      <c r="BQ21" s="119"/>
      <c r="BR21" s="119"/>
      <c r="BS21" s="119"/>
      <c r="BT21" s="119"/>
      <c r="BU21" s="119"/>
      <c r="BV21" s="119"/>
      <c r="BW21" s="119"/>
      <c r="BX21" s="119"/>
      <c r="BY21" s="119"/>
      <c r="BZ21" s="119"/>
      <c r="CA21" s="119"/>
    </row>
    <row r="22" spans="1:79" ht="24" hidden="1" customHeight="1" outlineLevel="1">
      <c r="B22" s="88"/>
      <c r="C22" s="89"/>
      <c r="D22" s="89"/>
      <c r="E22" s="90"/>
      <c r="F22" s="91"/>
      <c r="G22" s="44" t="s">
        <v>14</v>
      </c>
      <c r="H22" s="96">
        <v>43334</v>
      </c>
      <c r="I22" s="105">
        <v>9</v>
      </c>
      <c r="J22" s="92"/>
      <c r="K22" s="92"/>
      <c r="L22" s="92"/>
      <c r="M22" s="93"/>
      <c r="N22" s="90"/>
      <c r="O22" s="94"/>
      <c r="P22" s="90"/>
      <c r="Q22" s="90"/>
      <c r="R22" s="94"/>
      <c r="S22" s="90"/>
      <c r="T22" s="90"/>
      <c r="U22" s="94"/>
      <c r="V22" s="44"/>
      <c r="W22" s="90"/>
      <c r="X22" s="44"/>
      <c r="Y22" s="44"/>
      <c r="Z22" s="90"/>
      <c r="AA22" s="94"/>
      <c r="AB22" s="44"/>
      <c r="AC22" s="90"/>
      <c r="AD22" s="44"/>
      <c r="AE22" s="44"/>
      <c r="AF22" s="90"/>
      <c r="AG22" s="94"/>
      <c r="AH22" s="90"/>
      <c r="AI22" s="90"/>
      <c r="AJ22" s="94"/>
      <c r="AK22" s="90"/>
      <c r="AL22" s="90"/>
      <c r="AM22" s="94"/>
      <c r="AN22" s="44"/>
      <c r="AO22" s="90"/>
      <c r="AP22" s="44"/>
      <c r="AQ22" s="44"/>
      <c r="AR22" s="90"/>
      <c r="AS22" s="72" t="s">
        <v>443</v>
      </c>
      <c r="AT22" s="73" t="s">
        <v>444</v>
      </c>
      <c r="AU22" s="73" t="s">
        <v>445</v>
      </c>
      <c r="AV22" s="98"/>
      <c r="AW22" s="98"/>
      <c r="AX22" s="98"/>
      <c r="AY22" s="98"/>
      <c r="AZ22" s="98"/>
      <c r="BA22" s="99"/>
      <c r="BB22" s="99"/>
      <c r="BC22" s="99"/>
      <c r="BD22" s="99"/>
      <c r="BE22" s="99"/>
      <c r="BF22" s="99"/>
      <c r="BG22" s="119"/>
      <c r="BH22" s="119"/>
      <c r="BI22" s="119"/>
      <c r="BJ22" s="119"/>
      <c r="BK22" s="119"/>
      <c r="BL22" s="119"/>
      <c r="BM22" s="119"/>
      <c r="BN22" s="119"/>
      <c r="BO22" s="119"/>
      <c r="BP22" s="119"/>
      <c r="BQ22" s="119"/>
      <c r="BR22" s="119"/>
      <c r="BS22" s="119"/>
      <c r="BT22" s="119"/>
      <c r="BU22" s="119"/>
      <c r="BV22" s="119"/>
      <c r="BW22" s="119"/>
      <c r="BX22" s="119"/>
      <c r="BY22" s="119"/>
      <c r="BZ22" s="119"/>
      <c r="CA22" s="119"/>
    </row>
    <row r="23" spans="1:79" ht="24" hidden="1" customHeight="1" outlineLevel="1">
      <c r="B23" s="88"/>
      <c r="C23" s="89"/>
      <c r="D23" s="89"/>
      <c r="E23" s="90"/>
      <c r="F23" s="91"/>
      <c r="G23" s="44" t="s">
        <v>14</v>
      </c>
      <c r="H23" s="96">
        <v>43335</v>
      </c>
      <c r="I23" s="105">
        <v>9</v>
      </c>
      <c r="J23" s="92"/>
      <c r="K23" s="92"/>
      <c r="L23" s="92"/>
      <c r="M23" s="93"/>
      <c r="N23" s="90"/>
      <c r="O23" s="94"/>
      <c r="P23" s="90"/>
      <c r="Q23" s="90"/>
      <c r="R23" s="94"/>
      <c r="S23" s="90"/>
      <c r="T23" s="90"/>
      <c r="U23" s="94"/>
      <c r="V23" s="44"/>
      <c r="W23" s="90"/>
      <c r="X23" s="44"/>
      <c r="Y23" s="44"/>
      <c r="Z23" s="90"/>
      <c r="AA23" s="94"/>
      <c r="AB23" s="44"/>
      <c r="AC23" s="90"/>
      <c r="AD23" s="44"/>
      <c r="AE23" s="44"/>
      <c r="AF23" s="90"/>
      <c r="AG23" s="94"/>
      <c r="AH23" s="90"/>
      <c r="AI23" s="90"/>
      <c r="AJ23" s="94"/>
      <c r="AK23" s="90"/>
      <c r="AL23" s="90"/>
      <c r="AM23" s="94"/>
      <c r="AN23" s="44"/>
      <c r="AO23" s="90"/>
      <c r="AP23" s="44"/>
      <c r="AQ23" s="44"/>
      <c r="AR23" s="90"/>
      <c r="AS23" s="72" t="s">
        <v>443</v>
      </c>
      <c r="AT23" s="73" t="s">
        <v>444</v>
      </c>
      <c r="AU23" s="73" t="s">
        <v>445</v>
      </c>
      <c r="AV23" s="98"/>
      <c r="AW23" s="98"/>
      <c r="AX23" s="98"/>
      <c r="AY23" s="98"/>
      <c r="AZ23" s="98"/>
      <c r="BA23" s="99"/>
      <c r="BB23" s="99"/>
      <c r="BC23" s="99"/>
      <c r="BD23" s="99"/>
      <c r="BE23" s="99"/>
      <c r="BF23" s="99"/>
      <c r="BG23" s="119"/>
      <c r="BH23" s="119"/>
      <c r="BI23" s="119"/>
      <c r="BJ23" s="119"/>
      <c r="BK23" s="119"/>
      <c r="BL23" s="119"/>
      <c r="BM23" s="119"/>
      <c r="BN23" s="119"/>
      <c r="BO23" s="119"/>
      <c r="BP23" s="119"/>
      <c r="BQ23" s="119"/>
      <c r="BR23" s="119"/>
      <c r="BS23" s="119"/>
      <c r="BT23" s="119"/>
      <c r="BU23" s="119"/>
      <c r="BV23" s="119"/>
      <c r="BW23" s="119"/>
      <c r="BX23" s="119"/>
      <c r="BY23" s="119"/>
      <c r="BZ23" s="119"/>
      <c r="CA23" s="119"/>
    </row>
    <row r="24" spans="1:79" ht="24" hidden="1" customHeight="1" outlineLevel="1">
      <c r="B24" s="88"/>
      <c r="C24" s="89"/>
      <c r="D24" s="89"/>
      <c r="E24" s="90"/>
      <c r="F24" s="91"/>
      <c r="G24" s="44" t="s">
        <v>14</v>
      </c>
      <c r="H24" s="96">
        <v>43336</v>
      </c>
      <c r="I24" s="105">
        <v>9</v>
      </c>
      <c r="J24" s="92"/>
      <c r="K24" s="92"/>
      <c r="L24" s="92"/>
      <c r="M24" s="93"/>
      <c r="N24" s="90"/>
      <c r="O24" s="94"/>
      <c r="P24" s="90"/>
      <c r="Q24" s="90"/>
      <c r="R24" s="94"/>
      <c r="S24" s="90"/>
      <c r="T24" s="90"/>
      <c r="U24" s="94"/>
      <c r="V24" s="44"/>
      <c r="W24" s="90"/>
      <c r="X24" s="44"/>
      <c r="Y24" s="44"/>
      <c r="Z24" s="90"/>
      <c r="AA24" s="94"/>
      <c r="AB24" s="44"/>
      <c r="AC24" s="90"/>
      <c r="AD24" s="44"/>
      <c r="AE24" s="44"/>
      <c r="AF24" s="90"/>
      <c r="AG24" s="94"/>
      <c r="AH24" s="90"/>
      <c r="AI24" s="90"/>
      <c r="AJ24" s="94"/>
      <c r="AK24" s="90"/>
      <c r="AL24" s="90"/>
      <c r="AM24" s="94"/>
      <c r="AN24" s="44"/>
      <c r="AO24" s="90"/>
      <c r="AP24" s="44"/>
      <c r="AQ24" s="44"/>
      <c r="AR24" s="90"/>
      <c r="AS24" s="72" t="s">
        <v>443</v>
      </c>
      <c r="AT24" s="73" t="s">
        <v>444</v>
      </c>
      <c r="AU24" s="73" t="s">
        <v>445</v>
      </c>
      <c r="AV24" s="98"/>
      <c r="AW24" s="98"/>
      <c r="AX24" s="98"/>
      <c r="AY24" s="98"/>
      <c r="AZ24" s="98"/>
      <c r="BA24" s="99"/>
      <c r="BB24" s="99"/>
      <c r="BC24" s="99"/>
      <c r="BD24" s="99"/>
      <c r="BE24" s="99"/>
      <c r="BF24" s="99"/>
      <c r="BG24" s="119"/>
      <c r="BH24" s="119"/>
      <c r="BI24" s="119"/>
      <c r="BJ24" s="119"/>
      <c r="BK24" s="119"/>
      <c r="BL24" s="119"/>
      <c r="BM24" s="119"/>
      <c r="BN24" s="119"/>
      <c r="BO24" s="119"/>
      <c r="BP24" s="119"/>
      <c r="BQ24" s="119"/>
      <c r="BR24" s="119"/>
      <c r="BS24" s="119"/>
      <c r="BT24" s="119"/>
      <c r="BU24" s="119"/>
      <c r="BV24" s="119"/>
      <c r="BW24" s="119"/>
      <c r="BX24" s="119"/>
      <c r="BY24" s="119"/>
      <c r="BZ24" s="119"/>
      <c r="CA24" s="119"/>
    </row>
    <row r="25" spans="1:79" ht="24" hidden="1" customHeight="1" outlineLevel="1">
      <c r="B25" s="88"/>
      <c r="C25" s="89"/>
      <c r="D25" s="89"/>
      <c r="E25" s="90"/>
      <c r="F25" s="91"/>
      <c r="G25" s="44" t="s">
        <v>14</v>
      </c>
      <c r="H25" s="96">
        <v>43337</v>
      </c>
      <c r="I25" s="105">
        <v>9</v>
      </c>
      <c r="J25" s="92"/>
      <c r="K25" s="92"/>
      <c r="L25" s="92"/>
      <c r="M25" s="93"/>
      <c r="N25" s="90"/>
      <c r="O25" s="94"/>
      <c r="P25" s="90"/>
      <c r="Q25" s="90"/>
      <c r="R25" s="94"/>
      <c r="S25" s="90"/>
      <c r="T25" s="90"/>
      <c r="U25" s="94"/>
      <c r="V25" s="44"/>
      <c r="W25" s="90"/>
      <c r="X25" s="44"/>
      <c r="Y25" s="44"/>
      <c r="Z25" s="90"/>
      <c r="AA25" s="94"/>
      <c r="AB25" s="44"/>
      <c r="AC25" s="90"/>
      <c r="AD25" s="44"/>
      <c r="AE25" s="44"/>
      <c r="AF25" s="90"/>
      <c r="AG25" s="94"/>
      <c r="AH25" s="90"/>
      <c r="AI25" s="90"/>
      <c r="AJ25" s="94"/>
      <c r="AK25" s="90"/>
      <c r="AL25" s="90"/>
      <c r="AM25" s="94"/>
      <c r="AN25" s="44"/>
      <c r="AO25" s="90"/>
      <c r="AP25" s="44"/>
      <c r="AQ25" s="44"/>
      <c r="AR25" s="90"/>
      <c r="AS25" s="72" t="s">
        <v>443</v>
      </c>
      <c r="AT25" s="73" t="s">
        <v>444</v>
      </c>
      <c r="AU25" s="73" t="s">
        <v>445</v>
      </c>
      <c r="AV25" s="98"/>
      <c r="AW25" s="98"/>
      <c r="AX25" s="98"/>
      <c r="AY25" s="98"/>
      <c r="AZ25" s="98"/>
      <c r="BA25" s="99"/>
      <c r="BB25" s="99"/>
      <c r="BC25" s="99"/>
      <c r="BD25" s="99"/>
      <c r="BE25" s="99"/>
      <c r="BF25" s="99"/>
      <c r="BG25" s="119"/>
      <c r="BH25" s="119"/>
      <c r="BI25" s="119"/>
      <c r="BJ25" s="119"/>
      <c r="BK25" s="119"/>
      <c r="BL25" s="119"/>
      <c r="BM25" s="119"/>
      <c r="BN25" s="119"/>
      <c r="BO25" s="119"/>
      <c r="BP25" s="119"/>
      <c r="BQ25" s="119"/>
      <c r="BR25" s="119"/>
      <c r="BS25" s="119"/>
      <c r="BT25" s="119"/>
      <c r="BU25" s="119"/>
      <c r="BV25" s="119"/>
      <c r="BW25" s="119"/>
      <c r="BX25" s="119"/>
      <c r="BY25" s="119"/>
      <c r="BZ25" s="119"/>
      <c r="CA25" s="119"/>
    </row>
    <row r="26" spans="1:79" ht="24" hidden="1" customHeight="1" outlineLevel="1">
      <c r="B26" s="88"/>
      <c r="C26" s="89"/>
      <c r="D26" s="89"/>
      <c r="E26" s="90"/>
      <c r="F26" s="91"/>
      <c r="G26" s="44" t="s">
        <v>14</v>
      </c>
      <c r="H26" s="96">
        <v>43338</v>
      </c>
      <c r="I26" s="105">
        <v>9</v>
      </c>
      <c r="J26" s="92"/>
      <c r="K26" s="92"/>
      <c r="L26" s="92"/>
      <c r="M26" s="93"/>
      <c r="N26" s="90"/>
      <c r="O26" s="94"/>
      <c r="P26" s="90"/>
      <c r="Q26" s="90"/>
      <c r="R26" s="94"/>
      <c r="S26" s="90"/>
      <c r="T26" s="90"/>
      <c r="U26" s="94"/>
      <c r="V26" s="44"/>
      <c r="W26" s="90"/>
      <c r="X26" s="44"/>
      <c r="Y26" s="44"/>
      <c r="Z26" s="90"/>
      <c r="AA26" s="94"/>
      <c r="AB26" s="44"/>
      <c r="AC26" s="90"/>
      <c r="AD26" s="44"/>
      <c r="AE26" s="44"/>
      <c r="AF26" s="90"/>
      <c r="AG26" s="94"/>
      <c r="AH26" s="90"/>
      <c r="AI26" s="90"/>
      <c r="AJ26" s="94"/>
      <c r="AK26" s="90"/>
      <c r="AL26" s="90"/>
      <c r="AM26" s="94"/>
      <c r="AN26" s="44"/>
      <c r="AO26" s="90"/>
      <c r="AP26" s="44"/>
      <c r="AQ26" s="44"/>
      <c r="AR26" s="90"/>
      <c r="AS26" s="72" t="s">
        <v>443</v>
      </c>
      <c r="AT26" s="73" t="s">
        <v>444</v>
      </c>
      <c r="AU26" s="73" t="s">
        <v>445</v>
      </c>
      <c r="AV26" s="98"/>
      <c r="AW26" s="98"/>
      <c r="AX26" s="98"/>
      <c r="AY26" s="98"/>
      <c r="AZ26" s="98"/>
      <c r="BA26" s="99"/>
      <c r="BB26" s="99"/>
      <c r="BC26" s="99"/>
      <c r="BD26" s="99"/>
      <c r="BE26" s="99"/>
      <c r="BF26" s="99"/>
      <c r="BG26" s="119"/>
      <c r="BH26" s="119"/>
      <c r="BI26" s="119"/>
      <c r="BJ26" s="119"/>
      <c r="BK26" s="119"/>
      <c r="BL26" s="119"/>
      <c r="BM26" s="119"/>
      <c r="BN26" s="119"/>
      <c r="BO26" s="119"/>
      <c r="BP26" s="119"/>
      <c r="BQ26" s="119"/>
      <c r="BR26" s="119"/>
      <c r="BS26" s="119"/>
      <c r="BT26" s="119"/>
      <c r="BU26" s="119"/>
      <c r="BV26" s="119"/>
      <c r="BW26" s="119"/>
      <c r="BX26" s="119"/>
      <c r="BY26" s="119"/>
      <c r="BZ26" s="119"/>
      <c r="CA26" s="119"/>
    </row>
    <row r="27" spans="1:79" ht="24" hidden="1" customHeight="1" outlineLevel="1">
      <c r="B27" s="88"/>
      <c r="C27" s="89"/>
      <c r="D27" s="89"/>
      <c r="E27" s="90"/>
      <c r="F27" s="91"/>
      <c r="G27" s="44" t="s">
        <v>14</v>
      </c>
      <c r="H27" s="96">
        <v>43339</v>
      </c>
      <c r="I27" s="105">
        <v>9</v>
      </c>
      <c r="J27" s="92"/>
      <c r="K27" s="92"/>
      <c r="L27" s="92"/>
      <c r="M27" s="93"/>
      <c r="N27" s="90"/>
      <c r="O27" s="94"/>
      <c r="P27" s="90"/>
      <c r="Q27" s="90"/>
      <c r="R27" s="94"/>
      <c r="S27" s="90"/>
      <c r="T27" s="90"/>
      <c r="U27" s="94"/>
      <c r="V27" s="44"/>
      <c r="W27" s="90"/>
      <c r="X27" s="44"/>
      <c r="Y27" s="44"/>
      <c r="Z27" s="90"/>
      <c r="AA27" s="94"/>
      <c r="AB27" s="44"/>
      <c r="AC27" s="90"/>
      <c r="AD27" s="44"/>
      <c r="AE27" s="44"/>
      <c r="AF27" s="90"/>
      <c r="AG27" s="94"/>
      <c r="AH27" s="90"/>
      <c r="AI27" s="90"/>
      <c r="AJ27" s="94"/>
      <c r="AK27" s="90"/>
      <c r="AL27" s="90"/>
      <c r="AM27" s="94"/>
      <c r="AN27" s="44"/>
      <c r="AO27" s="90"/>
      <c r="AP27" s="44"/>
      <c r="AQ27" s="44"/>
      <c r="AR27" s="90"/>
      <c r="AS27" s="72" t="s">
        <v>443</v>
      </c>
      <c r="AT27" s="73" t="s">
        <v>444</v>
      </c>
      <c r="AU27" s="73" t="s">
        <v>445</v>
      </c>
      <c r="AV27" s="98"/>
      <c r="AW27" s="98"/>
      <c r="AX27" s="98"/>
      <c r="AY27" s="98"/>
      <c r="AZ27" s="98"/>
      <c r="BA27" s="99"/>
      <c r="BB27" s="99"/>
      <c r="BC27" s="99"/>
      <c r="BD27" s="99"/>
      <c r="BE27" s="99"/>
      <c r="BF27" s="99"/>
      <c r="BG27" s="119"/>
      <c r="BH27" s="119"/>
      <c r="BI27" s="119"/>
      <c r="BJ27" s="119"/>
      <c r="BK27" s="119"/>
      <c r="BL27" s="119"/>
      <c r="BM27" s="119"/>
      <c r="BN27" s="119"/>
      <c r="BO27" s="119"/>
      <c r="BP27" s="119"/>
      <c r="BQ27" s="119"/>
      <c r="BR27" s="119"/>
      <c r="BS27" s="119"/>
      <c r="BT27" s="119"/>
      <c r="BU27" s="119"/>
      <c r="BV27" s="119"/>
      <c r="BW27" s="119"/>
      <c r="BX27" s="119"/>
      <c r="BY27" s="119"/>
      <c r="BZ27" s="119"/>
      <c r="CA27" s="119"/>
    </row>
    <row r="28" spans="1:79" ht="24" hidden="1" customHeight="1" outlineLevel="1">
      <c r="B28" s="88"/>
      <c r="C28" s="89"/>
      <c r="D28" s="89"/>
      <c r="E28" s="90"/>
      <c r="F28" s="91"/>
      <c r="G28" s="44" t="s">
        <v>14</v>
      </c>
      <c r="H28" s="96">
        <v>43340</v>
      </c>
      <c r="I28" s="105">
        <v>0</v>
      </c>
      <c r="J28" s="92"/>
      <c r="K28" s="92"/>
      <c r="L28" s="92"/>
      <c r="M28" s="93"/>
      <c r="N28" s="90"/>
      <c r="O28" s="94"/>
      <c r="P28" s="90"/>
      <c r="Q28" s="90"/>
      <c r="R28" s="94"/>
      <c r="S28" s="90"/>
      <c r="T28" s="90"/>
      <c r="U28" s="94"/>
      <c r="V28" s="44"/>
      <c r="W28" s="90"/>
      <c r="X28" s="44"/>
      <c r="Y28" s="44"/>
      <c r="Z28" s="90"/>
      <c r="AA28" s="94"/>
      <c r="AB28" s="44"/>
      <c r="AC28" s="90"/>
      <c r="AD28" s="44"/>
      <c r="AE28" s="44"/>
      <c r="AF28" s="90"/>
      <c r="AG28" s="94"/>
      <c r="AH28" s="90"/>
      <c r="AI28" s="90"/>
      <c r="AJ28" s="94"/>
      <c r="AK28" s="90"/>
      <c r="AL28" s="90"/>
      <c r="AM28" s="94"/>
      <c r="AN28" s="44"/>
      <c r="AO28" s="90"/>
      <c r="AP28" s="44"/>
      <c r="AQ28" s="44"/>
      <c r="AR28" s="90"/>
      <c r="AS28" s="72" t="s">
        <v>443</v>
      </c>
      <c r="AT28" s="73" t="s">
        <v>444</v>
      </c>
      <c r="AU28" s="73" t="s">
        <v>445</v>
      </c>
      <c r="AV28" s="98"/>
      <c r="AW28" s="98"/>
      <c r="AX28" s="98"/>
      <c r="AY28" s="98"/>
      <c r="AZ28" s="98"/>
      <c r="BA28" s="99"/>
      <c r="BB28" s="99"/>
      <c r="BC28" s="99"/>
      <c r="BD28" s="99"/>
      <c r="BE28" s="99"/>
      <c r="BF28" s="99"/>
      <c r="BG28" s="119"/>
      <c r="BH28" s="119"/>
      <c r="BI28" s="119"/>
      <c r="BJ28" s="119"/>
      <c r="BK28" s="119"/>
      <c r="BL28" s="119"/>
      <c r="BM28" s="119"/>
      <c r="BN28" s="119"/>
      <c r="BO28" s="119"/>
      <c r="BP28" s="119"/>
      <c r="BQ28" s="119"/>
      <c r="BR28" s="119"/>
      <c r="BS28" s="119"/>
      <c r="BT28" s="119"/>
      <c r="BU28" s="119"/>
      <c r="BV28" s="119"/>
      <c r="BW28" s="119"/>
      <c r="BX28" s="119"/>
      <c r="BY28" s="119"/>
      <c r="BZ28" s="119"/>
      <c r="CA28" s="119"/>
    </row>
    <row r="29" spans="1:79" ht="24" hidden="1" customHeight="1" outlineLevel="1">
      <c r="B29" s="88"/>
      <c r="C29" s="89"/>
      <c r="D29" s="89"/>
      <c r="E29" s="90"/>
      <c r="F29" s="91"/>
      <c r="G29" s="44" t="s">
        <v>14</v>
      </c>
      <c r="H29" s="96">
        <v>43341</v>
      </c>
      <c r="I29" s="105">
        <v>0</v>
      </c>
      <c r="J29" s="92"/>
      <c r="K29" s="92"/>
      <c r="L29" s="92"/>
      <c r="M29" s="93"/>
      <c r="N29" s="90"/>
      <c r="O29" s="94"/>
      <c r="P29" s="90"/>
      <c r="Q29" s="90"/>
      <c r="R29" s="94"/>
      <c r="S29" s="90"/>
      <c r="T29" s="90"/>
      <c r="U29" s="94"/>
      <c r="V29" s="44"/>
      <c r="W29" s="90"/>
      <c r="X29" s="44"/>
      <c r="Y29" s="44"/>
      <c r="Z29" s="90"/>
      <c r="AA29" s="94"/>
      <c r="AB29" s="44"/>
      <c r="AC29" s="90"/>
      <c r="AD29" s="44"/>
      <c r="AE29" s="44"/>
      <c r="AF29" s="90"/>
      <c r="AG29" s="94"/>
      <c r="AH29" s="90"/>
      <c r="AI29" s="90"/>
      <c r="AJ29" s="94"/>
      <c r="AK29" s="90"/>
      <c r="AL29" s="90"/>
      <c r="AM29" s="94"/>
      <c r="AN29" s="44"/>
      <c r="AO29" s="90"/>
      <c r="AP29" s="44"/>
      <c r="AQ29" s="44"/>
      <c r="AR29" s="90"/>
      <c r="AS29" s="72" t="s">
        <v>443</v>
      </c>
      <c r="AT29" s="73" t="s">
        <v>444</v>
      </c>
      <c r="AU29" s="73" t="s">
        <v>445</v>
      </c>
      <c r="AV29" s="98"/>
      <c r="AW29" s="98"/>
      <c r="AX29" s="98"/>
      <c r="AY29" s="98"/>
      <c r="AZ29" s="98"/>
      <c r="BA29" s="99"/>
      <c r="BB29" s="99"/>
      <c r="BC29" s="99"/>
      <c r="BD29" s="99"/>
      <c r="BE29" s="99"/>
      <c r="BF29" s="99"/>
      <c r="BG29" s="119"/>
      <c r="BH29" s="119"/>
      <c r="BI29" s="119"/>
      <c r="BJ29" s="119"/>
      <c r="BK29" s="119"/>
      <c r="BL29" s="119"/>
      <c r="BM29" s="119"/>
      <c r="BN29" s="119"/>
      <c r="BO29" s="119"/>
      <c r="BP29" s="119"/>
      <c r="BQ29" s="119"/>
      <c r="BR29" s="119"/>
      <c r="BS29" s="119"/>
      <c r="BT29" s="119"/>
      <c r="BU29" s="119"/>
      <c r="BV29" s="119"/>
      <c r="BW29" s="119"/>
      <c r="BX29" s="119"/>
      <c r="BY29" s="119"/>
      <c r="BZ29" s="119"/>
      <c r="CA29" s="119"/>
    </row>
    <row r="30" spans="1:79" ht="24" hidden="1" customHeight="1" outlineLevel="1">
      <c r="B30" s="88"/>
      <c r="C30" s="89"/>
      <c r="D30" s="89"/>
      <c r="E30" s="90"/>
      <c r="F30" s="91"/>
      <c r="G30" s="44" t="s">
        <v>14</v>
      </c>
      <c r="H30" s="96">
        <v>43342</v>
      </c>
      <c r="I30" s="105">
        <v>0</v>
      </c>
      <c r="J30" s="92"/>
      <c r="K30" s="92"/>
      <c r="L30" s="92"/>
      <c r="M30" s="93"/>
      <c r="N30" s="90"/>
      <c r="O30" s="94"/>
      <c r="P30" s="90"/>
      <c r="Q30" s="90"/>
      <c r="R30" s="94"/>
      <c r="S30" s="90"/>
      <c r="T30" s="90"/>
      <c r="U30" s="94"/>
      <c r="V30" s="44"/>
      <c r="W30" s="90"/>
      <c r="X30" s="44"/>
      <c r="Y30" s="44"/>
      <c r="Z30" s="90"/>
      <c r="AA30" s="94"/>
      <c r="AB30" s="44"/>
      <c r="AC30" s="90"/>
      <c r="AD30" s="44"/>
      <c r="AE30" s="44"/>
      <c r="AF30" s="90"/>
      <c r="AG30" s="94"/>
      <c r="AH30" s="90"/>
      <c r="AI30" s="90"/>
      <c r="AJ30" s="94"/>
      <c r="AK30" s="90"/>
      <c r="AL30" s="90"/>
      <c r="AM30" s="94"/>
      <c r="AN30" s="44"/>
      <c r="AO30" s="90"/>
      <c r="AP30" s="44"/>
      <c r="AQ30" s="44"/>
      <c r="AR30" s="90"/>
      <c r="AS30" s="72" t="s">
        <v>443</v>
      </c>
      <c r="AT30" s="73" t="s">
        <v>444</v>
      </c>
      <c r="AU30" s="73" t="s">
        <v>445</v>
      </c>
      <c r="AV30" s="98"/>
      <c r="AW30" s="98"/>
      <c r="AX30" s="98"/>
      <c r="AY30" s="98"/>
      <c r="AZ30" s="98"/>
      <c r="BA30" s="99"/>
      <c r="BB30" s="99"/>
      <c r="BC30" s="99"/>
      <c r="BD30" s="99"/>
      <c r="BE30" s="99"/>
      <c r="BF30" s="99"/>
      <c r="BG30" s="119"/>
      <c r="BH30" s="119"/>
      <c r="BI30" s="119"/>
      <c r="BJ30" s="119"/>
      <c r="BK30" s="119"/>
      <c r="BL30" s="119"/>
      <c r="BM30" s="119"/>
      <c r="BN30" s="119"/>
      <c r="BO30" s="119"/>
      <c r="BP30" s="119"/>
      <c r="BQ30" s="119"/>
      <c r="BR30" s="119"/>
      <c r="BS30" s="119"/>
      <c r="BT30" s="119"/>
      <c r="BU30" s="119"/>
      <c r="BV30" s="119"/>
      <c r="BW30" s="119"/>
      <c r="BX30" s="119"/>
      <c r="BY30" s="119"/>
      <c r="BZ30" s="119"/>
      <c r="CA30" s="119"/>
    </row>
    <row r="31" spans="1:79" ht="24" hidden="1" customHeight="1" outlineLevel="1">
      <c r="B31" s="88"/>
      <c r="C31" s="89"/>
      <c r="D31" s="89"/>
      <c r="E31" s="90"/>
      <c r="F31" s="91"/>
      <c r="G31" s="44" t="s">
        <v>14</v>
      </c>
      <c r="H31" s="96">
        <v>43343</v>
      </c>
      <c r="I31" s="105">
        <v>0</v>
      </c>
      <c r="J31" s="92"/>
      <c r="K31" s="92"/>
      <c r="L31" s="92"/>
      <c r="M31" s="93"/>
      <c r="N31" s="90"/>
      <c r="O31" s="94"/>
      <c r="P31" s="90"/>
      <c r="Q31" s="90"/>
      <c r="R31" s="94"/>
      <c r="S31" s="90"/>
      <c r="T31" s="90"/>
      <c r="U31" s="94"/>
      <c r="V31" s="44"/>
      <c r="W31" s="90"/>
      <c r="X31" s="44"/>
      <c r="Y31" s="44"/>
      <c r="Z31" s="90"/>
      <c r="AA31" s="94"/>
      <c r="AB31" s="44"/>
      <c r="AC31" s="90"/>
      <c r="AD31" s="44"/>
      <c r="AE31" s="44"/>
      <c r="AF31" s="90"/>
      <c r="AG31" s="94"/>
      <c r="AH31" s="90"/>
      <c r="AI31" s="90"/>
      <c r="AJ31" s="94"/>
      <c r="AK31" s="90"/>
      <c r="AL31" s="90"/>
      <c r="AM31" s="94"/>
      <c r="AN31" s="44"/>
      <c r="AO31" s="90"/>
      <c r="AP31" s="44"/>
      <c r="AQ31" s="44"/>
      <c r="AR31" s="90"/>
      <c r="AS31" s="72" t="s">
        <v>443</v>
      </c>
      <c r="AT31" s="73" t="s">
        <v>444</v>
      </c>
      <c r="AU31" s="73" t="s">
        <v>445</v>
      </c>
      <c r="AV31" s="98"/>
      <c r="AW31" s="98"/>
      <c r="AX31" s="98"/>
      <c r="AY31" s="98"/>
      <c r="AZ31" s="98"/>
      <c r="BA31" s="99"/>
      <c r="BB31" s="99"/>
      <c r="BC31" s="99"/>
      <c r="BD31" s="99"/>
      <c r="BE31" s="99"/>
      <c r="BF31" s="99"/>
      <c r="BG31" s="119"/>
      <c r="BH31" s="119"/>
      <c r="BI31" s="119"/>
      <c r="BJ31" s="119"/>
      <c r="BK31" s="119"/>
      <c r="BL31" s="119"/>
      <c r="BM31" s="119"/>
      <c r="BN31" s="119"/>
      <c r="BO31" s="119"/>
      <c r="BP31" s="119"/>
      <c r="BQ31" s="119"/>
      <c r="BR31" s="119"/>
      <c r="BS31" s="119"/>
      <c r="BT31" s="119"/>
      <c r="BU31" s="119"/>
      <c r="BV31" s="119"/>
      <c r="BW31" s="119"/>
      <c r="BX31" s="119"/>
      <c r="BY31" s="119"/>
      <c r="BZ31" s="119"/>
      <c r="CA31" s="119"/>
    </row>
    <row r="32" spans="1:79" ht="24" hidden="1" customHeight="1" outlineLevel="1">
      <c r="B32" s="88"/>
      <c r="C32" s="89"/>
      <c r="D32" s="89"/>
      <c r="E32" s="90"/>
      <c r="F32" s="91"/>
      <c r="G32" s="44" t="s">
        <v>14</v>
      </c>
      <c r="H32" s="96">
        <v>43344</v>
      </c>
      <c r="I32" s="105">
        <v>0</v>
      </c>
      <c r="J32" s="92"/>
      <c r="K32" s="92"/>
      <c r="L32" s="92"/>
      <c r="M32" s="93"/>
      <c r="N32" s="90"/>
      <c r="O32" s="94"/>
      <c r="P32" s="90"/>
      <c r="Q32" s="90"/>
      <c r="R32" s="94"/>
      <c r="S32" s="90"/>
      <c r="T32" s="90"/>
      <c r="U32" s="94"/>
      <c r="V32" s="44"/>
      <c r="W32" s="90"/>
      <c r="X32" s="44"/>
      <c r="Y32" s="44"/>
      <c r="Z32" s="90"/>
      <c r="AA32" s="94"/>
      <c r="AB32" s="44"/>
      <c r="AC32" s="90"/>
      <c r="AD32" s="44"/>
      <c r="AE32" s="44"/>
      <c r="AF32" s="90"/>
      <c r="AG32" s="94"/>
      <c r="AH32" s="90"/>
      <c r="AI32" s="90"/>
      <c r="AJ32" s="94"/>
      <c r="AK32" s="90"/>
      <c r="AL32" s="90"/>
      <c r="AM32" s="94"/>
      <c r="AN32" s="44"/>
      <c r="AO32" s="90"/>
      <c r="AP32" s="44"/>
      <c r="AQ32" s="44"/>
      <c r="AR32" s="90"/>
      <c r="AS32" s="72" t="s">
        <v>443</v>
      </c>
      <c r="AT32" s="73" t="s">
        <v>444</v>
      </c>
      <c r="AU32" s="73" t="s">
        <v>445</v>
      </c>
      <c r="AV32" s="98"/>
      <c r="AW32" s="98"/>
      <c r="AX32" s="98"/>
      <c r="AY32" s="98"/>
      <c r="AZ32" s="98"/>
      <c r="BA32" s="99"/>
      <c r="BB32" s="99"/>
      <c r="BC32" s="99"/>
      <c r="BD32" s="99"/>
      <c r="BE32" s="99"/>
      <c r="BF32" s="99"/>
      <c r="BG32" s="119"/>
      <c r="BH32" s="119"/>
      <c r="BI32" s="119"/>
      <c r="BJ32" s="119"/>
      <c r="BK32" s="119"/>
      <c r="BL32" s="119"/>
      <c r="BM32" s="119"/>
      <c r="BN32" s="119"/>
      <c r="BO32" s="119"/>
      <c r="BP32" s="119"/>
      <c r="BQ32" s="119"/>
      <c r="BR32" s="119"/>
      <c r="BS32" s="119"/>
      <c r="BT32" s="119"/>
      <c r="BU32" s="119"/>
      <c r="BV32" s="119"/>
      <c r="BW32" s="119"/>
      <c r="BX32" s="119"/>
      <c r="BY32" s="119"/>
      <c r="BZ32" s="119"/>
      <c r="CA32" s="119"/>
    </row>
    <row r="33" spans="1:79" ht="24" hidden="1" customHeight="1" outlineLevel="1">
      <c r="B33" s="88"/>
      <c r="C33" s="89"/>
      <c r="D33" s="89"/>
      <c r="E33" s="90"/>
      <c r="F33" s="91"/>
      <c r="G33" s="44" t="s">
        <v>14</v>
      </c>
      <c r="H33" s="96">
        <v>43345</v>
      </c>
      <c r="I33" s="105">
        <v>0</v>
      </c>
      <c r="J33" s="92"/>
      <c r="K33" s="92"/>
      <c r="L33" s="92"/>
      <c r="M33" s="93"/>
      <c r="N33" s="90"/>
      <c r="O33" s="94"/>
      <c r="P33" s="90"/>
      <c r="Q33" s="90"/>
      <c r="R33" s="94"/>
      <c r="S33" s="90"/>
      <c r="T33" s="90"/>
      <c r="U33" s="94"/>
      <c r="V33" s="44"/>
      <c r="W33" s="90"/>
      <c r="X33" s="44"/>
      <c r="Y33" s="44"/>
      <c r="Z33" s="90"/>
      <c r="AA33" s="94"/>
      <c r="AB33" s="44"/>
      <c r="AC33" s="90"/>
      <c r="AD33" s="44"/>
      <c r="AE33" s="44"/>
      <c r="AF33" s="90"/>
      <c r="AG33" s="94"/>
      <c r="AH33" s="90"/>
      <c r="AI33" s="90"/>
      <c r="AJ33" s="94"/>
      <c r="AK33" s="90"/>
      <c r="AL33" s="90"/>
      <c r="AM33" s="94"/>
      <c r="AN33" s="44"/>
      <c r="AO33" s="90"/>
      <c r="AP33" s="44"/>
      <c r="AQ33" s="44"/>
      <c r="AR33" s="90"/>
      <c r="AS33" s="72" t="s">
        <v>443</v>
      </c>
      <c r="AT33" s="73" t="s">
        <v>444</v>
      </c>
      <c r="AU33" s="73" t="s">
        <v>445</v>
      </c>
      <c r="AV33" s="98"/>
      <c r="AW33" s="98"/>
      <c r="AX33" s="98"/>
      <c r="AY33" s="98"/>
      <c r="AZ33" s="98"/>
      <c r="BA33" s="99"/>
      <c r="BB33" s="99"/>
      <c r="BC33" s="99"/>
      <c r="BD33" s="99"/>
      <c r="BE33" s="99"/>
      <c r="BF33" s="99"/>
      <c r="BG33" s="119"/>
      <c r="BH33" s="119"/>
      <c r="BI33" s="119"/>
      <c r="BJ33" s="119"/>
      <c r="BK33" s="119"/>
      <c r="BL33" s="119"/>
      <c r="BM33" s="119"/>
      <c r="BN33" s="119"/>
      <c r="BO33" s="119"/>
      <c r="BP33" s="119"/>
      <c r="BQ33" s="119"/>
      <c r="BR33" s="119"/>
      <c r="BS33" s="119"/>
      <c r="BT33" s="119"/>
      <c r="BU33" s="119"/>
      <c r="BV33" s="119"/>
      <c r="BW33" s="119"/>
      <c r="BX33" s="119"/>
      <c r="BY33" s="119"/>
      <c r="BZ33" s="119"/>
      <c r="CA33" s="119"/>
    </row>
    <row r="34" spans="1:79" ht="24" customHeight="1" collapsed="1">
      <c r="B34" s="78" t="s">
        <v>208</v>
      </c>
      <c r="C34" s="79" t="s">
        <v>209</v>
      </c>
      <c r="D34" s="79">
        <v>1</v>
      </c>
      <c r="E34" s="44">
        <v>1366</v>
      </c>
      <c r="F34" s="80" t="s">
        <v>210</v>
      </c>
      <c r="G34" s="44" t="s">
        <v>14</v>
      </c>
      <c r="H34" s="44"/>
      <c r="I34" s="105"/>
      <c r="J34" s="81">
        <v>27302</v>
      </c>
      <c r="K34" s="81" t="s">
        <v>178</v>
      </c>
      <c r="L34" s="81" t="s">
        <v>178</v>
      </c>
      <c r="M34" s="82"/>
      <c r="N34" s="44"/>
      <c r="O34" s="45"/>
      <c r="P34" s="44"/>
      <c r="Q34" s="44"/>
      <c r="R34" s="45"/>
      <c r="S34" s="44"/>
      <c r="T34" s="44"/>
      <c r="U34" s="45"/>
      <c r="V34" s="44"/>
      <c r="W34" s="44"/>
      <c r="X34" s="45"/>
      <c r="Y34" s="44"/>
      <c r="Z34" s="44"/>
      <c r="AA34" s="45"/>
      <c r="AB34" s="44"/>
      <c r="AC34" s="44"/>
      <c r="AD34" s="45"/>
      <c r="AE34" s="44"/>
      <c r="AF34" s="44"/>
      <c r="AG34" s="45"/>
      <c r="AH34" s="44"/>
      <c r="AI34" s="44"/>
      <c r="AJ34" s="45"/>
      <c r="AK34" s="44"/>
      <c r="AL34" s="44"/>
      <c r="AM34" s="45"/>
      <c r="AN34" s="44"/>
      <c r="AO34" s="44"/>
      <c r="AP34" s="45"/>
      <c r="AQ34" s="44"/>
      <c r="AR34" s="44"/>
      <c r="AS34" s="99">
        <v>9</v>
      </c>
      <c r="AT34" s="98">
        <v>0</v>
      </c>
      <c r="AU34" s="98">
        <v>0</v>
      </c>
      <c r="AV34" s="98">
        <v>0</v>
      </c>
      <c r="AW34" s="98">
        <v>0</v>
      </c>
      <c r="AX34" s="98">
        <v>0</v>
      </c>
      <c r="AY34" s="98">
        <v>0</v>
      </c>
      <c r="AZ34" s="98">
        <v>0</v>
      </c>
      <c r="BA34" s="99">
        <v>9</v>
      </c>
      <c r="BB34" s="99">
        <v>9</v>
      </c>
      <c r="BC34" s="99">
        <v>9</v>
      </c>
      <c r="BD34" s="99">
        <v>9</v>
      </c>
      <c r="BE34" s="99">
        <v>9</v>
      </c>
      <c r="BF34" s="99">
        <v>9</v>
      </c>
      <c r="BG34" s="99">
        <v>9</v>
      </c>
      <c r="BH34" s="99">
        <v>9</v>
      </c>
      <c r="BI34" s="99">
        <v>9</v>
      </c>
      <c r="BJ34" s="99">
        <v>9</v>
      </c>
      <c r="BK34" s="99">
        <v>9</v>
      </c>
      <c r="BL34" s="99">
        <v>9</v>
      </c>
      <c r="BM34" s="99">
        <v>9</v>
      </c>
      <c r="BN34" s="99">
        <v>9</v>
      </c>
      <c r="BO34" s="98">
        <v>0</v>
      </c>
      <c r="BP34" s="98">
        <v>0</v>
      </c>
      <c r="BQ34" s="98">
        <v>0</v>
      </c>
      <c r="BR34" s="98">
        <v>0</v>
      </c>
      <c r="BS34" s="98">
        <v>0</v>
      </c>
      <c r="BT34" s="98">
        <v>0</v>
      </c>
      <c r="BU34" s="99">
        <v>9</v>
      </c>
      <c r="BV34" s="98">
        <v>0</v>
      </c>
      <c r="BW34" s="98">
        <v>0</v>
      </c>
      <c r="BX34" s="98">
        <v>0</v>
      </c>
      <c r="BY34" s="98">
        <v>0</v>
      </c>
      <c r="BZ34" s="98">
        <v>0</v>
      </c>
      <c r="CA34" s="98">
        <v>0</v>
      </c>
    </row>
    <row r="35" spans="1:79" ht="24" hidden="1" customHeight="1" outlineLevel="1">
      <c r="A35" s="36">
        <v>1</v>
      </c>
      <c r="B35" s="88"/>
      <c r="C35" s="89"/>
      <c r="D35" s="89"/>
      <c r="E35" s="90"/>
      <c r="F35" s="91"/>
      <c r="G35" s="44" t="s">
        <v>74</v>
      </c>
      <c r="H35" s="96">
        <v>43318</v>
      </c>
      <c r="I35" s="105">
        <v>9</v>
      </c>
      <c r="J35" s="92"/>
      <c r="K35" s="92"/>
      <c r="L35" s="92"/>
      <c r="M35" s="93"/>
      <c r="N35" s="90"/>
      <c r="O35" s="94"/>
      <c r="P35" s="90"/>
      <c r="Q35" s="90"/>
      <c r="R35" s="94"/>
      <c r="S35" s="90"/>
      <c r="T35" s="90"/>
      <c r="U35" s="94"/>
      <c r="V35" s="44"/>
      <c r="W35" s="90"/>
      <c r="X35" s="45"/>
      <c r="Y35" s="44"/>
      <c r="Z35" s="90"/>
      <c r="AA35" s="94"/>
      <c r="AB35" s="44"/>
      <c r="AC35" s="90"/>
      <c r="AD35" s="45"/>
      <c r="AE35" s="44"/>
      <c r="AF35" s="90"/>
      <c r="AG35" s="94"/>
      <c r="AH35" s="90"/>
      <c r="AI35" s="90"/>
      <c r="AJ35" s="94"/>
      <c r="AK35" s="90"/>
      <c r="AL35" s="90"/>
      <c r="AM35" s="94"/>
      <c r="AN35" s="44"/>
      <c r="AO35" s="90"/>
      <c r="AP35" s="45"/>
      <c r="AQ35" s="44"/>
      <c r="AR35" s="90"/>
      <c r="AS35" s="97"/>
      <c r="AT35" s="98"/>
      <c r="AU35" s="98"/>
      <c r="AV35" s="98"/>
      <c r="AW35" s="98"/>
      <c r="AX35" s="98"/>
      <c r="AY35" s="98"/>
      <c r="AZ35" s="98"/>
      <c r="BA35" s="99"/>
      <c r="BB35" s="99"/>
      <c r="BC35" s="99"/>
      <c r="BD35" s="99"/>
      <c r="BE35" s="99"/>
      <c r="BF35" s="99"/>
      <c r="BG35" s="119"/>
      <c r="BH35" s="119"/>
      <c r="BI35" s="119"/>
      <c r="BJ35" s="119"/>
      <c r="BK35" s="119"/>
      <c r="BL35" s="119"/>
      <c r="BM35" s="119"/>
      <c r="BN35" s="99">
        <v>9</v>
      </c>
      <c r="BO35" s="98">
        <v>0</v>
      </c>
      <c r="BP35" s="98">
        <v>0</v>
      </c>
      <c r="BQ35" s="98">
        <v>0</v>
      </c>
      <c r="BR35" s="98">
        <v>0</v>
      </c>
      <c r="BS35" s="98">
        <v>0</v>
      </c>
      <c r="BT35" s="98">
        <v>0</v>
      </c>
      <c r="BU35" s="99">
        <v>9</v>
      </c>
      <c r="BV35" s="98">
        <v>0</v>
      </c>
      <c r="BW35" s="98">
        <v>0</v>
      </c>
      <c r="BX35" s="98">
        <v>0</v>
      </c>
      <c r="BY35" s="98">
        <v>0</v>
      </c>
      <c r="BZ35" s="98">
        <v>0</v>
      </c>
      <c r="CA35" s="98">
        <v>0</v>
      </c>
    </row>
    <row r="36" spans="1:79" ht="24" hidden="1" customHeight="1" outlineLevel="1">
      <c r="A36" s="36">
        <v>2</v>
      </c>
      <c r="B36" s="88"/>
      <c r="C36" s="89"/>
      <c r="D36" s="89"/>
      <c r="E36" s="90"/>
      <c r="F36" s="91"/>
      <c r="G36" s="44" t="s">
        <v>74</v>
      </c>
      <c r="H36" s="96">
        <v>43319</v>
      </c>
      <c r="I36" s="105">
        <v>9</v>
      </c>
      <c r="J36" s="92"/>
      <c r="K36" s="92"/>
      <c r="L36" s="92"/>
      <c r="M36" s="93"/>
      <c r="N36" s="90"/>
      <c r="O36" s="94"/>
      <c r="P36" s="90"/>
      <c r="Q36" s="90"/>
      <c r="R36" s="94"/>
      <c r="S36" s="90"/>
      <c r="T36" s="90"/>
      <c r="U36" s="94"/>
      <c r="V36" s="44"/>
      <c r="W36" s="90"/>
      <c r="X36" s="45"/>
      <c r="Y36" s="44"/>
      <c r="Z36" s="90"/>
      <c r="AA36" s="94"/>
      <c r="AB36" s="44"/>
      <c r="AC36" s="90"/>
      <c r="AD36" s="45"/>
      <c r="AE36" s="44"/>
      <c r="AF36" s="90"/>
      <c r="AG36" s="94"/>
      <c r="AH36" s="90"/>
      <c r="AI36" s="90"/>
      <c r="AJ36" s="94"/>
      <c r="AK36" s="90"/>
      <c r="AL36" s="90"/>
      <c r="AM36" s="94"/>
      <c r="AN36" s="44"/>
      <c r="AO36" s="90"/>
      <c r="AP36" s="45"/>
      <c r="AQ36" s="44"/>
      <c r="AR36" s="90"/>
      <c r="AS36" s="97"/>
      <c r="AT36" s="98"/>
      <c r="AU36" s="98"/>
      <c r="AV36" s="98"/>
      <c r="AW36" s="98"/>
      <c r="AX36" s="98"/>
      <c r="AY36" s="98"/>
      <c r="AZ36" s="98"/>
      <c r="BA36" s="99"/>
      <c r="BB36" s="99"/>
      <c r="BC36" s="99"/>
      <c r="BD36" s="99"/>
      <c r="BE36" s="99"/>
      <c r="BF36" s="99"/>
      <c r="BG36" s="119"/>
      <c r="BH36" s="119"/>
      <c r="BI36" s="119"/>
      <c r="BJ36" s="119"/>
      <c r="BK36" s="119"/>
      <c r="BL36" s="119"/>
      <c r="BM36" s="119"/>
      <c r="BN36" s="99">
        <v>9</v>
      </c>
      <c r="BO36" s="98">
        <v>0</v>
      </c>
      <c r="BP36" s="98">
        <v>0</v>
      </c>
      <c r="BQ36" s="98">
        <v>0</v>
      </c>
      <c r="BR36" s="98">
        <v>0</v>
      </c>
      <c r="BS36" s="98">
        <v>0</v>
      </c>
      <c r="BT36" s="98">
        <v>0</v>
      </c>
      <c r="BU36" s="99">
        <v>9</v>
      </c>
      <c r="BV36" s="98">
        <v>0</v>
      </c>
      <c r="BW36" s="98">
        <v>0</v>
      </c>
      <c r="BX36" s="98">
        <v>0</v>
      </c>
      <c r="BY36" s="98">
        <v>0</v>
      </c>
      <c r="BZ36" s="98">
        <v>0</v>
      </c>
      <c r="CA36" s="98">
        <v>0</v>
      </c>
    </row>
    <row r="37" spans="1:79" ht="24" hidden="1" customHeight="1" outlineLevel="1">
      <c r="A37" s="36">
        <v>3</v>
      </c>
      <c r="B37" s="88"/>
      <c r="C37" s="89"/>
      <c r="D37" s="89"/>
      <c r="E37" s="90"/>
      <c r="F37" s="91"/>
      <c r="G37" s="44" t="s">
        <v>74</v>
      </c>
      <c r="H37" s="96">
        <v>43320</v>
      </c>
      <c r="I37" s="105">
        <v>9</v>
      </c>
      <c r="J37" s="92"/>
      <c r="K37" s="92"/>
      <c r="L37" s="92"/>
      <c r="M37" s="93"/>
      <c r="N37" s="90"/>
      <c r="O37" s="94"/>
      <c r="P37" s="90"/>
      <c r="Q37" s="90"/>
      <c r="R37" s="94"/>
      <c r="S37" s="90"/>
      <c r="T37" s="90"/>
      <c r="U37" s="94"/>
      <c r="V37" s="44"/>
      <c r="W37" s="90"/>
      <c r="X37" s="45"/>
      <c r="Y37" s="44"/>
      <c r="Z37" s="90"/>
      <c r="AA37" s="94"/>
      <c r="AB37" s="44"/>
      <c r="AC37" s="90"/>
      <c r="AD37" s="45"/>
      <c r="AE37" s="44"/>
      <c r="AF37" s="90"/>
      <c r="AG37" s="94"/>
      <c r="AH37" s="90"/>
      <c r="AI37" s="90"/>
      <c r="AJ37" s="94"/>
      <c r="AK37" s="90"/>
      <c r="AL37" s="90"/>
      <c r="AM37" s="94"/>
      <c r="AN37" s="44"/>
      <c r="AO37" s="90"/>
      <c r="AP37" s="45"/>
      <c r="AQ37" s="44"/>
      <c r="AR37" s="90"/>
      <c r="AS37" s="97"/>
      <c r="AT37" s="98"/>
      <c r="AU37" s="98"/>
      <c r="AV37" s="98"/>
      <c r="AW37" s="98"/>
      <c r="AX37" s="98"/>
      <c r="AY37" s="98"/>
      <c r="AZ37" s="98"/>
      <c r="BA37" s="99"/>
      <c r="BB37" s="99"/>
      <c r="BC37" s="99"/>
      <c r="BD37" s="99"/>
      <c r="BE37" s="99"/>
      <c r="BF37" s="99"/>
      <c r="BG37" s="119"/>
      <c r="BH37" s="119"/>
      <c r="BI37" s="119"/>
      <c r="BJ37" s="119"/>
      <c r="BK37" s="119"/>
      <c r="BL37" s="119"/>
      <c r="BM37" s="119"/>
      <c r="BN37" s="99">
        <v>9</v>
      </c>
      <c r="BO37" s="98">
        <v>0</v>
      </c>
      <c r="BP37" s="98">
        <v>0</v>
      </c>
      <c r="BQ37" s="98">
        <v>0</v>
      </c>
      <c r="BR37" s="98">
        <v>0</v>
      </c>
      <c r="BS37" s="98">
        <v>0</v>
      </c>
      <c r="BT37" s="98">
        <v>0</v>
      </c>
      <c r="BU37" s="99">
        <v>9</v>
      </c>
      <c r="BV37" s="98">
        <v>0</v>
      </c>
      <c r="BW37" s="98">
        <v>0</v>
      </c>
      <c r="BX37" s="98">
        <v>0</v>
      </c>
      <c r="BY37" s="98">
        <v>0</v>
      </c>
      <c r="BZ37" s="98">
        <v>0</v>
      </c>
      <c r="CA37" s="98">
        <v>0</v>
      </c>
    </row>
    <row r="38" spans="1:79" ht="24" hidden="1" customHeight="1" outlineLevel="1">
      <c r="A38" s="36">
        <v>4</v>
      </c>
      <c r="B38" s="88"/>
      <c r="C38" s="89"/>
      <c r="D38" s="89"/>
      <c r="E38" s="90"/>
      <c r="F38" s="91"/>
      <c r="G38" s="44" t="s">
        <v>74</v>
      </c>
      <c r="H38" s="96">
        <v>43321</v>
      </c>
      <c r="I38" s="105">
        <v>9</v>
      </c>
      <c r="J38" s="92"/>
      <c r="K38" s="92"/>
      <c r="L38" s="92"/>
      <c r="M38" s="93"/>
      <c r="N38" s="90"/>
      <c r="O38" s="94"/>
      <c r="P38" s="90"/>
      <c r="Q38" s="90"/>
      <c r="R38" s="94"/>
      <c r="S38" s="90"/>
      <c r="T38" s="90"/>
      <c r="U38" s="94"/>
      <c r="V38" s="44"/>
      <c r="W38" s="90"/>
      <c r="X38" s="45"/>
      <c r="Y38" s="44"/>
      <c r="Z38" s="90"/>
      <c r="AA38" s="94"/>
      <c r="AB38" s="44"/>
      <c r="AC38" s="90"/>
      <c r="AD38" s="45"/>
      <c r="AE38" s="44"/>
      <c r="AF38" s="90"/>
      <c r="AG38" s="94"/>
      <c r="AH38" s="90"/>
      <c r="AI38" s="90"/>
      <c r="AJ38" s="94"/>
      <c r="AK38" s="90"/>
      <c r="AL38" s="90"/>
      <c r="AM38" s="94"/>
      <c r="AN38" s="44"/>
      <c r="AO38" s="90"/>
      <c r="AP38" s="45"/>
      <c r="AQ38" s="44"/>
      <c r="AR38" s="90"/>
      <c r="AS38" s="97"/>
      <c r="AT38" s="98"/>
      <c r="AU38" s="98"/>
      <c r="AV38" s="98"/>
      <c r="AW38" s="98"/>
      <c r="AX38" s="98"/>
      <c r="AY38" s="98"/>
      <c r="AZ38" s="98"/>
      <c r="BA38" s="99"/>
      <c r="BB38" s="99"/>
      <c r="BC38" s="99"/>
      <c r="BD38" s="99"/>
      <c r="BE38" s="99"/>
      <c r="BF38" s="99"/>
      <c r="BG38" s="119"/>
      <c r="BH38" s="119"/>
      <c r="BI38" s="119"/>
      <c r="BJ38" s="119"/>
      <c r="BK38" s="119"/>
      <c r="BL38" s="119"/>
      <c r="BM38" s="119"/>
      <c r="BN38" s="99">
        <v>9</v>
      </c>
      <c r="BO38" s="98">
        <v>0</v>
      </c>
      <c r="BP38" s="98">
        <v>0</v>
      </c>
      <c r="BQ38" s="98">
        <v>0</v>
      </c>
      <c r="BR38" s="98">
        <v>0</v>
      </c>
      <c r="BS38" s="98">
        <v>0</v>
      </c>
      <c r="BT38" s="98">
        <v>0</v>
      </c>
      <c r="BU38" s="99">
        <v>9</v>
      </c>
      <c r="BV38" s="98">
        <v>0</v>
      </c>
      <c r="BW38" s="98">
        <v>0</v>
      </c>
      <c r="BX38" s="98">
        <v>0</v>
      </c>
      <c r="BY38" s="98">
        <v>0</v>
      </c>
      <c r="BZ38" s="98">
        <v>0</v>
      </c>
      <c r="CA38" s="98">
        <v>0</v>
      </c>
    </row>
    <row r="39" spans="1:79" ht="24" hidden="1" customHeight="1" outlineLevel="1">
      <c r="A39" s="36">
        <v>5</v>
      </c>
      <c r="B39" s="88"/>
      <c r="C39" s="89"/>
      <c r="D39" s="89"/>
      <c r="E39" s="90"/>
      <c r="F39" s="91"/>
      <c r="G39" s="44" t="s">
        <v>74</v>
      </c>
      <c r="H39" s="96">
        <v>43322</v>
      </c>
      <c r="I39" s="105">
        <v>9</v>
      </c>
      <c r="J39" s="92"/>
      <c r="K39" s="92"/>
      <c r="L39" s="92"/>
      <c r="M39" s="93"/>
      <c r="N39" s="90"/>
      <c r="O39" s="94"/>
      <c r="P39" s="90"/>
      <c r="Q39" s="90"/>
      <c r="R39" s="94"/>
      <c r="S39" s="90"/>
      <c r="T39" s="90"/>
      <c r="U39" s="94"/>
      <c r="V39" s="44"/>
      <c r="W39" s="90"/>
      <c r="X39" s="45"/>
      <c r="Y39" s="44"/>
      <c r="Z39" s="90"/>
      <c r="AA39" s="94"/>
      <c r="AB39" s="44"/>
      <c r="AC39" s="90"/>
      <c r="AD39" s="45"/>
      <c r="AE39" s="44"/>
      <c r="AF39" s="90"/>
      <c r="AG39" s="94"/>
      <c r="AH39" s="90"/>
      <c r="AI39" s="90"/>
      <c r="AJ39" s="94"/>
      <c r="AK39" s="90"/>
      <c r="AL39" s="90"/>
      <c r="AM39" s="94"/>
      <c r="AN39" s="44"/>
      <c r="AO39" s="90"/>
      <c r="AP39" s="45"/>
      <c r="AQ39" s="44"/>
      <c r="AR39" s="90"/>
      <c r="AS39" s="97"/>
      <c r="AT39" s="98"/>
      <c r="AU39" s="98"/>
      <c r="AV39" s="98"/>
      <c r="AW39" s="98"/>
      <c r="AX39" s="98"/>
      <c r="AY39" s="98"/>
      <c r="AZ39" s="98"/>
      <c r="BA39" s="99"/>
      <c r="BB39" s="99"/>
      <c r="BC39" s="99"/>
      <c r="BD39" s="99"/>
      <c r="BE39" s="99"/>
      <c r="BF39" s="99"/>
      <c r="BG39" s="119"/>
      <c r="BH39" s="119"/>
      <c r="BI39" s="119"/>
      <c r="BJ39" s="119"/>
      <c r="BK39" s="119"/>
      <c r="BL39" s="119"/>
      <c r="BM39" s="119"/>
      <c r="BN39" s="99">
        <v>9</v>
      </c>
      <c r="BO39" s="98">
        <v>0</v>
      </c>
      <c r="BP39" s="98">
        <v>0</v>
      </c>
      <c r="BQ39" s="98">
        <v>0</v>
      </c>
      <c r="BR39" s="98">
        <v>0</v>
      </c>
      <c r="BS39" s="98">
        <v>0</v>
      </c>
      <c r="BT39" s="98">
        <v>0</v>
      </c>
      <c r="BU39" s="99">
        <v>9</v>
      </c>
      <c r="BV39" s="98">
        <v>0</v>
      </c>
      <c r="BW39" s="98">
        <v>0</v>
      </c>
      <c r="BX39" s="98">
        <v>0</v>
      </c>
      <c r="BY39" s="98">
        <v>0</v>
      </c>
      <c r="BZ39" s="98">
        <v>0</v>
      </c>
      <c r="CA39" s="98">
        <v>0</v>
      </c>
    </row>
    <row r="40" spans="1:79" ht="24" hidden="1" customHeight="1" outlineLevel="1">
      <c r="A40" s="36">
        <v>6</v>
      </c>
      <c r="B40" s="88"/>
      <c r="C40" s="89"/>
      <c r="D40" s="89"/>
      <c r="E40" s="90"/>
      <c r="F40" s="91"/>
      <c r="G40" s="44" t="s">
        <v>74</v>
      </c>
      <c r="H40" s="96">
        <v>43323</v>
      </c>
      <c r="I40" s="105">
        <v>9</v>
      </c>
      <c r="J40" s="92"/>
      <c r="K40" s="92"/>
      <c r="L40" s="92"/>
      <c r="M40" s="93"/>
      <c r="N40" s="90"/>
      <c r="O40" s="94"/>
      <c r="P40" s="90"/>
      <c r="Q40" s="90"/>
      <c r="R40" s="94"/>
      <c r="S40" s="90"/>
      <c r="T40" s="90"/>
      <c r="U40" s="94"/>
      <c r="V40" s="44"/>
      <c r="W40" s="90"/>
      <c r="X40" s="45"/>
      <c r="Y40" s="44"/>
      <c r="Z40" s="90"/>
      <c r="AA40" s="94"/>
      <c r="AB40" s="44"/>
      <c r="AC40" s="90"/>
      <c r="AD40" s="45"/>
      <c r="AE40" s="44"/>
      <c r="AF40" s="90"/>
      <c r="AG40" s="94"/>
      <c r="AH40" s="90"/>
      <c r="AI40" s="90"/>
      <c r="AJ40" s="94"/>
      <c r="AK40" s="90"/>
      <c r="AL40" s="90"/>
      <c r="AM40" s="94"/>
      <c r="AN40" s="44"/>
      <c r="AO40" s="90"/>
      <c r="AP40" s="45"/>
      <c r="AQ40" s="44"/>
      <c r="AR40" s="90"/>
      <c r="AS40" s="97"/>
      <c r="AT40" s="98"/>
      <c r="AU40" s="98"/>
      <c r="AV40" s="98"/>
      <c r="AW40" s="98"/>
      <c r="AX40" s="98"/>
      <c r="AY40" s="98"/>
      <c r="AZ40" s="98"/>
      <c r="BA40" s="99"/>
      <c r="BB40" s="99"/>
      <c r="BC40" s="99"/>
      <c r="BD40" s="99"/>
      <c r="BE40" s="99"/>
      <c r="BF40" s="99"/>
      <c r="BG40" s="119"/>
      <c r="BH40" s="119"/>
      <c r="BI40" s="119"/>
      <c r="BJ40" s="119"/>
      <c r="BK40" s="119"/>
      <c r="BL40" s="119"/>
      <c r="BM40" s="119"/>
      <c r="BN40" s="99">
        <v>9</v>
      </c>
      <c r="BO40" s="98">
        <v>0</v>
      </c>
      <c r="BP40" s="98">
        <v>0</v>
      </c>
      <c r="BQ40" s="98">
        <v>0</v>
      </c>
      <c r="BR40" s="98">
        <v>0</v>
      </c>
      <c r="BS40" s="98">
        <v>0</v>
      </c>
      <c r="BT40" s="98">
        <v>0</v>
      </c>
      <c r="BU40" s="99">
        <v>9</v>
      </c>
      <c r="BV40" s="98">
        <v>0</v>
      </c>
      <c r="BW40" s="98">
        <v>0</v>
      </c>
      <c r="BX40" s="98">
        <v>0</v>
      </c>
      <c r="BY40" s="98">
        <v>0</v>
      </c>
      <c r="BZ40" s="98">
        <v>0</v>
      </c>
      <c r="CA40" s="98">
        <v>0</v>
      </c>
    </row>
    <row r="41" spans="1:79" ht="24" hidden="1" customHeight="1" outlineLevel="1">
      <c r="A41" s="36">
        <v>7</v>
      </c>
      <c r="B41" s="88"/>
      <c r="C41" s="89"/>
      <c r="D41" s="89"/>
      <c r="E41" s="90"/>
      <c r="F41" s="91"/>
      <c r="G41" s="44" t="s">
        <v>74</v>
      </c>
      <c r="H41" s="96">
        <v>43324</v>
      </c>
      <c r="I41" s="105">
        <v>9</v>
      </c>
      <c r="J41" s="92"/>
      <c r="K41" s="92"/>
      <c r="L41" s="92"/>
      <c r="M41" s="93"/>
      <c r="N41" s="90"/>
      <c r="O41" s="94"/>
      <c r="P41" s="90"/>
      <c r="Q41" s="90"/>
      <c r="R41" s="94"/>
      <c r="S41" s="90"/>
      <c r="T41" s="90"/>
      <c r="U41" s="94"/>
      <c r="V41" s="44"/>
      <c r="W41" s="90"/>
      <c r="X41" s="45"/>
      <c r="Y41" s="44"/>
      <c r="Z41" s="90"/>
      <c r="AA41" s="94"/>
      <c r="AB41" s="44"/>
      <c r="AC41" s="90"/>
      <c r="AD41" s="45"/>
      <c r="AE41" s="44"/>
      <c r="AF41" s="90"/>
      <c r="AG41" s="94"/>
      <c r="AH41" s="90"/>
      <c r="AI41" s="90"/>
      <c r="AJ41" s="94"/>
      <c r="AK41" s="90"/>
      <c r="AL41" s="90"/>
      <c r="AM41" s="94"/>
      <c r="AN41" s="44"/>
      <c r="AO41" s="90"/>
      <c r="AP41" s="45"/>
      <c r="AQ41" s="44"/>
      <c r="AR41" s="90"/>
      <c r="AS41" s="97"/>
      <c r="AT41" s="98"/>
      <c r="AU41" s="98"/>
      <c r="AV41" s="98"/>
      <c r="AW41" s="98"/>
      <c r="AX41" s="98"/>
      <c r="AY41" s="98"/>
      <c r="AZ41" s="98"/>
      <c r="BA41" s="99"/>
      <c r="BB41" s="99"/>
      <c r="BC41" s="99"/>
      <c r="BD41" s="99"/>
      <c r="BE41" s="99"/>
      <c r="BF41" s="99"/>
      <c r="BG41" s="119"/>
      <c r="BH41" s="119"/>
      <c r="BI41" s="119"/>
      <c r="BJ41" s="119"/>
      <c r="BK41" s="119"/>
      <c r="BL41" s="119"/>
      <c r="BM41" s="119"/>
      <c r="BN41" s="99">
        <v>9</v>
      </c>
      <c r="BO41" s="98">
        <v>0</v>
      </c>
      <c r="BP41" s="98">
        <v>0</v>
      </c>
      <c r="BQ41" s="98">
        <v>0</v>
      </c>
      <c r="BR41" s="98">
        <v>0</v>
      </c>
      <c r="BS41" s="98">
        <v>0</v>
      </c>
      <c r="BT41" s="98">
        <v>0</v>
      </c>
      <c r="BU41" s="99">
        <v>9</v>
      </c>
      <c r="BV41" s="98">
        <v>0</v>
      </c>
      <c r="BW41" s="98">
        <v>0</v>
      </c>
      <c r="BX41" s="98">
        <v>0</v>
      </c>
      <c r="BY41" s="98">
        <v>0</v>
      </c>
      <c r="BZ41" s="98">
        <v>0</v>
      </c>
      <c r="CA41" s="98">
        <v>0</v>
      </c>
    </row>
    <row r="42" spans="1:79" ht="24" hidden="1" customHeight="1" outlineLevel="1">
      <c r="A42" s="36">
        <v>8</v>
      </c>
      <c r="B42" s="88"/>
      <c r="C42" s="89"/>
      <c r="D42" s="89"/>
      <c r="E42" s="90"/>
      <c r="F42" s="91"/>
      <c r="G42" s="44" t="s">
        <v>74</v>
      </c>
      <c r="H42" s="96">
        <v>43325</v>
      </c>
      <c r="I42" s="105">
        <v>9</v>
      </c>
      <c r="J42" s="92"/>
      <c r="K42" s="92"/>
      <c r="L42" s="92"/>
      <c r="M42" s="93"/>
      <c r="N42" s="90"/>
      <c r="O42" s="94"/>
      <c r="P42" s="90"/>
      <c r="Q42" s="90"/>
      <c r="R42" s="94"/>
      <c r="S42" s="90"/>
      <c r="T42" s="90"/>
      <c r="U42" s="94"/>
      <c r="V42" s="44"/>
      <c r="W42" s="90"/>
      <c r="X42" s="45"/>
      <c r="Y42" s="44"/>
      <c r="Z42" s="90"/>
      <c r="AA42" s="94"/>
      <c r="AB42" s="44"/>
      <c r="AC42" s="90"/>
      <c r="AD42" s="45"/>
      <c r="AE42" s="44"/>
      <c r="AF42" s="90"/>
      <c r="AG42" s="94"/>
      <c r="AH42" s="90"/>
      <c r="AI42" s="90"/>
      <c r="AJ42" s="94"/>
      <c r="AK42" s="90"/>
      <c r="AL42" s="90"/>
      <c r="AM42" s="94"/>
      <c r="AN42" s="44"/>
      <c r="AO42" s="90"/>
      <c r="AP42" s="45"/>
      <c r="AQ42" s="44"/>
      <c r="AR42" s="90"/>
      <c r="AS42" s="97"/>
      <c r="AT42" s="98"/>
      <c r="AU42" s="98"/>
      <c r="AV42" s="98"/>
      <c r="AW42" s="98"/>
      <c r="AX42" s="98"/>
      <c r="AY42" s="98"/>
      <c r="AZ42" s="98"/>
      <c r="BA42" s="99"/>
      <c r="BB42" s="99"/>
      <c r="BC42" s="99"/>
      <c r="BD42" s="99"/>
      <c r="BE42" s="99"/>
      <c r="BF42" s="99"/>
      <c r="BG42" s="119"/>
      <c r="BH42" s="119"/>
      <c r="BI42" s="119"/>
      <c r="BJ42" s="119"/>
      <c r="BK42" s="119"/>
      <c r="BL42" s="119"/>
      <c r="BM42" s="119"/>
      <c r="BN42" s="99">
        <v>9</v>
      </c>
      <c r="BO42" s="98">
        <v>0</v>
      </c>
      <c r="BP42" s="98">
        <v>0</v>
      </c>
      <c r="BQ42" s="98">
        <v>0</v>
      </c>
      <c r="BR42" s="98">
        <v>0</v>
      </c>
      <c r="BS42" s="98">
        <v>0</v>
      </c>
      <c r="BT42" s="98">
        <v>0</v>
      </c>
      <c r="BU42" s="99">
        <v>9</v>
      </c>
      <c r="BV42" s="98">
        <v>0</v>
      </c>
      <c r="BW42" s="98">
        <v>0</v>
      </c>
      <c r="BX42" s="98">
        <v>0</v>
      </c>
      <c r="BY42" s="98">
        <v>0</v>
      </c>
      <c r="BZ42" s="98">
        <v>0</v>
      </c>
      <c r="CA42" s="98">
        <v>0</v>
      </c>
    </row>
    <row r="43" spans="1:79" ht="24" hidden="1" customHeight="1" outlineLevel="1">
      <c r="A43" s="36">
        <v>9</v>
      </c>
      <c r="B43" s="88"/>
      <c r="C43" s="89"/>
      <c r="D43" s="89"/>
      <c r="E43" s="90"/>
      <c r="F43" s="91"/>
      <c r="G43" s="44" t="s">
        <v>74</v>
      </c>
      <c r="H43" s="96">
        <v>43326</v>
      </c>
      <c r="I43" s="105">
        <v>0</v>
      </c>
      <c r="J43" s="92"/>
      <c r="K43" s="92"/>
      <c r="L43" s="92"/>
      <c r="M43" s="93"/>
      <c r="N43" s="90"/>
      <c r="O43" s="94"/>
      <c r="P43" s="90"/>
      <c r="Q43" s="90"/>
      <c r="R43" s="94"/>
      <c r="S43" s="90"/>
      <c r="T43" s="90"/>
      <c r="U43" s="94"/>
      <c r="V43" s="44"/>
      <c r="W43" s="90"/>
      <c r="X43" s="45"/>
      <c r="Y43" s="44"/>
      <c r="Z43" s="90"/>
      <c r="AA43" s="94"/>
      <c r="AB43" s="44"/>
      <c r="AC43" s="90"/>
      <c r="AD43" s="45"/>
      <c r="AE43" s="44"/>
      <c r="AF43" s="90"/>
      <c r="AG43" s="94"/>
      <c r="AH43" s="90"/>
      <c r="AI43" s="90"/>
      <c r="AJ43" s="94"/>
      <c r="AK43" s="90"/>
      <c r="AL43" s="90"/>
      <c r="AM43" s="94"/>
      <c r="AN43" s="44"/>
      <c r="AO43" s="90"/>
      <c r="AP43" s="45"/>
      <c r="AQ43" s="44"/>
      <c r="AR43" s="90"/>
      <c r="AS43" s="97"/>
      <c r="AT43" s="98"/>
      <c r="AU43" s="98"/>
      <c r="AV43" s="98"/>
      <c r="AW43" s="98"/>
      <c r="AX43" s="98"/>
      <c r="AY43" s="98"/>
      <c r="AZ43" s="98"/>
      <c r="BA43" s="99"/>
      <c r="BB43" s="99"/>
      <c r="BC43" s="99"/>
      <c r="BD43" s="99"/>
      <c r="BE43" s="99"/>
      <c r="BF43" s="99"/>
      <c r="BG43" s="119"/>
      <c r="BH43" s="119"/>
      <c r="BI43" s="119"/>
      <c r="BJ43" s="119"/>
      <c r="BK43" s="119"/>
      <c r="BL43" s="119"/>
      <c r="BM43" s="119"/>
      <c r="BN43" s="99">
        <v>9</v>
      </c>
      <c r="BO43" s="98">
        <v>0</v>
      </c>
      <c r="BP43" s="98">
        <v>0</v>
      </c>
      <c r="BQ43" s="98">
        <v>0</v>
      </c>
      <c r="BR43" s="98">
        <v>0</v>
      </c>
      <c r="BS43" s="98">
        <v>0</v>
      </c>
      <c r="BT43" s="98">
        <v>0</v>
      </c>
      <c r="BU43" s="99">
        <v>9</v>
      </c>
      <c r="BV43" s="98">
        <v>0</v>
      </c>
      <c r="BW43" s="98">
        <v>0</v>
      </c>
      <c r="BX43" s="98">
        <v>0</v>
      </c>
      <c r="BY43" s="98">
        <v>0</v>
      </c>
      <c r="BZ43" s="98">
        <v>0</v>
      </c>
      <c r="CA43" s="98">
        <v>0</v>
      </c>
    </row>
    <row r="44" spans="1:79" ht="24" hidden="1" customHeight="1" outlineLevel="1">
      <c r="A44" s="36">
        <v>10</v>
      </c>
      <c r="B44" s="88"/>
      <c r="C44" s="89"/>
      <c r="D44" s="89"/>
      <c r="E44" s="90"/>
      <c r="F44" s="91"/>
      <c r="G44" s="44" t="s">
        <v>74</v>
      </c>
      <c r="H44" s="96">
        <v>43327</v>
      </c>
      <c r="I44" s="105">
        <v>0</v>
      </c>
      <c r="J44" s="92"/>
      <c r="K44" s="92"/>
      <c r="L44" s="92"/>
      <c r="M44" s="93"/>
      <c r="N44" s="90"/>
      <c r="O44" s="94"/>
      <c r="P44" s="90"/>
      <c r="Q44" s="90"/>
      <c r="R44" s="94"/>
      <c r="S44" s="90"/>
      <c r="T44" s="90"/>
      <c r="U44" s="94"/>
      <c r="V44" s="44"/>
      <c r="W44" s="90"/>
      <c r="X44" s="45"/>
      <c r="Y44" s="44"/>
      <c r="Z44" s="90"/>
      <c r="AA44" s="94"/>
      <c r="AB44" s="44"/>
      <c r="AC44" s="90"/>
      <c r="AD44" s="45"/>
      <c r="AE44" s="44"/>
      <c r="AF44" s="90"/>
      <c r="AG44" s="94"/>
      <c r="AH44" s="90"/>
      <c r="AI44" s="90"/>
      <c r="AJ44" s="94"/>
      <c r="AK44" s="90"/>
      <c r="AL44" s="90"/>
      <c r="AM44" s="94"/>
      <c r="AN44" s="44"/>
      <c r="AO44" s="90"/>
      <c r="AP44" s="45"/>
      <c r="AQ44" s="44"/>
      <c r="AR44" s="90"/>
      <c r="AS44" s="97"/>
      <c r="AT44" s="98"/>
      <c r="AU44" s="98"/>
      <c r="AV44" s="98"/>
      <c r="AW44" s="98"/>
      <c r="AX44" s="98"/>
      <c r="AY44" s="98"/>
      <c r="AZ44" s="98"/>
      <c r="BA44" s="99"/>
      <c r="BB44" s="99"/>
      <c r="BC44" s="99"/>
      <c r="BD44" s="99"/>
      <c r="BE44" s="99"/>
      <c r="BF44" s="99"/>
      <c r="BG44" s="119"/>
      <c r="BH44" s="119"/>
      <c r="BI44" s="119"/>
      <c r="BJ44" s="119"/>
      <c r="BK44" s="119"/>
      <c r="BL44" s="119"/>
      <c r="BM44" s="119"/>
      <c r="BN44" s="99">
        <v>9</v>
      </c>
      <c r="BO44" s="98">
        <v>0</v>
      </c>
      <c r="BP44" s="98">
        <v>0</v>
      </c>
      <c r="BQ44" s="98">
        <v>0</v>
      </c>
      <c r="BR44" s="98">
        <v>0</v>
      </c>
      <c r="BS44" s="98">
        <v>0</v>
      </c>
      <c r="BT44" s="98">
        <v>0</v>
      </c>
      <c r="BU44" s="99">
        <v>9</v>
      </c>
      <c r="BV44" s="98">
        <v>0</v>
      </c>
      <c r="BW44" s="98">
        <v>0</v>
      </c>
      <c r="BX44" s="98">
        <v>0</v>
      </c>
      <c r="BY44" s="98">
        <v>0</v>
      </c>
      <c r="BZ44" s="98">
        <v>0</v>
      </c>
      <c r="CA44" s="98">
        <v>0</v>
      </c>
    </row>
    <row r="45" spans="1:79" ht="24" hidden="1" customHeight="1" outlineLevel="1">
      <c r="A45" s="36">
        <v>11</v>
      </c>
      <c r="B45" s="88"/>
      <c r="C45" s="89"/>
      <c r="D45" s="89"/>
      <c r="E45" s="90"/>
      <c r="F45" s="91"/>
      <c r="G45" s="44" t="s">
        <v>74</v>
      </c>
      <c r="H45" s="96">
        <v>43328</v>
      </c>
      <c r="I45" s="105">
        <v>0</v>
      </c>
      <c r="J45" s="92"/>
      <c r="K45" s="92"/>
      <c r="L45" s="92"/>
      <c r="M45" s="93"/>
      <c r="N45" s="90"/>
      <c r="O45" s="94"/>
      <c r="P45" s="90"/>
      <c r="Q45" s="90"/>
      <c r="R45" s="94"/>
      <c r="S45" s="90"/>
      <c r="T45" s="90"/>
      <c r="U45" s="94"/>
      <c r="V45" s="44"/>
      <c r="W45" s="90"/>
      <c r="X45" s="45"/>
      <c r="Y45" s="44"/>
      <c r="Z45" s="90"/>
      <c r="AA45" s="94"/>
      <c r="AB45" s="44"/>
      <c r="AC45" s="90"/>
      <c r="AD45" s="45"/>
      <c r="AE45" s="44"/>
      <c r="AF45" s="90"/>
      <c r="AG45" s="94"/>
      <c r="AH45" s="90"/>
      <c r="AI45" s="90"/>
      <c r="AJ45" s="94"/>
      <c r="AK45" s="90"/>
      <c r="AL45" s="90"/>
      <c r="AM45" s="94"/>
      <c r="AN45" s="44"/>
      <c r="AO45" s="90"/>
      <c r="AP45" s="45"/>
      <c r="AQ45" s="44"/>
      <c r="AR45" s="90"/>
      <c r="AS45" s="97"/>
      <c r="AT45" s="98"/>
      <c r="AU45" s="98"/>
      <c r="AV45" s="98"/>
      <c r="AW45" s="98"/>
      <c r="AX45" s="98"/>
      <c r="AY45" s="98"/>
      <c r="AZ45" s="98"/>
      <c r="BA45" s="99"/>
      <c r="BB45" s="99"/>
      <c r="BC45" s="99"/>
      <c r="BD45" s="99"/>
      <c r="BE45" s="99"/>
      <c r="BF45" s="99"/>
      <c r="BG45" s="119"/>
      <c r="BH45" s="119"/>
      <c r="BI45" s="119"/>
      <c r="BJ45" s="119"/>
      <c r="BK45" s="119"/>
      <c r="BL45" s="119"/>
      <c r="BM45" s="119"/>
      <c r="BN45" s="99">
        <v>9</v>
      </c>
      <c r="BO45" s="98">
        <v>0</v>
      </c>
      <c r="BP45" s="98">
        <v>0</v>
      </c>
      <c r="BQ45" s="98">
        <v>0</v>
      </c>
      <c r="BR45" s="98">
        <v>0</v>
      </c>
      <c r="BS45" s="98">
        <v>0</v>
      </c>
      <c r="BT45" s="98">
        <v>0</v>
      </c>
      <c r="BU45" s="99">
        <v>9</v>
      </c>
      <c r="BV45" s="98">
        <v>0</v>
      </c>
      <c r="BW45" s="98">
        <v>0</v>
      </c>
      <c r="BX45" s="98">
        <v>0</v>
      </c>
      <c r="BY45" s="98">
        <v>0</v>
      </c>
      <c r="BZ45" s="98">
        <v>0</v>
      </c>
      <c r="CA45" s="98">
        <v>0</v>
      </c>
    </row>
    <row r="46" spans="1:79" ht="24" hidden="1" customHeight="1" outlineLevel="1">
      <c r="A46" s="36">
        <v>12</v>
      </c>
      <c r="B46" s="88"/>
      <c r="C46" s="89"/>
      <c r="D46" s="89"/>
      <c r="E46" s="90"/>
      <c r="F46" s="91"/>
      <c r="G46" s="44" t="s">
        <v>74</v>
      </c>
      <c r="H46" s="96">
        <v>43329</v>
      </c>
      <c r="I46" s="105">
        <v>0</v>
      </c>
      <c r="J46" s="92"/>
      <c r="K46" s="92"/>
      <c r="L46" s="92"/>
      <c r="M46" s="93"/>
      <c r="N46" s="90"/>
      <c r="O46" s="94"/>
      <c r="P46" s="90"/>
      <c r="Q46" s="90"/>
      <c r="R46" s="94"/>
      <c r="S46" s="90"/>
      <c r="T46" s="90"/>
      <c r="U46" s="94"/>
      <c r="V46" s="44"/>
      <c r="W46" s="90"/>
      <c r="X46" s="45"/>
      <c r="Y46" s="44"/>
      <c r="Z46" s="90"/>
      <c r="AA46" s="94"/>
      <c r="AB46" s="44"/>
      <c r="AC46" s="90"/>
      <c r="AD46" s="45"/>
      <c r="AE46" s="44"/>
      <c r="AF46" s="90"/>
      <c r="AG46" s="94"/>
      <c r="AH46" s="90"/>
      <c r="AI46" s="90"/>
      <c r="AJ46" s="94"/>
      <c r="AK46" s="90"/>
      <c r="AL46" s="90"/>
      <c r="AM46" s="94"/>
      <c r="AN46" s="44"/>
      <c r="AO46" s="90"/>
      <c r="AP46" s="45"/>
      <c r="AQ46" s="44"/>
      <c r="AR46" s="90"/>
      <c r="AS46" s="97"/>
      <c r="AT46" s="98"/>
      <c r="AU46" s="98"/>
      <c r="AV46" s="98"/>
      <c r="AW46" s="98"/>
      <c r="AX46" s="98"/>
      <c r="AY46" s="98"/>
      <c r="AZ46" s="98"/>
      <c r="BA46" s="99"/>
      <c r="BB46" s="99"/>
      <c r="BC46" s="99"/>
      <c r="BD46" s="99"/>
      <c r="BE46" s="99"/>
      <c r="BF46" s="99"/>
      <c r="BG46" s="119"/>
      <c r="BH46" s="119"/>
      <c r="BI46" s="119"/>
      <c r="BJ46" s="119"/>
      <c r="BK46" s="119"/>
      <c r="BL46" s="119"/>
      <c r="BM46" s="119"/>
      <c r="BN46" s="99">
        <v>9</v>
      </c>
      <c r="BO46" s="98">
        <v>0</v>
      </c>
      <c r="BP46" s="98">
        <v>0</v>
      </c>
      <c r="BQ46" s="98">
        <v>0</v>
      </c>
      <c r="BR46" s="98">
        <v>0</v>
      </c>
      <c r="BS46" s="98">
        <v>0</v>
      </c>
      <c r="BT46" s="98">
        <v>0</v>
      </c>
      <c r="BU46" s="99">
        <v>9</v>
      </c>
      <c r="BV46" s="98">
        <v>0</v>
      </c>
      <c r="BW46" s="98">
        <v>0</v>
      </c>
      <c r="BX46" s="98">
        <v>0</v>
      </c>
      <c r="BY46" s="98">
        <v>0</v>
      </c>
      <c r="BZ46" s="98">
        <v>0</v>
      </c>
      <c r="CA46" s="98">
        <v>0</v>
      </c>
    </row>
    <row r="47" spans="1:79" ht="24" hidden="1" customHeight="1" outlineLevel="1">
      <c r="A47" s="36">
        <v>13</v>
      </c>
      <c r="B47" s="88"/>
      <c r="C47" s="89"/>
      <c r="D47" s="89"/>
      <c r="E47" s="90"/>
      <c r="F47" s="91"/>
      <c r="G47" s="44" t="s">
        <v>74</v>
      </c>
      <c r="H47" s="96">
        <v>43330</v>
      </c>
      <c r="I47" s="105">
        <v>0</v>
      </c>
      <c r="J47" s="92"/>
      <c r="K47" s="92"/>
      <c r="L47" s="92"/>
      <c r="M47" s="93"/>
      <c r="N47" s="90"/>
      <c r="O47" s="94"/>
      <c r="P47" s="90"/>
      <c r="Q47" s="90"/>
      <c r="R47" s="94"/>
      <c r="S47" s="90"/>
      <c r="T47" s="90"/>
      <c r="U47" s="94"/>
      <c r="V47" s="44"/>
      <c r="W47" s="90"/>
      <c r="X47" s="45"/>
      <c r="Y47" s="44"/>
      <c r="Z47" s="90"/>
      <c r="AA47" s="94"/>
      <c r="AB47" s="44"/>
      <c r="AC47" s="90"/>
      <c r="AD47" s="45"/>
      <c r="AE47" s="44"/>
      <c r="AF47" s="90"/>
      <c r="AG47" s="94"/>
      <c r="AH47" s="90"/>
      <c r="AI47" s="90"/>
      <c r="AJ47" s="94"/>
      <c r="AK47" s="90"/>
      <c r="AL47" s="90"/>
      <c r="AM47" s="94"/>
      <c r="AN47" s="44"/>
      <c r="AO47" s="90"/>
      <c r="AP47" s="45"/>
      <c r="AQ47" s="44"/>
      <c r="AR47" s="90"/>
      <c r="AS47" s="97"/>
      <c r="AT47" s="98"/>
      <c r="AU47" s="98"/>
      <c r="AV47" s="98"/>
      <c r="AW47" s="98"/>
      <c r="AX47" s="98"/>
      <c r="AY47" s="98"/>
      <c r="AZ47" s="98"/>
      <c r="BA47" s="99"/>
      <c r="BB47" s="99"/>
      <c r="BC47" s="99"/>
      <c r="BD47" s="99"/>
      <c r="BE47" s="99"/>
      <c r="BF47" s="99"/>
      <c r="BG47" s="119"/>
      <c r="BH47" s="119"/>
      <c r="BI47" s="119"/>
      <c r="BJ47" s="119"/>
      <c r="BK47" s="119"/>
      <c r="BL47" s="119"/>
      <c r="BM47" s="119"/>
      <c r="BN47" s="99">
        <v>9</v>
      </c>
      <c r="BO47" s="98">
        <v>0</v>
      </c>
      <c r="BP47" s="98">
        <v>0</v>
      </c>
      <c r="BQ47" s="98">
        <v>0</v>
      </c>
      <c r="BR47" s="98">
        <v>0</v>
      </c>
      <c r="BS47" s="98">
        <v>0</v>
      </c>
      <c r="BT47" s="98">
        <v>0</v>
      </c>
      <c r="BU47" s="99">
        <v>9</v>
      </c>
      <c r="BV47" s="98">
        <v>0</v>
      </c>
      <c r="BW47" s="98">
        <v>0</v>
      </c>
      <c r="BX47" s="98">
        <v>0</v>
      </c>
      <c r="BY47" s="98">
        <v>0</v>
      </c>
      <c r="BZ47" s="98">
        <v>0</v>
      </c>
      <c r="CA47" s="98">
        <v>0</v>
      </c>
    </row>
    <row r="48" spans="1:79" ht="24" hidden="1" customHeight="1" outlineLevel="1">
      <c r="A48" s="36">
        <v>14</v>
      </c>
      <c r="B48" s="88"/>
      <c r="C48" s="89"/>
      <c r="D48" s="89"/>
      <c r="E48" s="90"/>
      <c r="F48" s="91"/>
      <c r="G48" s="44" t="s">
        <v>74</v>
      </c>
      <c r="H48" s="96">
        <v>43331</v>
      </c>
      <c r="I48" s="105">
        <v>0</v>
      </c>
      <c r="J48" s="92"/>
      <c r="K48" s="92"/>
      <c r="L48" s="92"/>
      <c r="M48" s="93"/>
      <c r="N48" s="90"/>
      <c r="O48" s="94"/>
      <c r="P48" s="90"/>
      <c r="Q48" s="90"/>
      <c r="R48" s="94"/>
      <c r="S48" s="90"/>
      <c r="T48" s="90"/>
      <c r="U48" s="94"/>
      <c r="V48" s="44"/>
      <c r="W48" s="90"/>
      <c r="X48" s="45"/>
      <c r="Y48" s="44"/>
      <c r="Z48" s="90"/>
      <c r="AA48" s="94"/>
      <c r="AB48" s="44"/>
      <c r="AC48" s="90"/>
      <c r="AD48" s="45"/>
      <c r="AE48" s="44"/>
      <c r="AF48" s="90"/>
      <c r="AG48" s="94"/>
      <c r="AH48" s="90"/>
      <c r="AI48" s="90"/>
      <c r="AJ48" s="94"/>
      <c r="AK48" s="90"/>
      <c r="AL48" s="90"/>
      <c r="AM48" s="94"/>
      <c r="AN48" s="44"/>
      <c r="AO48" s="90"/>
      <c r="AP48" s="45"/>
      <c r="AQ48" s="44"/>
      <c r="AR48" s="90"/>
      <c r="AS48" s="97"/>
      <c r="AT48" s="98"/>
      <c r="AU48" s="98"/>
      <c r="AV48" s="98"/>
      <c r="AW48" s="98"/>
      <c r="AX48" s="98"/>
      <c r="AY48" s="98"/>
      <c r="AZ48" s="98"/>
      <c r="BA48" s="99"/>
      <c r="BB48" s="99"/>
      <c r="BC48" s="99"/>
      <c r="BD48" s="99"/>
      <c r="BE48" s="99"/>
      <c r="BF48" s="99"/>
      <c r="BG48" s="119"/>
      <c r="BH48" s="119"/>
      <c r="BI48" s="119"/>
      <c r="BJ48" s="119"/>
      <c r="BK48" s="119"/>
      <c r="BL48" s="119"/>
      <c r="BM48" s="119"/>
      <c r="BN48" s="99">
        <v>9</v>
      </c>
      <c r="BO48" s="98">
        <v>0</v>
      </c>
      <c r="BP48" s="98">
        <v>0</v>
      </c>
      <c r="BQ48" s="98">
        <v>0</v>
      </c>
      <c r="BR48" s="98">
        <v>0</v>
      </c>
      <c r="BS48" s="98">
        <v>0</v>
      </c>
      <c r="BT48" s="98">
        <v>0</v>
      </c>
      <c r="BU48" s="99">
        <v>9</v>
      </c>
      <c r="BV48" s="98">
        <v>0</v>
      </c>
      <c r="BW48" s="98">
        <v>0</v>
      </c>
      <c r="BX48" s="98">
        <v>0</v>
      </c>
      <c r="BY48" s="98">
        <v>0</v>
      </c>
      <c r="BZ48" s="98">
        <v>0</v>
      </c>
      <c r="CA48" s="98">
        <v>0</v>
      </c>
    </row>
    <row r="49" spans="1:79" ht="24" hidden="1" customHeight="1" outlineLevel="1">
      <c r="B49" s="88"/>
      <c r="C49" s="89"/>
      <c r="D49" s="89"/>
      <c r="E49" s="90"/>
      <c r="F49" s="91"/>
      <c r="G49" s="44" t="s">
        <v>74</v>
      </c>
      <c r="H49" s="96">
        <v>43332</v>
      </c>
      <c r="I49" s="105">
        <v>0</v>
      </c>
      <c r="J49" s="92"/>
      <c r="K49" s="92"/>
      <c r="L49" s="92"/>
      <c r="M49" s="93"/>
      <c r="N49" s="90"/>
      <c r="O49" s="94"/>
      <c r="P49" s="90"/>
      <c r="Q49" s="90"/>
      <c r="R49" s="94"/>
      <c r="S49" s="90"/>
      <c r="T49" s="90"/>
      <c r="U49" s="94"/>
      <c r="V49" s="44"/>
      <c r="W49" s="90"/>
      <c r="X49" s="45"/>
      <c r="Y49" s="44"/>
      <c r="Z49" s="90"/>
      <c r="AA49" s="94"/>
      <c r="AB49" s="44"/>
      <c r="AC49" s="90"/>
      <c r="AD49" s="45"/>
      <c r="AE49" s="44"/>
      <c r="AF49" s="90"/>
      <c r="AG49" s="94"/>
      <c r="AH49" s="90"/>
      <c r="AI49" s="90"/>
      <c r="AJ49" s="94"/>
      <c r="AK49" s="90"/>
      <c r="AL49" s="90"/>
      <c r="AM49" s="94"/>
      <c r="AN49" s="44"/>
      <c r="AO49" s="90"/>
      <c r="AP49" s="45"/>
      <c r="AQ49" s="44"/>
      <c r="AR49" s="90"/>
      <c r="AS49" s="97"/>
      <c r="AT49" s="98"/>
      <c r="AU49" s="98"/>
      <c r="AV49" s="98"/>
      <c r="AW49" s="98"/>
      <c r="AX49" s="98"/>
      <c r="AY49" s="98"/>
      <c r="AZ49" s="98"/>
      <c r="BA49" s="99"/>
      <c r="BB49" s="99"/>
      <c r="BC49" s="99"/>
      <c r="BD49" s="99"/>
      <c r="BE49" s="99"/>
      <c r="BF49" s="99"/>
      <c r="BG49" s="119"/>
      <c r="BH49" s="119"/>
      <c r="BI49" s="119"/>
      <c r="BJ49" s="119"/>
      <c r="BK49" s="119"/>
      <c r="BL49" s="119"/>
      <c r="BM49" s="119"/>
      <c r="BN49" s="99">
        <v>9</v>
      </c>
      <c r="BO49" s="98">
        <v>0</v>
      </c>
      <c r="BP49" s="98">
        <v>0</v>
      </c>
      <c r="BQ49" s="98">
        <v>0</v>
      </c>
      <c r="BR49" s="98">
        <v>0</v>
      </c>
      <c r="BS49" s="98">
        <v>0</v>
      </c>
      <c r="BT49" s="98">
        <v>0</v>
      </c>
      <c r="BU49" s="99">
        <v>9</v>
      </c>
      <c r="BV49" s="98">
        <v>0</v>
      </c>
      <c r="BW49" s="98">
        <v>0</v>
      </c>
      <c r="BX49" s="98">
        <v>0</v>
      </c>
      <c r="BY49" s="98">
        <v>0</v>
      </c>
      <c r="BZ49" s="98">
        <v>0</v>
      </c>
      <c r="CA49" s="98">
        <v>0</v>
      </c>
    </row>
    <row r="50" spans="1:79" ht="24" hidden="1" customHeight="1" outlineLevel="1">
      <c r="B50" s="88"/>
      <c r="C50" s="89"/>
      <c r="D50" s="89"/>
      <c r="E50" s="90"/>
      <c r="F50" s="91"/>
      <c r="G50" s="44" t="s">
        <v>74</v>
      </c>
      <c r="H50" s="96">
        <v>43333</v>
      </c>
      <c r="I50" s="105">
        <v>9</v>
      </c>
      <c r="J50" s="92"/>
      <c r="K50" s="92"/>
      <c r="L50" s="92"/>
      <c r="M50" s="93"/>
      <c r="N50" s="90"/>
      <c r="O50" s="94"/>
      <c r="P50" s="90"/>
      <c r="Q50" s="90"/>
      <c r="R50" s="94"/>
      <c r="S50" s="90"/>
      <c r="T50" s="90"/>
      <c r="U50" s="94"/>
      <c r="V50" s="44"/>
      <c r="W50" s="90"/>
      <c r="X50" s="45"/>
      <c r="Y50" s="44"/>
      <c r="Z50" s="90"/>
      <c r="AA50" s="94"/>
      <c r="AB50" s="44"/>
      <c r="AC50" s="90"/>
      <c r="AD50" s="45"/>
      <c r="AE50" s="44"/>
      <c r="AF50" s="90"/>
      <c r="AG50" s="94"/>
      <c r="AH50" s="90"/>
      <c r="AI50" s="90"/>
      <c r="AJ50" s="94"/>
      <c r="AK50" s="90"/>
      <c r="AL50" s="90"/>
      <c r="AM50" s="94"/>
      <c r="AN50" s="44"/>
      <c r="AO50" s="90"/>
      <c r="AP50" s="45"/>
      <c r="AQ50" s="44"/>
      <c r="AR50" s="90"/>
      <c r="AS50" s="97"/>
      <c r="AT50" s="98"/>
      <c r="AU50" s="98"/>
      <c r="AV50" s="98"/>
      <c r="AW50" s="98"/>
      <c r="AX50" s="98"/>
      <c r="AY50" s="98"/>
      <c r="AZ50" s="98"/>
      <c r="BA50" s="99"/>
      <c r="BB50" s="99"/>
      <c r="BC50" s="99"/>
      <c r="BD50" s="99"/>
      <c r="BE50" s="99"/>
      <c r="BF50" s="99"/>
      <c r="BG50" s="119"/>
      <c r="BH50" s="119"/>
      <c r="BI50" s="119"/>
      <c r="BJ50" s="119"/>
      <c r="BK50" s="119"/>
      <c r="BL50" s="119"/>
      <c r="BM50" s="119"/>
      <c r="BN50" s="99">
        <v>9</v>
      </c>
      <c r="BO50" s="98">
        <v>0</v>
      </c>
      <c r="BP50" s="98">
        <v>0</v>
      </c>
      <c r="BQ50" s="98">
        <v>0</v>
      </c>
      <c r="BR50" s="98">
        <v>0</v>
      </c>
      <c r="BS50" s="98">
        <v>0</v>
      </c>
      <c r="BT50" s="98">
        <v>0</v>
      </c>
      <c r="BU50" s="99">
        <v>9</v>
      </c>
      <c r="BV50" s="98">
        <v>0</v>
      </c>
      <c r="BW50" s="98">
        <v>0</v>
      </c>
      <c r="BX50" s="98">
        <v>0</v>
      </c>
      <c r="BY50" s="98">
        <v>0</v>
      </c>
      <c r="BZ50" s="98">
        <v>0</v>
      </c>
      <c r="CA50" s="98">
        <v>0</v>
      </c>
    </row>
    <row r="51" spans="1:79" ht="24" hidden="1" customHeight="1" outlineLevel="1">
      <c r="B51" s="88"/>
      <c r="C51" s="89"/>
      <c r="D51" s="89"/>
      <c r="E51" s="90"/>
      <c r="F51" s="91"/>
      <c r="G51" s="44" t="s">
        <v>74</v>
      </c>
      <c r="H51" s="96">
        <v>43334</v>
      </c>
      <c r="I51" s="105">
        <v>9</v>
      </c>
      <c r="J51" s="92"/>
      <c r="K51" s="92"/>
      <c r="L51" s="92"/>
      <c r="M51" s="93"/>
      <c r="N51" s="90"/>
      <c r="O51" s="94"/>
      <c r="P51" s="90"/>
      <c r="Q51" s="90"/>
      <c r="R51" s="94"/>
      <c r="S51" s="90"/>
      <c r="T51" s="90"/>
      <c r="U51" s="94"/>
      <c r="V51" s="44"/>
      <c r="W51" s="90"/>
      <c r="X51" s="45"/>
      <c r="Y51" s="44"/>
      <c r="Z51" s="90"/>
      <c r="AA51" s="94"/>
      <c r="AB51" s="44"/>
      <c r="AC51" s="90"/>
      <c r="AD51" s="45"/>
      <c r="AE51" s="44"/>
      <c r="AF51" s="90"/>
      <c r="AG51" s="94"/>
      <c r="AH51" s="90"/>
      <c r="AI51" s="90"/>
      <c r="AJ51" s="94"/>
      <c r="AK51" s="90"/>
      <c r="AL51" s="90"/>
      <c r="AM51" s="94"/>
      <c r="AN51" s="44"/>
      <c r="AO51" s="90"/>
      <c r="AP51" s="45"/>
      <c r="AQ51" s="44"/>
      <c r="AR51" s="90"/>
      <c r="AS51" s="97"/>
      <c r="AT51" s="98"/>
      <c r="AU51" s="98"/>
      <c r="AV51" s="98"/>
      <c r="AW51" s="98"/>
      <c r="AX51" s="98"/>
      <c r="AY51" s="98"/>
      <c r="AZ51" s="98"/>
      <c r="BA51" s="99"/>
      <c r="BB51" s="99"/>
      <c r="BC51" s="99"/>
      <c r="BD51" s="99"/>
      <c r="BE51" s="99"/>
      <c r="BF51" s="99"/>
      <c r="BG51" s="119"/>
      <c r="BH51" s="119"/>
      <c r="BI51" s="119"/>
      <c r="BJ51" s="119"/>
      <c r="BK51" s="119"/>
      <c r="BL51" s="119"/>
      <c r="BM51" s="119"/>
      <c r="BN51" s="99">
        <v>9</v>
      </c>
      <c r="BO51" s="98">
        <v>0</v>
      </c>
      <c r="BP51" s="98">
        <v>0</v>
      </c>
      <c r="BQ51" s="98">
        <v>0</v>
      </c>
      <c r="BR51" s="98">
        <v>0</v>
      </c>
      <c r="BS51" s="98">
        <v>0</v>
      </c>
      <c r="BT51" s="98">
        <v>0</v>
      </c>
      <c r="BU51" s="99">
        <v>9</v>
      </c>
      <c r="BV51" s="98">
        <v>0</v>
      </c>
      <c r="BW51" s="98">
        <v>0</v>
      </c>
      <c r="BX51" s="98">
        <v>0</v>
      </c>
      <c r="BY51" s="98">
        <v>0</v>
      </c>
      <c r="BZ51" s="98">
        <v>0</v>
      </c>
      <c r="CA51" s="98">
        <v>0</v>
      </c>
    </row>
    <row r="52" spans="1:79" ht="24" hidden="1" customHeight="1" outlineLevel="1">
      <c r="B52" s="88"/>
      <c r="C52" s="89"/>
      <c r="D52" s="89"/>
      <c r="E52" s="90"/>
      <c r="F52" s="91"/>
      <c r="G52" s="44" t="s">
        <v>74</v>
      </c>
      <c r="H52" s="96">
        <v>43335</v>
      </c>
      <c r="I52" s="105">
        <v>9</v>
      </c>
      <c r="J52" s="92"/>
      <c r="K52" s="92"/>
      <c r="L52" s="92"/>
      <c r="M52" s="93"/>
      <c r="N52" s="90"/>
      <c r="O52" s="94"/>
      <c r="P52" s="90"/>
      <c r="Q52" s="90"/>
      <c r="R52" s="94"/>
      <c r="S52" s="90"/>
      <c r="T52" s="90"/>
      <c r="U52" s="94"/>
      <c r="V52" s="44"/>
      <c r="W52" s="90"/>
      <c r="X52" s="45"/>
      <c r="Y52" s="44"/>
      <c r="Z52" s="90"/>
      <c r="AA52" s="94"/>
      <c r="AB52" s="44"/>
      <c r="AC52" s="90"/>
      <c r="AD52" s="45"/>
      <c r="AE52" s="44"/>
      <c r="AF52" s="90"/>
      <c r="AG52" s="94"/>
      <c r="AH52" s="90"/>
      <c r="AI52" s="90"/>
      <c r="AJ52" s="94"/>
      <c r="AK52" s="90"/>
      <c r="AL52" s="90"/>
      <c r="AM52" s="94"/>
      <c r="AN52" s="44"/>
      <c r="AO52" s="90"/>
      <c r="AP52" s="45"/>
      <c r="AQ52" s="44"/>
      <c r="AR52" s="90"/>
      <c r="AS52" s="97"/>
      <c r="AT52" s="98"/>
      <c r="AU52" s="98"/>
      <c r="AV52" s="98"/>
      <c r="AW52" s="98"/>
      <c r="AX52" s="98"/>
      <c r="AY52" s="98"/>
      <c r="AZ52" s="98"/>
      <c r="BA52" s="99"/>
      <c r="BB52" s="99"/>
      <c r="BC52" s="99"/>
      <c r="BD52" s="99"/>
      <c r="BE52" s="99"/>
      <c r="BF52" s="99"/>
      <c r="BG52" s="119"/>
      <c r="BH52" s="119"/>
      <c r="BI52" s="119"/>
      <c r="BJ52" s="119"/>
      <c r="BK52" s="119"/>
      <c r="BL52" s="119"/>
      <c r="BM52" s="119"/>
      <c r="BN52" s="99">
        <v>9</v>
      </c>
      <c r="BO52" s="98">
        <v>0</v>
      </c>
      <c r="BP52" s="98">
        <v>0</v>
      </c>
      <c r="BQ52" s="98">
        <v>0</v>
      </c>
      <c r="BR52" s="98">
        <v>0</v>
      </c>
      <c r="BS52" s="98">
        <v>0</v>
      </c>
      <c r="BT52" s="98">
        <v>0</v>
      </c>
      <c r="BU52" s="99">
        <v>9</v>
      </c>
      <c r="BV52" s="98">
        <v>0</v>
      </c>
      <c r="BW52" s="98">
        <v>0</v>
      </c>
      <c r="BX52" s="98">
        <v>0</v>
      </c>
      <c r="BY52" s="98">
        <v>0</v>
      </c>
      <c r="BZ52" s="98">
        <v>0</v>
      </c>
      <c r="CA52" s="98">
        <v>0</v>
      </c>
    </row>
    <row r="53" spans="1:79" ht="24" hidden="1" customHeight="1" outlineLevel="1">
      <c r="B53" s="88"/>
      <c r="C53" s="89"/>
      <c r="D53" s="89"/>
      <c r="E53" s="90"/>
      <c r="F53" s="91"/>
      <c r="G53" s="44" t="s">
        <v>74</v>
      </c>
      <c r="H53" s="96">
        <v>43336</v>
      </c>
      <c r="I53" s="105">
        <v>9</v>
      </c>
      <c r="J53" s="92"/>
      <c r="K53" s="92"/>
      <c r="L53" s="92"/>
      <c r="M53" s="93"/>
      <c r="N53" s="90"/>
      <c r="O53" s="94"/>
      <c r="P53" s="90"/>
      <c r="Q53" s="90"/>
      <c r="R53" s="94"/>
      <c r="S53" s="90"/>
      <c r="T53" s="90"/>
      <c r="U53" s="94"/>
      <c r="V53" s="44"/>
      <c r="W53" s="90"/>
      <c r="X53" s="45"/>
      <c r="Y53" s="44"/>
      <c r="Z53" s="90"/>
      <c r="AA53" s="94"/>
      <c r="AB53" s="44"/>
      <c r="AC53" s="90"/>
      <c r="AD53" s="45"/>
      <c r="AE53" s="44"/>
      <c r="AF53" s="90"/>
      <c r="AG53" s="94"/>
      <c r="AH53" s="90"/>
      <c r="AI53" s="90"/>
      <c r="AJ53" s="94"/>
      <c r="AK53" s="90"/>
      <c r="AL53" s="90"/>
      <c r="AM53" s="94"/>
      <c r="AN53" s="44"/>
      <c r="AO53" s="90"/>
      <c r="AP53" s="45"/>
      <c r="AQ53" s="44"/>
      <c r="AR53" s="90"/>
      <c r="AS53" s="97"/>
      <c r="AT53" s="98"/>
      <c r="AU53" s="98"/>
      <c r="AV53" s="98"/>
      <c r="AW53" s="98"/>
      <c r="AX53" s="98"/>
      <c r="AY53" s="98"/>
      <c r="AZ53" s="98"/>
      <c r="BA53" s="99"/>
      <c r="BB53" s="99"/>
      <c r="BC53" s="99"/>
      <c r="BD53" s="99"/>
      <c r="BE53" s="99"/>
      <c r="BF53" s="99"/>
      <c r="BG53" s="119"/>
      <c r="BH53" s="119"/>
      <c r="BI53" s="119"/>
      <c r="BJ53" s="119"/>
      <c r="BK53" s="119"/>
      <c r="BL53" s="119"/>
      <c r="BM53" s="119"/>
      <c r="BN53" s="99">
        <v>9</v>
      </c>
      <c r="BO53" s="98">
        <v>0</v>
      </c>
      <c r="BP53" s="98">
        <v>0</v>
      </c>
      <c r="BQ53" s="98">
        <v>0</v>
      </c>
      <c r="BR53" s="98">
        <v>0</v>
      </c>
      <c r="BS53" s="98">
        <v>0</v>
      </c>
      <c r="BT53" s="98">
        <v>0</v>
      </c>
      <c r="BU53" s="99">
        <v>9</v>
      </c>
      <c r="BV53" s="98">
        <v>0</v>
      </c>
      <c r="BW53" s="98">
        <v>0</v>
      </c>
      <c r="BX53" s="98">
        <v>0</v>
      </c>
      <c r="BY53" s="98">
        <v>0</v>
      </c>
      <c r="BZ53" s="98">
        <v>0</v>
      </c>
      <c r="CA53" s="98">
        <v>0</v>
      </c>
    </row>
    <row r="54" spans="1:79" ht="24" hidden="1" customHeight="1" outlineLevel="1">
      <c r="B54" s="88"/>
      <c r="C54" s="89"/>
      <c r="D54" s="89"/>
      <c r="E54" s="90"/>
      <c r="F54" s="91"/>
      <c r="G54" s="44" t="s">
        <v>74</v>
      </c>
      <c r="H54" s="96">
        <v>43337</v>
      </c>
      <c r="I54" s="105">
        <v>9</v>
      </c>
      <c r="J54" s="92"/>
      <c r="K54" s="92"/>
      <c r="L54" s="92"/>
      <c r="M54" s="93"/>
      <c r="N54" s="90"/>
      <c r="O54" s="94"/>
      <c r="P54" s="90"/>
      <c r="Q54" s="90"/>
      <c r="R54" s="94"/>
      <c r="S54" s="90"/>
      <c r="T54" s="90"/>
      <c r="U54" s="94"/>
      <c r="V54" s="44"/>
      <c r="W54" s="90"/>
      <c r="X54" s="45"/>
      <c r="Y54" s="44"/>
      <c r="Z54" s="90"/>
      <c r="AA54" s="94"/>
      <c r="AB54" s="44"/>
      <c r="AC54" s="90"/>
      <c r="AD54" s="45"/>
      <c r="AE54" s="44"/>
      <c r="AF54" s="90"/>
      <c r="AG54" s="94"/>
      <c r="AH54" s="90"/>
      <c r="AI54" s="90"/>
      <c r="AJ54" s="94"/>
      <c r="AK54" s="90"/>
      <c r="AL54" s="90"/>
      <c r="AM54" s="94"/>
      <c r="AN54" s="44"/>
      <c r="AO54" s="90"/>
      <c r="AP54" s="45"/>
      <c r="AQ54" s="44"/>
      <c r="AR54" s="90"/>
      <c r="AS54" s="97"/>
      <c r="AT54" s="98"/>
      <c r="AU54" s="98"/>
      <c r="AV54" s="98"/>
      <c r="AW54" s="98"/>
      <c r="AX54" s="98"/>
      <c r="AY54" s="98"/>
      <c r="AZ54" s="98"/>
      <c r="BA54" s="99"/>
      <c r="BB54" s="99"/>
      <c r="BC54" s="99"/>
      <c r="BD54" s="99"/>
      <c r="BE54" s="99"/>
      <c r="BF54" s="99"/>
      <c r="BG54" s="119"/>
      <c r="BH54" s="119"/>
      <c r="BI54" s="119"/>
      <c r="BJ54" s="119"/>
      <c r="BK54" s="119"/>
      <c r="BL54" s="119"/>
      <c r="BM54" s="119"/>
      <c r="BN54" s="99">
        <v>9</v>
      </c>
      <c r="BO54" s="98">
        <v>0</v>
      </c>
      <c r="BP54" s="98">
        <v>0</v>
      </c>
      <c r="BQ54" s="98">
        <v>0</v>
      </c>
      <c r="BR54" s="98">
        <v>0</v>
      </c>
      <c r="BS54" s="98">
        <v>0</v>
      </c>
      <c r="BT54" s="98">
        <v>0</v>
      </c>
      <c r="BU54" s="99">
        <v>9</v>
      </c>
      <c r="BV54" s="98">
        <v>0</v>
      </c>
      <c r="BW54" s="98">
        <v>0</v>
      </c>
      <c r="BX54" s="98">
        <v>0</v>
      </c>
      <c r="BY54" s="98">
        <v>0</v>
      </c>
      <c r="BZ54" s="98">
        <v>0</v>
      </c>
      <c r="CA54" s="98">
        <v>0</v>
      </c>
    </row>
    <row r="55" spans="1:79" ht="24" hidden="1" customHeight="1" outlineLevel="1">
      <c r="B55" s="88"/>
      <c r="C55" s="89"/>
      <c r="D55" s="89"/>
      <c r="E55" s="90"/>
      <c r="F55" s="91"/>
      <c r="G55" s="44" t="s">
        <v>74</v>
      </c>
      <c r="H55" s="96">
        <v>43338</v>
      </c>
      <c r="I55" s="105">
        <v>9</v>
      </c>
      <c r="J55" s="92"/>
      <c r="K55" s="92"/>
      <c r="L55" s="92"/>
      <c r="M55" s="93"/>
      <c r="N55" s="90"/>
      <c r="O55" s="94"/>
      <c r="P55" s="90"/>
      <c r="Q55" s="90"/>
      <c r="R55" s="94"/>
      <c r="S55" s="90"/>
      <c r="T55" s="90"/>
      <c r="U55" s="94"/>
      <c r="V55" s="44"/>
      <c r="W55" s="90"/>
      <c r="X55" s="45"/>
      <c r="Y55" s="44"/>
      <c r="Z55" s="90"/>
      <c r="AA55" s="94"/>
      <c r="AB55" s="44"/>
      <c r="AC55" s="90"/>
      <c r="AD55" s="45"/>
      <c r="AE55" s="44"/>
      <c r="AF55" s="90"/>
      <c r="AG55" s="94"/>
      <c r="AH55" s="90"/>
      <c r="AI55" s="90"/>
      <c r="AJ55" s="94"/>
      <c r="AK55" s="90"/>
      <c r="AL55" s="90"/>
      <c r="AM55" s="94"/>
      <c r="AN55" s="44"/>
      <c r="AO55" s="90"/>
      <c r="AP55" s="45"/>
      <c r="AQ55" s="44"/>
      <c r="AR55" s="90"/>
      <c r="AS55" s="97"/>
      <c r="AT55" s="98"/>
      <c r="AU55" s="98"/>
      <c r="AV55" s="98"/>
      <c r="AW55" s="98"/>
      <c r="AX55" s="98"/>
      <c r="AY55" s="98"/>
      <c r="AZ55" s="98"/>
      <c r="BA55" s="99"/>
      <c r="BB55" s="99"/>
      <c r="BC55" s="99"/>
      <c r="BD55" s="99"/>
      <c r="BE55" s="99"/>
      <c r="BF55" s="99"/>
      <c r="BG55" s="119"/>
      <c r="BH55" s="119"/>
      <c r="BI55" s="119"/>
      <c r="BJ55" s="119"/>
      <c r="BK55" s="119"/>
      <c r="BL55" s="119"/>
      <c r="BM55" s="119"/>
      <c r="BN55" s="99">
        <v>9</v>
      </c>
      <c r="BO55" s="98">
        <v>0</v>
      </c>
      <c r="BP55" s="98">
        <v>0</v>
      </c>
      <c r="BQ55" s="98">
        <v>0</v>
      </c>
      <c r="BR55" s="98">
        <v>0</v>
      </c>
      <c r="BS55" s="98">
        <v>0</v>
      </c>
      <c r="BT55" s="98">
        <v>0</v>
      </c>
      <c r="BU55" s="99">
        <v>9</v>
      </c>
      <c r="BV55" s="98">
        <v>0</v>
      </c>
      <c r="BW55" s="98">
        <v>0</v>
      </c>
      <c r="BX55" s="98">
        <v>0</v>
      </c>
      <c r="BY55" s="98">
        <v>0</v>
      </c>
      <c r="BZ55" s="98">
        <v>0</v>
      </c>
      <c r="CA55" s="98">
        <v>0</v>
      </c>
    </row>
    <row r="56" spans="1:79" ht="24" hidden="1" customHeight="1" outlineLevel="1">
      <c r="B56" s="88"/>
      <c r="C56" s="89"/>
      <c r="D56" s="89"/>
      <c r="E56" s="90"/>
      <c r="F56" s="91"/>
      <c r="G56" s="44" t="s">
        <v>74</v>
      </c>
      <c r="H56" s="96">
        <v>43339</v>
      </c>
      <c r="I56" s="105">
        <v>9</v>
      </c>
      <c r="J56" s="92"/>
      <c r="K56" s="92"/>
      <c r="L56" s="92"/>
      <c r="M56" s="93"/>
      <c r="N56" s="90"/>
      <c r="O56" s="94"/>
      <c r="P56" s="90"/>
      <c r="Q56" s="90"/>
      <c r="R56" s="94"/>
      <c r="S56" s="90"/>
      <c r="T56" s="90"/>
      <c r="U56" s="94"/>
      <c r="V56" s="44"/>
      <c r="W56" s="90"/>
      <c r="X56" s="45"/>
      <c r="Y56" s="44"/>
      <c r="Z56" s="90"/>
      <c r="AA56" s="94"/>
      <c r="AB56" s="44"/>
      <c r="AC56" s="90"/>
      <c r="AD56" s="45"/>
      <c r="AE56" s="44"/>
      <c r="AF56" s="90"/>
      <c r="AG56" s="94"/>
      <c r="AH56" s="90"/>
      <c r="AI56" s="90"/>
      <c r="AJ56" s="94"/>
      <c r="AK56" s="90"/>
      <c r="AL56" s="90"/>
      <c r="AM56" s="94"/>
      <c r="AN56" s="44"/>
      <c r="AO56" s="90"/>
      <c r="AP56" s="45"/>
      <c r="AQ56" s="44"/>
      <c r="AR56" s="90"/>
      <c r="AS56" s="97"/>
      <c r="AT56" s="98"/>
      <c r="AU56" s="98"/>
      <c r="AV56" s="98"/>
      <c r="AW56" s="98"/>
      <c r="AX56" s="98"/>
      <c r="AY56" s="98"/>
      <c r="AZ56" s="98"/>
      <c r="BA56" s="99"/>
      <c r="BB56" s="99"/>
      <c r="BC56" s="99"/>
      <c r="BD56" s="99"/>
      <c r="BE56" s="99"/>
      <c r="BF56" s="99"/>
      <c r="BG56" s="119"/>
      <c r="BH56" s="119"/>
      <c r="BI56" s="119"/>
      <c r="BJ56" s="119"/>
      <c r="BK56" s="119"/>
      <c r="BL56" s="119"/>
      <c r="BM56" s="119"/>
      <c r="BN56" s="99">
        <v>9</v>
      </c>
      <c r="BO56" s="98">
        <v>0</v>
      </c>
      <c r="BP56" s="98">
        <v>0</v>
      </c>
      <c r="BQ56" s="98">
        <v>0</v>
      </c>
      <c r="BR56" s="98">
        <v>0</v>
      </c>
      <c r="BS56" s="98">
        <v>0</v>
      </c>
      <c r="BT56" s="98">
        <v>0</v>
      </c>
      <c r="BU56" s="99">
        <v>9</v>
      </c>
      <c r="BV56" s="98">
        <v>0</v>
      </c>
      <c r="BW56" s="98">
        <v>0</v>
      </c>
      <c r="BX56" s="98">
        <v>0</v>
      </c>
      <c r="BY56" s="98">
        <v>0</v>
      </c>
      <c r="BZ56" s="98">
        <v>0</v>
      </c>
      <c r="CA56" s="98">
        <v>0</v>
      </c>
    </row>
    <row r="57" spans="1:79" ht="24" hidden="1" customHeight="1" outlineLevel="1">
      <c r="B57" s="88"/>
      <c r="C57" s="89"/>
      <c r="D57" s="89"/>
      <c r="E57" s="90"/>
      <c r="F57" s="91"/>
      <c r="G57" s="44" t="s">
        <v>74</v>
      </c>
      <c r="H57" s="96">
        <v>43340</v>
      </c>
      <c r="I57" s="105">
        <v>9</v>
      </c>
      <c r="J57" s="92"/>
      <c r="K57" s="92"/>
      <c r="L57" s="92"/>
      <c r="M57" s="93"/>
      <c r="N57" s="90"/>
      <c r="O57" s="94"/>
      <c r="P57" s="90"/>
      <c r="Q57" s="90"/>
      <c r="R57" s="94"/>
      <c r="S57" s="90"/>
      <c r="T57" s="90"/>
      <c r="U57" s="94"/>
      <c r="V57" s="44"/>
      <c r="W57" s="90"/>
      <c r="X57" s="45"/>
      <c r="Y57" s="44"/>
      <c r="Z57" s="90"/>
      <c r="AA57" s="94"/>
      <c r="AB57" s="44"/>
      <c r="AC57" s="90"/>
      <c r="AD57" s="45"/>
      <c r="AE57" s="44"/>
      <c r="AF57" s="90"/>
      <c r="AG57" s="94"/>
      <c r="AH57" s="90"/>
      <c r="AI57" s="90"/>
      <c r="AJ57" s="94"/>
      <c r="AK57" s="90"/>
      <c r="AL57" s="90"/>
      <c r="AM57" s="94"/>
      <c r="AN57" s="44"/>
      <c r="AO57" s="90"/>
      <c r="AP57" s="45"/>
      <c r="AQ57" s="44"/>
      <c r="AR57" s="90"/>
      <c r="AS57" s="97"/>
      <c r="AT57" s="98"/>
      <c r="AU57" s="98"/>
      <c r="AV57" s="98"/>
      <c r="AW57" s="98"/>
      <c r="AX57" s="98"/>
      <c r="AY57" s="98"/>
      <c r="AZ57" s="98"/>
      <c r="BA57" s="99"/>
      <c r="BB57" s="99"/>
      <c r="BC57" s="99"/>
      <c r="BD57" s="99"/>
      <c r="BE57" s="99"/>
      <c r="BF57" s="99"/>
      <c r="BG57" s="119"/>
      <c r="BH57" s="119"/>
      <c r="BI57" s="119"/>
      <c r="BJ57" s="119"/>
      <c r="BK57" s="119"/>
      <c r="BL57" s="119"/>
      <c r="BM57" s="119"/>
      <c r="BN57" s="99">
        <v>9</v>
      </c>
      <c r="BO57" s="98">
        <v>0</v>
      </c>
      <c r="BP57" s="98">
        <v>0</v>
      </c>
      <c r="BQ57" s="98">
        <v>0</v>
      </c>
      <c r="BR57" s="98">
        <v>0</v>
      </c>
      <c r="BS57" s="98">
        <v>0</v>
      </c>
      <c r="BT57" s="98">
        <v>0</v>
      </c>
      <c r="BU57" s="99">
        <v>9</v>
      </c>
      <c r="BV57" s="98">
        <v>0</v>
      </c>
      <c r="BW57" s="98">
        <v>0</v>
      </c>
      <c r="BX57" s="98">
        <v>0</v>
      </c>
      <c r="BY57" s="98">
        <v>0</v>
      </c>
      <c r="BZ57" s="98">
        <v>0</v>
      </c>
      <c r="CA57" s="98">
        <v>0</v>
      </c>
    </row>
    <row r="58" spans="1:79" ht="24" hidden="1" customHeight="1" outlineLevel="1">
      <c r="B58" s="88"/>
      <c r="C58" s="89"/>
      <c r="D58" s="89"/>
      <c r="E58" s="90"/>
      <c r="F58" s="91"/>
      <c r="G58" s="44" t="s">
        <v>74</v>
      </c>
      <c r="H58" s="96">
        <v>43341</v>
      </c>
      <c r="I58" s="105">
        <v>9</v>
      </c>
      <c r="J58" s="92"/>
      <c r="K58" s="92"/>
      <c r="L58" s="92"/>
      <c r="M58" s="93"/>
      <c r="N58" s="90"/>
      <c r="O58" s="94"/>
      <c r="P58" s="90"/>
      <c r="Q58" s="90"/>
      <c r="R58" s="94"/>
      <c r="S58" s="90"/>
      <c r="T58" s="90"/>
      <c r="U58" s="94"/>
      <c r="V58" s="44"/>
      <c r="W58" s="90"/>
      <c r="X58" s="45"/>
      <c r="Y58" s="44"/>
      <c r="Z58" s="90"/>
      <c r="AA58" s="94"/>
      <c r="AB58" s="44"/>
      <c r="AC58" s="90"/>
      <c r="AD58" s="45"/>
      <c r="AE58" s="44"/>
      <c r="AF58" s="90"/>
      <c r="AG58" s="94"/>
      <c r="AH58" s="90"/>
      <c r="AI58" s="90"/>
      <c r="AJ58" s="94"/>
      <c r="AK58" s="90"/>
      <c r="AL58" s="90"/>
      <c r="AM58" s="94"/>
      <c r="AN58" s="44"/>
      <c r="AO58" s="90"/>
      <c r="AP58" s="45"/>
      <c r="AQ58" s="44"/>
      <c r="AR58" s="90"/>
      <c r="AS58" s="97"/>
      <c r="AT58" s="98"/>
      <c r="AU58" s="98"/>
      <c r="AV58" s="98"/>
      <c r="AW58" s="98"/>
      <c r="AX58" s="98"/>
      <c r="AY58" s="98"/>
      <c r="AZ58" s="98"/>
      <c r="BA58" s="99"/>
      <c r="BB58" s="99"/>
      <c r="BC58" s="99"/>
      <c r="BD58" s="99"/>
      <c r="BE58" s="99"/>
      <c r="BF58" s="99"/>
      <c r="BG58" s="119"/>
      <c r="BH58" s="119"/>
      <c r="BI58" s="119"/>
      <c r="BJ58" s="119"/>
      <c r="BK58" s="119"/>
      <c r="BL58" s="119"/>
      <c r="BM58" s="119"/>
      <c r="BN58" s="99">
        <v>9</v>
      </c>
      <c r="BO58" s="98">
        <v>0</v>
      </c>
      <c r="BP58" s="98">
        <v>0</v>
      </c>
      <c r="BQ58" s="98">
        <v>0</v>
      </c>
      <c r="BR58" s="98">
        <v>0</v>
      </c>
      <c r="BS58" s="98">
        <v>0</v>
      </c>
      <c r="BT58" s="98">
        <v>0</v>
      </c>
      <c r="BU58" s="99">
        <v>9</v>
      </c>
      <c r="BV58" s="98">
        <v>0</v>
      </c>
      <c r="BW58" s="98">
        <v>0</v>
      </c>
      <c r="BX58" s="98">
        <v>0</v>
      </c>
      <c r="BY58" s="98">
        <v>0</v>
      </c>
      <c r="BZ58" s="98">
        <v>0</v>
      </c>
      <c r="CA58" s="98">
        <v>0</v>
      </c>
    </row>
    <row r="59" spans="1:79" ht="24" hidden="1" customHeight="1" outlineLevel="1">
      <c r="B59" s="88"/>
      <c r="C59" s="89"/>
      <c r="D59" s="89"/>
      <c r="E59" s="90"/>
      <c r="F59" s="91"/>
      <c r="G59" s="44" t="s">
        <v>74</v>
      </c>
      <c r="H59" s="96">
        <v>43342</v>
      </c>
      <c r="I59" s="105">
        <v>9</v>
      </c>
      <c r="J59" s="92"/>
      <c r="K59" s="92"/>
      <c r="L59" s="92"/>
      <c r="M59" s="93"/>
      <c r="N59" s="90"/>
      <c r="O59" s="94"/>
      <c r="P59" s="90"/>
      <c r="Q59" s="90"/>
      <c r="R59" s="94"/>
      <c r="S59" s="90"/>
      <c r="T59" s="90"/>
      <c r="U59" s="94"/>
      <c r="V59" s="44"/>
      <c r="W59" s="90"/>
      <c r="X59" s="45"/>
      <c r="Y59" s="44"/>
      <c r="Z59" s="90"/>
      <c r="AA59" s="94"/>
      <c r="AB59" s="44"/>
      <c r="AC59" s="90"/>
      <c r="AD59" s="45"/>
      <c r="AE59" s="44"/>
      <c r="AF59" s="90"/>
      <c r="AG59" s="94"/>
      <c r="AH59" s="90"/>
      <c r="AI59" s="90"/>
      <c r="AJ59" s="94"/>
      <c r="AK59" s="90"/>
      <c r="AL59" s="90"/>
      <c r="AM59" s="94"/>
      <c r="AN59" s="44"/>
      <c r="AO59" s="90"/>
      <c r="AP59" s="45"/>
      <c r="AQ59" s="44"/>
      <c r="AR59" s="90"/>
      <c r="AS59" s="97"/>
      <c r="AT59" s="98"/>
      <c r="AU59" s="98"/>
      <c r="AV59" s="98"/>
      <c r="AW59" s="98"/>
      <c r="AX59" s="98"/>
      <c r="AY59" s="98"/>
      <c r="AZ59" s="98"/>
      <c r="BA59" s="99"/>
      <c r="BB59" s="99"/>
      <c r="BC59" s="99"/>
      <c r="BD59" s="99"/>
      <c r="BE59" s="99"/>
      <c r="BF59" s="99"/>
      <c r="BG59" s="119"/>
      <c r="BH59" s="119"/>
      <c r="BI59" s="119"/>
      <c r="BJ59" s="119"/>
      <c r="BK59" s="119"/>
      <c r="BL59" s="119"/>
      <c r="BM59" s="119"/>
      <c r="BN59" s="99">
        <v>9</v>
      </c>
      <c r="BO59" s="98">
        <v>0</v>
      </c>
      <c r="BP59" s="98">
        <v>0</v>
      </c>
      <c r="BQ59" s="98">
        <v>0</v>
      </c>
      <c r="BR59" s="98">
        <v>0</v>
      </c>
      <c r="BS59" s="98">
        <v>0</v>
      </c>
      <c r="BT59" s="98">
        <v>0</v>
      </c>
      <c r="BU59" s="99">
        <v>9</v>
      </c>
      <c r="BV59" s="98">
        <v>0</v>
      </c>
      <c r="BW59" s="98">
        <v>0</v>
      </c>
      <c r="BX59" s="98">
        <v>0</v>
      </c>
      <c r="BY59" s="98">
        <v>0</v>
      </c>
      <c r="BZ59" s="98">
        <v>0</v>
      </c>
      <c r="CA59" s="98">
        <v>0</v>
      </c>
    </row>
    <row r="60" spans="1:79" ht="24" hidden="1" customHeight="1" outlineLevel="1">
      <c r="B60" s="88"/>
      <c r="C60" s="89"/>
      <c r="D60" s="89"/>
      <c r="E60" s="90"/>
      <c r="F60" s="91"/>
      <c r="G60" s="44" t="s">
        <v>74</v>
      </c>
      <c r="H60" s="96">
        <v>43343</v>
      </c>
      <c r="I60" s="105">
        <v>9</v>
      </c>
      <c r="J60" s="92"/>
      <c r="K60" s="92"/>
      <c r="L60" s="92"/>
      <c r="M60" s="93"/>
      <c r="N60" s="90"/>
      <c r="O60" s="94"/>
      <c r="P60" s="90"/>
      <c r="Q60" s="90"/>
      <c r="R60" s="94"/>
      <c r="S60" s="90"/>
      <c r="T60" s="90"/>
      <c r="U60" s="94"/>
      <c r="V60" s="44"/>
      <c r="W60" s="90"/>
      <c r="X60" s="45"/>
      <c r="Y60" s="44"/>
      <c r="Z60" s="90"/>
      <c r="AA60" s="94"/>
      <c r="AB60" s="44"/>
      <c r="AC60" s="90"/>
      <c r="AD60" s="45"/>
      <c r="AE60" s="44"/>
      <c r="AF60" s="90"/>
      <c r="AG60" s="94"/>
      <c r="AH60" s="90"/>
      <c r="AI60" s="90"/>
      <c r="AJ60" s="94"/>
      <c r="AK60" s="90"/>
      <c r="AL60" s="90"/>
      <c r="AM60" s="94"/>
      <c r="AN60" s="44"/>
      <c r="AO60" s="90"/>
      <c r="AP60" s="45"/>
      <c r="AQ60" s="44"/>
      <c r="AR60" s="90"/>
      <c r="AS60" s="97"/>
      <c r="AT60" s="98"/>
      <c r="AU60" s="98"/>
      <c r="AV60" s="98"/>
      <c r="AW60" s="98"/>
      <c r="AX60" s="98"/>
      <c r="AY60" s="98"/>
      <c r="AZ60" s="98"/>
      <c r="BA60" s="99"/>
      <c r="BB60" s="99"/>
      <c r="BC60" s="99"/>
      <c r="BD60" s="99"/>
      <c r="BE60" s="99"/>
      <c r="BF60" s="99"/>
      <c r="BG60" s="119"/>
      <c r="BH60" s="119"/>
      <c r="BI60" s="119"/>
      <c r="BJ60" s="119"/>
      <c r="BK60" s="119"/>
      <c r="BL60" s="119"/>
      <c r="BM60" s="119"/>
      <c r="BN60" s="99">
        <v>9</v>
      </c>
      <c r="BO60" s="98">
        <v>0</v>
      </c>
      <c r="BP60" s="98">
        <v>0</v>
      </c>
      <c r="BQ60" s="98">
        <v>0</v>
      </c>
      <c r="BR60" s="98">
        <v>0</v>
      </c>
      <c r="BS60" s="98">
        <v>0</v>
      </c>
      <c r="BT60" s="98">
        <v>0</v>
      </c>
      <c r="BU60" s="99">
        <v>9</v>
      </c>
      <c r="BV60" s="98">
        <v>0</v>
      </c>
      <c r="BW60" s="98">
        <v>0</v>
      </c>
      <c r="BX60" s="98">
        <v>0</v>
      </c>
      <c r="BY60" s="98">
        <v>0</v>
      </c>
      <c r="BZ60" s="98">
        <v>0</v>
      </c>
      <c r="CA60" s="98">
        <v>0</v>
      </c>
    </row>
    <row r="61" spans="1:79" ht="24" hidden="1" customHeight="1" outlineLevel="1">
      <c r="B61" s="88"/>
      <c r="C61" s="89"/>
      <c r="D61" s="89"/>
      <c r="E61" s="90"/>
      <c r="F61" s="91"/>
      <c r="G61" s="44" t="s">
        <v>74</v>
      </c>
      <c r="H61" s="96">
        <v>43344</v>
      </c>
      <c r="I61" s="105">
        <v>9</v>
      </c>
      <c r="J61" s="92"/>
      <c r="K61" s="92"/>
      <c r="L61" s="92"/>
      <c r="M61" s="93"/>
      <c r="N61" s="90"/>
      <c r="O61" s="94"/>
      <c r="P61" s="90"/>
      <c r="Q61" s="90"/>
      <c r="R61" s="94"/>
      <c r="S61" s="90"/>
      <c r="T61" s="90"/>
      <c r="U61" s="94"/>
      <c r="V61" s="44"/>
      <c r="W61" s="90"/>
      <c r="X61" s="45"/>
      <c r="Y61" s="44"/>
      <c r="Z61" s="90"/>
      <c r="AA61" s="94"/>
      <c r="AB61" s="44"/>
      <c r="AC61" s="90"/>
      <c r="AD61" s="45"/>
      <c r="AE61" s="44"/>
      <c r="AF61" s="90"/>
      <c r="AG61" s="94"/>
      <c r="AH61" s="90"/>
      <c r="AI61" s="90"/>
      <c r="AJ61" s="94"/>
      <c r="AK61" s="90"/>
      <c r="AL61" s="90"/>
      <c r="AM61" s="94"/>
      <c r="AN61" s="44"/>
      <c r="AO61" s="90"/>
      <c r="AP61" s="45"/>
      <c r="AQ61" s="44"/>
      <c r="AR61" s="90"/>
      <c r="AS61" s="97"/>
      <c r="AT61" s="98"/>
      <c r="AU61" s="98"/>
      <c r="AV61" s="98"/>
      <c r="AW61" s="98"/>
      <c r="AX61" s="98"/>
      <c r="AY61" s="98"/>
      <c r="AZ61" s="98"/>
      <c r="BA61" s="99"/>
      <c r="BB61" s="99"/>
      <c r="BC61" s="99"/>
      <c r="BD61" s="99"/>
      <c r="BE61" s="99"/>
      <c r="BF61" s="99"/>
      <c r="BG61" s="119"/>
      <c r="BH61" s="119"/>
      <c r="BI61" s="119"/>
      <c r="BJ61" s="119"/>
      <c r="BK61" s="119"/>
      <c r="BL61" s="119"/>
      <c r="BM61" s="119"/>
      <c r="BN61" s="99">
        <v>9</v>
      </c>
      <c r="BO61" s="98">
        <v>0</v>
      </c>
      <c r="BP61" s="98">
        <v>0</v>
      </c>
      <c r="BQ61" s="98">
        <v>0</v>
      </c>
      <c r="BR61" s="98">
        <v>0</v>
      </c>
      <c r="BS61" s="98">
        <v>0</v>
      </c>
      <c r="BT61" s="98">
        <v>0</v>
      </c>
      <c r="BU61" s="99">
        <v>9</v>
      </c>
      <c r="BV61" s="98">
        <v>0</v>
      </c>
      <c r="BW61" s="98">
        <v>0</v>
      </c>
      <c r="BX61" s="98">
        <v>0</v>
      </c>
      <c r="BY61" s="98">
        <v>0</v>
      </c>
      <c r="BZ61" s="98">
        <v>0</v>
      </c>
      <c r="CA61" s="98">
        <v>0</v>
      </c>
    </row>
    <row r="62" spans="1:79" ht="24" hidden="1" customHeight="1" outlineLevel="1">
      <c r="B62" s="88"/>
      <c r="C62" s="89"/>
      <c r="D62" s="89"/>
      <c r="E62" s="90"/>
      <c r="F62" s="91"/>
      <c r="G62" s="44" t="s">
        <v>74</v>
      </c>
      <c r="H62" s="96">
        <v>43345</v>
      </c>
      <c r="I62" s="105">
        <v>9</v>
      </c>
      <c r="J62" s="92"/>
      <c r="K62" s="92"/>
      <c r="L62" s="92"/>
      <c r="M62" s="93"/>
      <c r="N62" s="90"/>
      <c r="O62" s="94"/>
      <c r="P62" s="90"/>
      <c r="Q62" s="90"/>
      <c r="R62" s="94"/>
      <c r="S62" s="90"/>
      <c r="T62" s="90"/>
      <c r="U62" s="94"/>
      <c r="V62" s="44"/>
      <c r="W62" s="90"/>
      <c r="X62" s="45"/>
      <c r="Y62" s="44"/>
      <c r="Z62" s="90"/>
      <c r="AA62" s="94"/>
      <c r="AB62" s="44"/>
      <c r="AC62" s="90"/>
      <c r="AD62" s="45"/>
      <c r="AE62" s="44"/>
      <c r="AF62" s="90"/>
      <c r="AG62" s="94"/>
      <c r="AH62" s="90"/>
      <c r="AI62" s="90"/>
      <c r="AJ62" s="94"/>
      <c r="AK62" s="90"/>
      <c r="AL62" s="90"/>
      <c r="AM62" s="94"/>
      <c r="AN62" s="44"/>
      <c r="AO62" s="90"/>
      <c r="AP62" s="45"/>
      <c r="AQ62" s="44"/>
      <c r="AR62" s="90"/>
      <c r="AS62" s="97"/>
      <c r="AT62" s="98"/>
      <c r="AU62" s="98"/>
      <c r="AV62" s="98"/>
      <c r="AW62" s="98"/>
      <c r="AX62" s="98"/>
      <c r="AY62" s="98"/>
      <c r="AZ62" s="98"/>
      <c r="BA62" s="99"/>
      <c r="BB62" s="99"/>
      <c r="BC62" s="99"/>
      <c r="BD62" s="99"/>
      <c r="BE62" s="99"/>
      <c r="BF62" s="99"/>
      <c r="BG62" s="119"/>
      <c r="BH62" s="119"/>
      <c r="BI62" s="119"/>
      <c r="BJ62" s="119"/>
      <c r="BK62" s="119"/>
      <c r="BL62" s="119"/>
      <c r="BM62" s="119"/>
      <c r="BN62" s="99">
        <v>9</v>
      </c>
      <c r="BO62" s="98">
        <v>0</v>
      </c>
      <c r="BP62" s="98">
        <v>0</v>
      </c>
      <c r="BQ62" s="98">
        <v>0</v>
      </c>
      <c r="BR62" s="98">
        <v>0</v>
      </c>
      <c r="BS62" s="98">
        <v>0</v>
      </c>
      <c r="BT62" s="98">
        <v>0</v>
      </c>
      <c r="BU62" s="99">
        <v>9</v>
      </c>
      <c r="BV62" s="98">
        <v>0</v>
      </c>
      <c r="BW62" s="98">
        <v>0</v>
      </c>
      <c r="BX62" s="98">
        <v>0</v>
      </c>
      <c r="BY62" s="98">
        <v>0</v>
      </c>
      <c r="BZ62" s="98">
        <v>0</v>
      </c>
      <c r="CA62" s="98">
        <v>0</v>
      </c>
    </row>
    <row r="63" spans="1:79" ht="24" customHeight="1" collapsed="1">
      <c r="B63" s="78" t="s">
        <v>208</v>
      </c>
      <c r="C63" s="79" t="s">
        <v>212</v>
      </c>
      <c r="D63" s="79">
        <v>2</v>
      </c>
      <c r="E63" s="44">
        <v>1841</v>
      </c>
      <c r="F63" s="80" t="s">
        <v>213</v>
      </c>
      <c r="G63" s="44" t="s">
        <v>74</v>
      </c>
      <c r="H63" s="44"/>
      <c r="I63" s="105"/>
      <c r="J63" s="81">
        <v>38078</v>
      </c>
      <c r="K63" s="81" t="s">
        <v>172</v>
      </c>
      <c r="L63" s="81" t="s">
        <v>173</v>
      </c>
      <c r="M63" s="45"/>
      <c r="N63" s="44"/>
      <c r="O63" s="44"/>
      <c r="P63" s="45"/>
      <c r="Q63" s="44"/>
      <c r="R63" s="44"/>
      <c r="S63" s="45"/>
      <c r="T63" s="44"/>
      <c r="U63" s="44"/>
      <c r="V63" s="45"/>
      <c r="W63" s="44"/>
      <c r="X63" s="44"/>
      <c r="Y63" s="45"/>
      <c r="Z63" s="44"/>
      <c r="AA63" s="44"/>
      <c r="AB63" s="45"/>
      <c r="AC63" s="44"/>
      <c r="AD63" s="44"/>
      <c r="AE63" s="45"/>
      <c r="AF63" s="46" t="s">
        <v>211</v>
      </c>
      <c r="AG63" s="46" t="s">
        <v>211</v>
      </c>
      <c r="AH63" s="46" t="s">
        <v>211</v>
      </c>
      <c r="AI63" s="46" t="s">
        <v>211</v>
      </c>
      <c r="AJ63" s="44"/>
      <c r="AK63" s="45"/>
      <c r="AL63" s="44"/>
      <c r="AM63" s="44"/>
      <c r="AN63" s="45"/>
      <c r="AO63" s="44"/>
      <c r="AP63" s="44"/>
      <c r="AQ63" s="45"/>
      <c r="AR63" s="44"/>
      <c r="AS63" s="99">
        <v>9</v>
      </c>
      <c r="AT63" s="99">
        <v>9</v>
      </c>
      <c r="AU63" s="99">
        <v>9</v>
      </c>
      <c r="AV63" s="99">
        <v>9</v>
      </c>
      <c r="AW63" s="99">
        <v>9</v>
      </c>
      <c r="AX63" s="99">
        <v>9</v>
      </c>
      <c r="AY63" s="99">
        <v>9</v>
      </c>
      <c r="AZ63" s="99">
        <v>9</v>
      </c>
      <c r="BA63" s="98">
        <v>0</v>
      </c>
      <c r="BB63" s="98">
        <v>0</v>
      </c>
      <c r="BC63" s="98">
        <v>0</v>
      </c>
      <c r="BD63" s="98">
        <v>0</v>
      </c>
      <c r="BE63" s="98">
        <v>0</v>
      </c>
      <c r="BF63" s="98">
        <v>0</v>
      </c>
      <c r="BG63" s="98">
        <v>0</v>
      </c>
      <c r="BH63" s="99">
        <v>9</v>
      </c>
      <c r="BI63" s="99">
        <v>9</v>
      </c>
      <c r="BJ63" s="99">
        <v>9</v>
      </c>
      <c r="BK63" s="99">
        <v>9</v>
      </c>
      <c r="BL63" s="99">
        <v>9</v>
      </c>
      <c r="BM63" s="99">
        <v>9</v>
      </c>
      <c r="BN63" s="99">
        <v>9</v>
      </c>
      <c r="BO63" s="99">
        <v>9</v>
      </c>
      <c r="BP63" s="99">
        <v>9</v>
      </c>
      <c r="BQ63" s="99">
        <v>9</v>
      </c>
      <c r="BR63" s="99">
        <v>9</v>
      </c>
      <c r="BS63" s="99">
        <v>9</v>
      </c>
      <c r="BT63" s="99">
        <v>9</v>
      </c>
      <c r="BU63" s="99">
        <v>9</v>
      </c>
      <c r="BV63" s="99">
        <v>9</v>
      </c>
      <c r="BW63" s="99">
        <v>9</v>
      </c>
      <c r="BX63" s="99">
        <v>9</v>
      </c>
      <c r="BY63" s="99">
        <v>9</v>
      </c>
      <c r="BZ63" s="99">
        <v>9</v>
      </c>
      <c r="CA63" s="99">
        <v>9</v>
      </c>
    </row>
    <row r="64" spans="1:79" ht="24" hidden="1" customHeight="1" outlineLevel="1">
      <c r="A64" s="36">
        <v>1</v>
      </c>
      <c r="B64" s="88"/>
      <c r="C64" s="89"/>
      <c r="D64" s="89"/>
      <c r="E64" s="90"/>
      <c r="F64" s="91"/>
      <c r="G64" s="44" t="s">
        <v>74</v>
      </c>
      <c r="H64" s="96">
        <v>43318</v>
      </c>
      <c r="I64" s="105">
        <v>0</v>
      </c>
      <c r="J64" s="92"/>
      <c r="K64" s="92"/>
      <c r="L64" s="92"/>
      <c r="M64" s="93"/>
      <c r="N64" s="90"/>
      <c r="O64" s="94"/>
      <c r="P64" s="90"/>
      <c r="Q64" s="90"/>
      <c r="R64" s="94"/>
      <c r="S64" s="90"/>
      <c r="T64" s="90"/>
      <c r="U64" s="94"/>
      <c r="V64" s="45"/>
      <c r="W64" s="90"/>
      <c r="X64" s="44"/>
      <c r="Y64" s="45"/>
      <c r="Z64" s="90"/>
      <c r="AA64" s="94"/>
      <c r="AB64" s="45"/>
      <c r="AC64" s="90"/>
      <c r="AD64" s="44"/>
      <c r="AE64" s="45"/>
      <c r="AF64" s="90"/>
      <c r="AG64" s="94"/>
      <c r="AH64" s="90"/>
      <c r="AI64" s="90"/>
      <c r="AJ64" s="94"/>
      <c r="AK64" s="90"/>
      <c r="AL64" s="90"/>
      <c r="AM64" s="94"/>
      <c r="AN64" s="45"/>
      <c r="AO64" s="90"/>
      <c r="AP64" s="44"/>
      <c r="AQ64" s="45"/>
      <c r="AR64" s="90"/>
      <c r="AS64" s="97"/>
      <c r="AT64" s="98"/>
      <c r="AU64" s="98"/>
      <c r="AV64" s="98"/>
      <c r="AW64" s="98"/>
      <c r="AX64" s="98"/>
      <c r="AY64" s="98"/>
      <c r="AZ64" s="98"/>
      <c r="BA64" s="99"/>
      <c r="BB64" s="99"/>
      <c r="BC64" s="99"/>
      <c r="BD64" s="99"/>
      <c r="BE64" s="99"/>
      <c r="BF64" s="99"/>
      <c r="BG64" s="119"/>
      <c r="BH64" s="119"/>
      <c r="BI64" s="119"/>
      <c r="BJ64" s="119"/>
      <c r="BK64" s="119"/>
      <c r="BL64" s="119"/>
      <c r="BM64" s="119"/>
      <c r="BN64" s="119"/>
      <c r="BO64" s="119"/>
      <c r="BP64" s="119"/>
      <c r="BQ64" s="119"/>
      <c r="BR64" s="119"/>
      <c r="BS64" s="119"/>
      <c r="BT64" s="119"/>
      <c r="BU64" s="119"/>
      <c r="BV64" s="119"/>
      <c r="BW64" s="119"/>
      <c r="BX64" s="119"/>
      <c r="BY64" s="119"/>
      <c r="BZ64" s="119"/>
      <c r="CA64" s="119"/>
    </row>
    <row r="65" spans="1:79" ht="24" hidden="1" customHeight="1" outlineLevel="1">
      <c r="A65" s="36">
        <v>2</v>
      </c>
      <c r="B65" s="88"/>
      <c r="C65" s="89"/>
      <c r="D65" s="89"/>
      <c r="E65" s="90"/>
      <c r="F65" s="91"/>
      <c r="G65" s="44" t="s">
        <v>74</v>
      </c>
      <c r="H65" s="96">
        <v>43319</v>
      </c>
      <c r="I65" s="105">
        <v>9</v>
      </c>
      <c r="J65" s="92"/>
      <c r="K65" s="92"/>
      <c r="L65" s="92"/>
      <c r="M65" s="93"/>
      <c r="N65" s="90"/>
      <c r="O65" s="94"/>
      <c r="P65" s="90"/>
      <c r="Q65" s="90"/>
      <c r="R65" s="94"/>
      <c r="S65" s="90"/>
      <c r="T65" s="90"/>
      <c r="U65" s="94"/>
      <c r="V65" s="45"/>
      <c r="W65" s="90"/>
      <c r="X65" s="44"/>
      <c r="Y65" s="45"/>
      <c r="Z65" s="90"/>
      <c r="AA65" s="94"/>
      <c r="AB65" s="45"/>
      <c r="AC65" s="90"/>
      <c r="AD65" s="44"/>
      <c r="AE65" s="45"/>
      <c r="AF65" s="90"/>
      <c r="AG65" s="94"/>
      <c r="AH65" s="90"/>
      <c r="AI65" s="90"/>
      <c r="AJ65" s="94"/>
      <c r="AK65" s="90"/>
      <c r="AL65" s="90"/>
      <c r="AM65" s="94"/>
      <c r="AN65" s="45"/>
      <c r="AO65" s="90"/>
      <c r="AP65" s="44"/>
      <c r="AQ65" s="45"/>
      <c r="AR65" s="90"/>
      <c r="AS65" s="97"/>
      <c r="AT65" s="98"/>
      <c r="AU65" s="98"/>
      <c r="AV65" s="98"/>
      <c r="AW65" s="98"/>
      <c r="AX65" s="98"/>
      <c r="AY65" s="98"/>
      <c r="AZ65" s="98"/>
      <c r="BA65" s="99"/>
      <c r="BB65" s="99"/>
      <c r="BC65" s="99"/>
      <c r="BD65" s="99"/>
      <c r="BE65" s="99"/>
      <c r="BF65" s="99"/>
      <c r="BG65" s="119"/>
      <c r="BH65" s="119"/>
      <c r="BI65" s="119"/>
      <c r="BJ65" s="119"/>
      <c r="BK65" s="119"/>
      <c r="BL65" s="119"/>
      <c r="BM65" s="119"/>
      <c r="BN65" s="119"/>
      <c r="BO65" s="119"/>
      <c r="BP65" s="119"/>
      <c r="BQ65" s="119"/>
      <c r="BR65" s="119"/>
      <c r="BS65" s="119"/>
      <c r="BT65" s="119"/>
      <c r="BU65" s="119"/>
      <c r="BV65" s="119"/>
      <c r="BW65" s="119"/>
      <c r="BX65" s="119"/>
      <c r="BY65" s="119"/>
      <c r="BZ65" s="119"/>
      <c r="CA65" s="119"/>
    </row>
    <row r="66" spans="1:79" ht="24" hidden="1" customHeight="1" outlineLevel="1">
      <c r="A66" s="36">
        <v>3</v>
      </c>
      <c r="B66" s="88"/>
      <c r="C66" s="89"/>
      <c r="D66" s="89"/>
      <c r="E66" s="90"/>
      <c r="F66" s="91"/>
      <c r="G66" s="44" t="s">
        <v>74</v>
      </c>
      <c r="H66" s="96">
        <v>43320</v>
      </c>
      <c r="I66" s="105">
        <v>9</v>
      </c>
      <c r="J66" s="92"/>
      <c r="K66" s="92"/>
      <c r="L66" s="92"/>
      <c r="M66" s="93"/>
      <c r="N66" s="90"/>
      <c r="O66" s="94"/>
      <c r="P66" s="90"/>
      <c r="Q66" s="90"/>
      <c r="R66" s="94"/>
      <c r="S66" s="90"/>
      <c r="T66" s="90"/>
      <c r="U66" s="94"/>
      <c r="V66" s="45"/>
      <c r="W66" s="90"/>
      <c r="X66" s="44"/>
      <c r="Y66" s="45"/>
      <c r="Z66" s="90"/>
      <c r="AA66" s="94"/>
      <c r="AB66" s="45"/>
      <c r="AC66" s="90"/>
      <c r="AD66" s="44"/>
      <c r="AE66" s="45"/>
      <c r="AF66" s="90"/>
      <c r="AG66" s="94"/>
      <c r="AH66" s="90"/>
      <c r="AI66" s="90"/>
      <c r="AJ66" s="94"/>
      <c r="AK66" s="90"/>
      <c r="AL66" s="90"/>
      <c r="AM66" s="94"/>
      <c r="AN66" s="45"/>
      <c r="AO66" s="90"/>
      <c r="AP66" s="44"/>
      <c r="AQ66" s="45"/>
      <c r="AR66" s="90"/>
      <c r="AS66" s="97"/>
      <c r="AT66" s="98"/>
      <c r="AU66" s="98"/>
      <c r="AV66" s="98"/>
      <c r="AW66" s="98"/>
      <c r="AX66" s="98"/>
      <c r="AY66" s="98"/>
      <c r="AZ66" s="98"/>
      <c r="BA66" s="99"/>
      <c r="BB66" s="99"/>
      <c r="BC66" s="99"/>
      <c r="BD66" s="99"/>
      <c r="BE66" s="99"/>
      <c r="BF66" s="99"/>
      <c r="BG66" s="119"/>
      <c r="BH66" s="119"/>
      <c r="BI66" s="119"/>
      <c r="BJ66" s="119"/>
      <c r="BK66" s="119"/>
      <c r="BL66" s="119"/>
      <c r="BM66" s="119"/>
      <c r="BN66" s="119"/>
      <c r="BO66" s="119"/>
      <c r="BP66" s="119"/>
      <c r="BQ66" s="119"/>
      <c r="BR66" s="119"/>
      <c r="BS66" s="119"/>
      <c r="BT66" s="119"/>
      <c r="BU66" s="119"/>
      <c r="BV66" s="119"/>
      <c r="BW66" s="119"/>
      <c r="BX66" s="119"/>
      <c r="BY66" s="119"/>
      <c r="BZ66" s="119"/>
      <c r="CA66" s="119"/>
    </row>
    <row r="67" spans="1:79" ht="24" hidden="1" customHeight="1" outlineLevel="1">
      <c r="A67" s="36">
        <v>4</v>
      </c>
      <c r="B67" s="88"/>
      <c r="C67" s="89"/>
      <c r="D67" s="89"/>
      <c r="E67" s="90"/>
      <c r="F67" s="91"/>
      <c r="G67" s="44" t="s">
        <v>74</v>
      </c>
      <c r="H67" s="96">
        <v>43321</v>
      </c>
      <c r="I67" s="105">
        <v>9</v>
      </c>
      <c r="J67" s="92"/>
      <c r="K67" s="92"/>
      <c r="L67" s="92"/>
      <c r="M67" s="93"/>
      <c r="N67" s="90"/>
      <c r="O67" s="94"/>
      <c r="P67" s="90"/>
      <c r="Q67" s="90"/>
      <c r="R67" s="94"/>
      <c r="S67" s="90"/>
      <c r="T67" s="90"/>
      <c r="U67" s="94"/>
      <c r="V67" s="45"/>
      <c r="W67" s="90"/>
      <c r="X67" s="44"/>
      <c r="Y67" s="45"/>
      <c r="Z67" s="90"/>
      <c r="AA67" s="94"/>
      <c r="AB67" s="45"/>
      <c r="AC67" s="90"/>
      <c r="AD67" s="44"/>
      <c r="AE67" s="45"/>
      <c r="AF67" s="90"/>
      <c r="AG67" s="94"/>
      <c r="AH67" s="90"/>
      <c r="AI67" s="90"/>
      <c r="AJ67" s="94"/>
      <c r="AK67" s="90"/>
      <c r="AL67" s="90"/>
      <c r="AM67" s="94"/>
      <c r="AN67" s="45"/>
      <c r="AO67" s="90"/>
      <c r="AP67" s="44"/>
      <c r="AQ67" s="45"/>
      <c r="AR67" s="90"/>
      <c r="AS67" s="97"/>
      <c r="AT67" s="98"/>
      <c r="AU67" s="98"/>
      <c r="AV67" s="98"/>
      <c r="AW67" s="98"/>
      <c r="AX67" s="98"/>
      <c r="AY67" s="98"/>
      <c r="AZ67" s="98"/>
      <c r="BA67" s="99"/>
      <c r="BB67" s="99"/>
      <c r="BC67" s="99"/>
      <c r="BD67" s="99"/>
      <c r="BE67" s="99"/>
      <c r="BF67" s="99"/>
      <c r="BG67" s="119"/>
      <c r="BH67" s="119"/>
      <c r="BI67" s="119"/>
      <c r="BJ67" s="119"/>
      <c r="BK67" s="119"/>
      <c r="BL67" s="119"/>
      <c r="BM67" s="119"/>
      <c r="BN67" s="119"/>
      <c r="BO67" s="119"/>
      <c r="BP67" s="119"/>
      <c r="BQ67" s="119"/>
      <c r="BR67" s="119"/>
      <c r="BS67" s="119"/>
      <c r="BT67" s="119"/>
      <c r="BU67" s="119"/>
      <c r="BV67" s="119"/>
      <c r="BW67" s="119"/>
      <c r="BX67" s="119"/>
      <c r="BY67" s="119"/>
      <c r="BZ67" s="119"/>
      <c r="CA67" s="119"/>
    </row>
    <row r="68" spans="1:79" ht="24" hidden="1" customHeight="1" outlineLevel="1">
      <c r="A68" s="36">
        <v>5</v>
      </c>
      <c r="B68" s="88"/>
      <c r="C68" s="89"/>
      <c r="D68" s="89"/>
      <c r="E68" s="90"/>
      <c r="F68" s="91"/>
      <c r="G68" s="44" t="s">
        <v>74</v>
      </c>
      <c r="H68" s="96">
        <v>43322</v>
      </c>
      <c r="I68" s="105">
        <v>9</v>
      </c>
      <c r="J68" s="92"/>
      <c r="K68" s="92"/>
      <c r="L68" s="92"/>
      <c r="M68" s="93"/>
      <c r="N68" s="90"/>
      <c r="O68" s="94"/>
      <c r="P68" s="90"/>
      <c r="Q68" s="90"/>
      <c r="R68" s="94"/>
      <c r="S68" s="90"/>
      <c r="T68" s="90"/>
      <c r="U68" s="94"/>
      <c r="V68" s="45"/>
      <c r="W68" s="90"/>
      <c r="X68" s="44"/>
      <c r="Y68" s="45"/>
      <c r="Z68" s="90"/>
      <c r="AA68" s="94"/>
      <c r="AB68" s="45"/>
      <c r="AC68" s="90"/>
      <c r="AD68" s="44"/>
      <c r="AE68" s="45"/>
      <c r="AF68" s="90"/>
      <c r="AG68" s="94"/>
      <c r="AH68" s="90"/>
      <c r="AI68" s="90"/>
      <c r="AJ68" s="94"/>
      <c r="AK68" s="90"/>
      <c r="AL68" s="90"/>
      <c r="AM68" s="94"/>
      <c r="AN68" s="45"/>
      <c r="AO68" s="90"/>
      <c r="AP68" s="44"/>
      <c r="AQ68" s="45"/>
      <c r="AR68" s="90"/>
      <c r="AS68" s="97"/>
      <c r="AT68" s="98"/>
      <c r="AU68" s="98"/>
      <c r="AV68" s="98"/>
      <c r="AW68" s="98"/>
      <c r="AX68" s="98"/>
      <c r="AY68" s="98"/>
      <c r="AZ68" s="98"/>
      <c r="BA68" s="99"/>
      <c r="BB68" s="99"/>
      <c r="BC68" s="99"/>
      <c r="BD68" s="99"/>
      <c r="BE68" s="99"/>
      <c r="BF68" s="99"/>
      <c r="BG68" s="119"/>
      <c r="BH68" s="119"/>
      <c r="BI68" s="119"/>
      <c r="BJ68" s="119"/>
      <c r="BK68" s="119"/>
      <c r="BL68" s="119"/>
      <c r="BM68" s="119"/>
      <c r="BN68" s="119"/>
      <c r="BO68" s="119"/>
      <c r="BP68" s="119"/>
      <c r="BQ68" s="119"/>
      <c r="BR68" s="119"/>
      <c r="BS68" s="119"/>
      <c r="BT68" s="119"/>
      <c r="BU68" s="119"/>
      <c r="BV68" s="119"/>
      <c r="BW68" s="119"/>
      <c r="BX68" s="119"/>
      <c r="BY68" s="119"/>
      <c r="BZ68" s="119"/>
      <c r="CA68" s="119"/>
    </row>
    <row r="69" spans="1:79" ht="24" hidden="1" customHeight="1" outlineLevel="1">
      <c r="A69" s="36">
        <v>6</v>
      </c>
      <c r="B69" s="88"/>
      <c r="C69" s="89"/>
      <c r="D69" s="89"/>
      <c r="E69" s="90"/>
      <c r="F69" s="91"/>
      <c r="G69" s="44" t="s">
        <v>74</v>
      </c>
      <c r="H69" s="96">
        <v>43323</v>
      </c>
      <c r="I69" s="105">
        <v>9</v>
      </c>
      <c r="J69" s="92"/>
      <c r="K69" s="92"/>
      <c r="L69" s="92"/>
      <c r="M69" s="93"/>
      <c r="N69" s="90"/>
      <c r="O69" s="94"/>
      <c r="P69" s="90"/>
      <c r="Q69" s="90"/>
      <c r="R69" s="94"/>
      <c r="S69" s="90"/>
      <c r="T69" s="90"/>
      <c r="U69" s="94"/>
      <c r="V69" s="45"/>
      <c r="W69" s="90"/>
      <c r="X69" s="44"/>
      <c r="Y69" s="45"/>
      <c r="Z69" s="90"/>
      <c r="AA69" s="94"/>
      <c r="AB69" s="45"/>
      <c r="AC69" s="90"/>
      <c r="AD69" s="44"/>
      <c r="AE69" s="45"/>
      <c r="AF69" s="90"/>
      <c r="AG69" s="94"/>
      <c r="AH69" s="90"/>
      <c r="AI69" s="90"/>
      <c r="AJ69" s="94"/>
      <c r="AK69" s="90"/>
      <c r="AL69" s="90"/>
      <c r="AM69" s="94"/>
      <c r="AN69" s="45"/>
      <c r="AO69" s="90"/>
      <c r="AP69" s="44"/>
      <c r="AQ69" s="45"/>
      <c r="AR69" s="90"/>
      <c r="AS69" s="97"/>
      <c r="AT69" s="98"/>
      <c r="AU69" s="98"/>
      <c r="AV69" s="98"/>
      <c r="AW69" s="98"/>
      <c r="AX69" s="98"/>
      <c r="AY69" s="98"/>
      <c r="AZ69" s="98"/>
      <c r="BA69" s="99"/>
      <c r="BB69" s="99"/>
      <c r="BC69" s="99"/>
      <c r="BD69" s="99"/>
      <c r="BE69" s="99"/>
      <c r="BF69" s="99"/>
      <c r="BG69" s="119"/>
      <c r="BH69" s="119"/>
      <c r="BI69" s="119"/>
      <c r="BJ69" s="119"/>
      <c r="BK69" s="119"/>
      <c r="BL69" s="119"/>
      <c r="BM69" s="119"/>
      <c r="BN69" s="119"/>
      <c r="BO69" s="119"/>
      <c r="BP69" s="119"/>
      <c r="BQ69" s="119"/>
      <c r="BR69" s="119"/>
      <c r="BS69" s="119"/>
      <c r="BT69" s="119"/>
      <c r="BU69" s="119"/>
      <c r="BV69" s="119"/>
      <c r="BW69" s="119"/>
      <c r="BX69" s="119"/>
      <c r="BY69" s="119"/>
      <c r="BZ69" s="119"/>
      <c r="CA69" s="119"/>
    </row>
    <row r="70" spans="1:79" ht="24" hidden="1" customHeight="1" outlineLevel="1">
      <c r="A70" s="36">
        <v>7</v>
      </c>
      <c r="B70" s="88"/>
      <c r="C70" s="89"/>
      <c r="D70" s="89"/>
      <c r="E70" s="90"/>
      <c r="F70" s="91"/>
      <c r="G70" s="44" t="s">
        <v>74</v>
      </c>
      <c r="H70" s="96">
        <v>43324</v>
      </c>
      <c r="I70" s="105">
        <v>9</v>
      </c>
      <c r="J70" s="92"/>
      <c r="K70" s="92"/>
      <c r="L70" s="92"/>
      <c r="M70" s="93"/>
      <c r="N70" s="90"/>
      <c r="O70" s="94"/>
      <c r="P70" s="90"/>
      <c r="Q70" s="90"/>
      <c r="R70" s="94"/>
      <c r="S70" s="90"/>
      <c r="T70" s="90"/>
      <c r="U70" s="94"/>
      <c r="V70" s="45"/>
      <c r="W70" s="90"/>
      <c r="X70" s="44"/>
      <c r="Y70" s="45"/>
      <c r="Z70" s="90"/>
      <c r="AA70" s="94"/>
      <c r="AB70" s="45"/>
      <c r="AC70" s="90"/>
      <c r="AD70" s="44"/>
      <c r="AE70" s="45"/>
      <c r="AF70" s="90"/>
      <c r="AG70" s="94"/>
      <c r="AH70" s="90"/>
      <c r="AI70" s="90"/>
      <c r="AJ70" s="94"/>
      <c r="AK70" s="90"/>
      <c r="AL70" s="90"/>
      <c r="AM70" s="94"/>
      <c r="AN70" s="45"/>
      <c r="AO70" s="90"/>
      <c r="AP70" s="44"/>
      <c r="AQ70" s="45"/>
      <c r="AR70" s="90"/>
      <c r="AS70" s="97"/>
      <c r="AT70" s="98"/>
      <c r="AU70" s="98"/>
      <c r="AV70" s="98"/>
      <c r="AW70" s="98"/>
      <c r="AX70" s="98"/>
      <c r="AY70" s="98"/>
      <c r="AZ70" s="98"/>
      <c r="BA70" s="99"/>
      <c r="BB70" s="99"/>
      <c r="BC70" s="99"/>
      <c r="BD70" s="99"/>
      <c r="BE70" s="99"/>
      <c r="BF70" s="99"/>
      <c r="BG70" s="119"/>
      <c r="BH70" s="119"/>
      <c r="BI70" s="119"/>
      <c r="BJ70" s="119"/>
      <c r="BK70" s="119"/>
      <c r="BL70" s="119"/>
      <c r="BM70" s="119"/>
      <c r="BN70" s="119"/>
      <c r="BO70" s="119"/>
      <c r="BP70" s="119"/>
      <c r="BQ70" s="119"/>
      <c r="BR70" s="119"/>
      <c r="BS70" s="119"/>
      <c r="BT70" s="119"/>
      <c r="BU70" s="119"/>
      <c r="BV70" s="119"/>
      <c r="BW70" s="119"/>
      <c r="BX70" s="119"/>
      <c r="BY70" s="119"/>
      <c r="BZ70" s="119"/>
      <c r="CA70" s="119"/>
    </row>
    <row r="71" spans="1:79" ht="24" hidden="1" customHeight="1" outlineLevel="1">
      <c r="A71" s="36">
        <v>8</v>
      </c>
      <c r="B71" s="88"/>
      <c r="C71" s="89"/>
      <c r="D71" s="89"/>
      <c r="E71" s="90"/>
      <c r="F71" s="91"/>
      <c r="G71" s="44" t="s">
        <v>74</v>
      </c>
      <c r="H71" s="96">
        <v>43325</v>
      </c>
      <c r="I71" s="105">
        <v>9</v>
      </c>
      <c r="J71" s="92"/>
      <c r="K71" s="92"/>
      <c r="L71" s="92"/>
      <c r="M71" s="93"/>
      <c r="N71" s="90"/>
      <c r="O71" s="94"/>
      <c r="P71" s="90"/>
      <c r="Q71" s="90"/>
      <c r="R71" s="94"/>
      <c r="S71" s="90"/>
      <c r="T71" s="90"/>
      <c r="U71" s="94"/>
      <c r="V71" s="45"/>
      <c r="W71" s="90"/>
      <c r="X71" s="44"/>
      <c r="Y71" s="45"/>
      <c r="Z71" s="90"/>
      <c r="AA71" s="94"/>
      <c r="AB71" s="45"/>
      <c r="AC71" s="90"/>
      <c r="AD71" s="44"/>
      <c r="AE71" s="45"/>
      <c r="AF71" s="90"/>
      <c r="AG71" s="94"/>
      <c r="AH71" s="90"/>
      <c r="AI71" s="90"/>
      <c r="AJ71" s="94"/>
      <c r="AK71" s="90"/>
      <c r="AL71" s="90"/>
      <c r="AM71" s="94"/>
      <c r="AN71" s="45"/>
      <c r="AO71" s="90"/>
      <c r="AP71" s="44"/>
      <c r="AQ71" s="45"/>
      <c r="AR71" s="90"/>
      <c r="AS71" s="97"/>
      <c r="AT71" s="98"/>
      <c r="AU71" s="98"/>
      <c r="AV71" s="98"/>
      <c r="AW71" s="98"/>
      <c r="AX71" s="98"/>
      <c r="AY71" s="98"/>
      <c r="AZ71" s="98"/>
      <c r="BA71" s="99"/>
      <c r="BB71" s="99"/>
      <c r="BC71" s="99"/>
      <c r="BD71" s="99"/>
      <c r="BE71" s="99"/>
      <c r="BF71" s="99"/>
      <c r="BG71" s="119"/>
      <c r="BH71" s="119"/>
      <c r="BI71" s="119"/>
      <c r="BJ71" s="119"/>
      <c r="BK71" s="119"/>
      <c r="BL71" s="119"/>
      <c r="BM71" s="119"/>
      <c r="BN71" s="119"/>
      <c r="BO71" s="119"/>
      <c r="BP71" s="119"/>
      <c r="BQ71" s="119"/>
      <c r="BR71" s="119"/>
      <c r="BS71" s="119"/>
      <c r="BT71" s="119"/>
      <c r="BU71" s="119"/>
      <c r="BV71" s="119"/>
      <c r="BW71" s="119"/>
      <c r="BX71" s="119"/>
      <c r="BY71" s="119"/>
      <c r="BZ71" s="119"/>
      <c r="CA71" s="119"/>
    </row>
    <row r="72" spans="1:79" ht="24" hidden="1" customHeight="1" outlineLevel="1">
      <c r="A72" s="36">
        <v>9</v>
      </c>
      <c r="B72" s="88"/>
      <c r="C72" s="89"/>
      <c r="D72" s="89"/>
      <c r="E72" s="90"/>
      <c r="F72" s="91"/>
      <c r="G72" s="44" t="s">
        <v>74</v>
      </c>
      <c r="H72" s="96">
        <v>43326</v>
      </c>
      <c r="I72" s="105">
        <v>9</v>
      </c>
      <c r="J72" s="92"/>
      <c r="K72" s="92"/>
      <c r="L72" s="92"/>
      <c r="M72" s="93"/>
      <c r="N72" s="90"/>
      <c r="O72" s="94"/>
      <c r="P72" s="90"/>
      <c r="Q72" s="90"/>
      <c r="R72" s="94"/>
      <c r="S72" s="90"/>
      <c r="T72" s="90"/>
      <c r="U72" s="94"/>
      <c r="V72" s="45"/>
      <c r="W72" s="90"/>
      <c r="X72" s="44"/>
      <c r="Y72" s="45"/>
      <c r="Z72" s="90"/>
      <c r="AA72" s="94"/>
      <c r="AB72" s="45"/>
      <c r="AC72" s="90"/>
      <c r="AD72" s="44"/>
      <c r="AE72" s="45"/>
      <c r="AF72" s="90"/>
      <c r="AG72" s="94"/>
      <c r="AH72" s="90"/>
      <c r="AI72" s="90"/>
      <c r="AJ72" s="94"/>
      <c r="AK72" s="90"/>
      <c r="AL72" s="90"/>
      <c r="AM72" s="94"/>
      <c r="AN72" s="45"/>
      <c r="AO72" s="90"/>
      <c r="AP72" s="44"/>
      <c r="AQ72" s="45"/>
      <c r="AR72" s="90"/>
      <c r="AS72" s="97"/>
      <c r="AT72" s="98"/>
      <c r="AU72" s="98"/>
      <c r="AV72" s="98"/>
      <c r="AW72" s="98"/>
      <c r="AX72" s="98"/>
      <c r="AY72" s="98"/>
      <c r="AZ72" s="98"/>
      <c r="BA72" s="99"/>
      <c r="BB72" s="99"/>
      <c r="BC72" s="99"/>
      <c r="BD72" s="99"/>
      <c r="BE72" s="99"/>
      <c r="BF72" s="99"/>
      <c r="BG72" s="119"/>
      <c r="BH72" s="119"/>
      <c r="BI72" s="119"/>
      <c r="BJ72" s="119"/>
      <c r="BK72" s="119"/>
      <c r="BL72" s="119"/>
      <c r="BM72" s="119"/>
      <c r="BN72" s="119"/>
      <c r="BO72" s="119"/>
      <c r="BP72" s="119"/>
      <c r="BQ72" s="119"/>
      <c r="BR72" s="119"/>
      <c r="BS72" s="119"/>
      <c r="BT72" s="119"/>
      <c r="BU72" s="119"/>
      <c r="BV72" s="119"/>
      <c r="BW72" s="119"/>
      <c r="BX72" s="119"/>
      <c r="BY72" s="119"/>
      <c r="BZ72" s="119"/>
      <c r="CA72" s="119"/>
    </row>
    <row r="73" spans="1:79" ht="24" hidden="1" customHeight="1" outlineLevel="1">
      <c r="A73" s="36">
        <v>10</v>
      </c>
      <c r="B73" s="88"/>
      <c r="C73" s="89"/>
      <c r="D73" s="89"/>
      <c r="E73" s="90"/>
      <c r="F73" s="91"/>
      <c r="G73" s="44" t="s">
        <v>74</v>
      </c>
      <c r="H73" s="96">
        <v>43327</v>
      </c>
      <c r="I73" s="105">
        <v>9</v>
      </c>
      <c r="J73" s="92"/>
      <c r="K73" s="92"/>
      <c r="L73" s="92"/>
      <c r="M73" s="93"/>
      <c r="N73" s="90"/>
      <c r="O73" s="94"/>
      <c r="P73" s="90"/>
      <c r="Q73" s="90"/>
      <c r="R73" s="94"/>
      <c r="S73" s="90"/>
      <c r="T73" s="90"/>
      <c r="U73" s="94"/>
      <c r="V73" s="45"/>
      <c r="W73" s="90"/>
      <c r="X73" s="44"/>
      <c r="Y73" s="45"/>
      <c r="Z73" s="90"/>
      <c r="AA73" s="94"/>
      <c r="AB73" s="45"/>
      <c r="AC73" s="90"/>
      <c r="AD73" s="44"/>
      <c r="AE73" s="45"/>
      <c r="AF73" s="90"/>
      <c r="AG73" s="94"/>
      <c r="AH73" s="90"/>
      <c r="AI73" s="90"/>
      <c r="AJ73" s="94"/>
      <c r="AK73" s="90"/>
      <c r="AL73" s="90"/>
      <c r="AM73" s="94"/>
      <c r="AN73" s="45"/>
      <c r="AO73" s="90"/>
      <c r="AP73" s="44"/>
      <c r="AQ73" s="45"/>
      <c r="AR73" s="90"/>
      <c r="AS73" s="97"/>
      <c r="AT73" s="98"/>
      <c r="AU73" s="98"/>
      <c r="AV73" s="98"/>
      <c r="AW73" s="98"/>
      <c r="AX73" s="98"/>
      <c r="AY73" s="98"/>
      <c r="AZ73" s="98"/>
      <c r="BA73" s="99"/>
      <c r="BB73" s="99"/>
      <c r="BC73" s="99"/>
      <c r="BD73" s="99"/>
      <c r="BE73" s="99"/>
      <c r="BF73" s="99"/>
      <c r="BG73" s="119"/>
      <c r="BH73" s="119"/>
      <c r="BI73" s="119"/>
      <c r="BJ73" s="119"/>
      <c r="BK73" s="119"/>
      <c r="BL73" s="119"/>
      <c r="BM73" s="119"/>
      <c r="BN73" s="119"/>
      <c r="BO73" s="119"/>
      <c r="BP73" s="119"/>
      <c r="BQ73" s="119"/>
      <c r="BR73" s="119"/>
      <c r="BS73" s="119"/>
      <c r="BT73" s="119"/>
      <c r="BU73" s="119"/>
      <c r="BV73" s="119"/>
      <c r="BW73" s="119"/>
      <c r="BX73" s="119"/>
      <c r="BY73" s="119"/>
      <c r="BZ73" s="119"/>
      <c r="CA73" s="119"/>
    </row>
    <row r="74" spans="1:79" ht="24" hidden="1" customHeight="1" outlineLevel="1">
      <c r="A74" s="36">
        <v>11</v>
      </c>
      <c r="B74" s="88"/>
      <c r="C74" s="89"/>
      <c r="D74" s="89"/>
      <c r="E74" s="90"/>
      <c r="F74" s="91"/>
      <c r="G74" s="44" t="s">
        <v>74</v>
      </c>
      <c r="H74" s="96">
        <v>43328</v>
      </c>
      <c r="I74" s="105">
        <v>9</v>
      </c>
      <c r="J74" s="92"/>
      <c r="K74" s="92"/>
      <c r="L74" s="92"/>
      <c r="M74" s="93"/>
      <c r="N74" s="90"/>
      <c r="O74" s="94"/>
      <c r="P74" s="90"/>
      <c r="Q74" s="90"/>
      <c r="R74" s="94"/>
      <c r="S74" s="90"/>
      <c r="T74" s="90"/>
      <c r="U74" s="94"/>
      <c r="V74" s="45"/>
      <c r="W74" s="90"/>
      <c r="X74" s="44"/>
      <c r="Y74" s="45"/>
      <c r="Z74" s="90"/>
      <c r="AA74" s="94"/>
      <c r="AB74" s="45"/>
      <c r="AC74" s="90"/>
      <c r="AD74" s="44"/>
      <c r="AE74" s="45"/>
      <c r="AF74" s="90"/>
      <c r="AG74" s="94"/>
      <c r="AH74" s="90"/>
      <c r="AI74" s="90"/>
      <c r="AJ74" s="94"/>
      <c r="AK74" s="90"/>
      <c r="AL74" s="90"/>
      <c r="AM74" s="94"/>
      <c r="AN74" s="45"/>
      <c r="AO74" s="90"/>
      <c r="AP74" s="44"/>
      <c r="AQ74" s="45"/>
      <c r="AR74" s="90"/>
      <c r="AS74" s="97"/>
      <c r="AT74" s="98"/>
      <c r="AU74" s="98"/>
      <c r="AV74" s="98"/>
      <c r="AW74" s="98"/>
      <c r="AX74" s="98"/>
      <c r="AY74" s="98"/>
      <c r="AZ74" s="98"/>
      <c r="BA74" s="99"/>
      <c r="BB74" s="99"/>
      <c r="BC74" s="99"/>
      <c r="BD74" s="99"/>
      <c r="BE74" s="99"/>
      <c r="BF74" s="99"/>
      <c r="BG74" s="119"/>
      <c r="BH74" s="119"/>
      <c r="BI74" s="119"/>
      <c r="BJ74" s="119"/>
      <c r="BK74" s="119"/>
      <c r="BL74" s="119"/>
      <c r="BM74" s="119"/>
      <c r="BN74" s="119"/>
      <c r="BO74" s="119"/>
      <c r="BP74" s="119"/>
      <c r="BQ74" s="119"/>
      <c r="BR74" s="119"/>
      <c r="BS74" s="119"/>
      <c r="BT74" s="119"/>
      <c r="BU74" s="119"/>
      <c r="BV74" s="119"/>
      <c r="BW74" s="119"/>
      <c r="BX74" s="119"/>
      <c r="BY74" s="119"/>
      <c r="BZ74" s="119"/>
      <c r="CA74" s="119"/>
    </row>
    <row r="75" spans="1:79" ht="24" hidden="1" customHeight="1" outlineLevel="1">
      <c r="A75" s="36">
        <v>12</v>
      </c>
      <c r="B75" s="88"/>
      <c r="C75" s="89"/>
      <c r="D75" s="89"/>
      <c r="E75" s="90"/>
      <c r="F75" s="91"/>
      <c r="G75" s="44" t="s">
        <v>74</v>
      </c>
      <c r="H75" s="96">
        <v>43329</v>
      </c>
      <c r="I75" s="105">
        <v>9</v>
      </c>
      <c r="J75" s="92"/>
      <c r="K75" s="92"/>
      <c r="L75" s="92"/>
      <c r="M75" s="93"/>
      <c r="N75" s="90"/>
      <c r="O75" s="94"/>
      <c r="P75" s="90"/>
      <c r="Q75" s="90"/>
      <c r="R75" s="94"/>
      <c r="S75" s="90"/>
      <c r="T75" s="90"/>
      <c r="U75" s="94"/>
      <c r="V75" s="45"/>
      <c r="W75" s="90"/>
      <c r="X75" s="44"/>
      <c r="Y75" s="45"/>
      <c r="Z75" s="90"/>
      <c r="AA75" s="94"/>
      <c r="AB75" s="45"/>
      <c r="AC75" s="90"/>
      <c r="AD75" s="44"/>
      <c r="AE75" s="45"/>
      <c r="AF75" s="90"/>
      <c r="AG75" s="94"/>
      <c r="AH75" s="90"/>
      <c r="AI75" s="90"/>
      <c r="AJ75" s="94"/>
      <c r="AK75" s="90"/>
      <c r="AL75" s="90"/>
      <c r="AM75" s="94"/>
      <c r="AN75" s="45"/>
      <c r="AO75" s="90"/>
      <c r="AP75" s="44"/>
      <c r="AQ75" s="45"/>
      <c r="AR75" s="90"/>
      <c r="AS75" s="97"/>
      <c r="AT75" s="98"/>
      <c r="AU75" s="98"/>
      <c r="AV75" s="98"/>
      <c r="AW75" s="98"/>
      <c r="AX75" s="98"/>
      <c r="AY75" s="98"/>
      <c r="AZ75" s="98"/>
      <c r="BA75" s="99"/>
      <c r="BB75" s="99"/>
      <c r="BC75" s="99"/>
      <c r="BD75" s="99"/>
      <c r="BE75" s="99"/>
      <c r="BF75" s="99"/>
      <c r="BG75" s="119"/>
      <c r="BH75" s="119"/>
      <c r="BI75" s="119"/>
      <c r="BJ75" s="119"/>
      <c r="BK75" s="119"/>
      <c r="BL75" s="119"/>
      <c r="BM75" s="119"/>
      <c r="BN75" s="119"/>
      <c r="BO75" s="119"/>
      <c r="BP75" s="119"/>
      <c r="BQ75" s="119"/>
      <c r="BR75" s="119"/>
      <c r="BS75" s="119"/>
      <c r="BT75" s="119"/>
      <c r="BU75" s="119"/>
      <c r="BV75" s="119"/>
      <c r="BW75" s="119"/>
      <c r="BX75" s="119"/>
      <c r="BY75" s="119"/>
      <c r="BZ75" s="119"/>
      <c r="CA75" s="119"/>
    </row>
    <row r="76" spans="1:79" ht="24" hidden="1" customHeight="1" outlineLevel="1">
      <c r="A76" s="36">
        <v>13</v>
      </c>
      <c r="B76" s="88"/>
      <c r="C76" s="89"/>
      <c r="D76" s="89"/>
      <c r="E76" s="90"/>
      <c r="F76" s="91"/>
      <c r="G76" s="44" t="s">
        <v>74</v>
      </c>
      <c r="H76" s="96">
        <v>43330</v>
      </c>
      <c r="I76" s="105">
        <v>9</v>
      </c>
      <c r="J76" s="92"/>
      <c r="K76" s="92"/>
      <c r="L76" s="92"/>
      <c r="M76" s="93"/>
      <c r="N76" s="90"/>
      <c r="O76" s="94"/>
      <c r="P76" s="90"/>
      <c r="Q76" s="90"/>
      <c r="R76" s="94"/>
      <c r="S76" s="90"/>
      <c r="T76" s="90"/>
      <c r="U76" s="94"/>
      <c r="V76" s="45"/>
      <c r="W76" s="90"/>
      <c r="X76" s="44"/>
      <c r="Y76" s="45"/>
      <c r="Z76" s="90"/>
      <c r="AA76" s="94"/>
      <c r="AB76" s="45"/>
      <c r="AC76" s="90"/>
      <c r="AD76" s="44"/>
      <c r="AE76" s="45"/>
      <c r="AF76" s="90"/>
      <c r="AG76" s="94"/>
      <c r="AH76" s="90"/>
      <c r="AI76" s="90"/>
      <c r="AJ76" s="94"/>
      <c r="AK76" s="90"/>
      <c r="AL76" s="90"/>
      <c r="AM76" s="94"/>
      <c r="AN76" s="45"/>
      <c r="AO76" s="90"/>
      <c r="AP76" s="44"/>
      <c r="AQ76" s="45"/>
      <c r="AR76" s="90"/>
      <c r="AS76" s="97"/>
      <c r="AT76" s="98"/>
      <c r="AU76" s="98"/>
      <c r="AV76" s="98"/>
      <c r="AW76" s="98"/>
      <c r="AX76" s="98"/>
      <c r="AY76" s="98"/>
      <c r="AZ76" s="98"/>
      <c r="BA76" s="99"/>
      <c r="BB76" s="99"/>
      <c r="BC76" s="99"/>
      <c r="BD76" s="99"/>
      <c r="BE76" s="99"/>
      <c r="BF76" s="99"/>
      <c r="BG76" s="119"/>
      <c r="BH76" s="119"/>
      <c r="BI76" s="119"/>
      <c r="BJ76" s="119"/>
      <c r="BK76" s="119"/>
      <c r="BL76" s="119"/>
      <c r="BM76" s="119"/>
      <c r="BN76" s="119"/>
      <c r="BO76" s="119"/>
      <c r="BP76" s="119"/>
      <c r="BQ76" s="119"/>
      <c r="BR76" s="119"/>
      <c r="BS76" s="119"/>
      <c r="BT76" s="119"/>
      <c r="BU76" s="119"/>
      <c r="BV76" s="119"/>
      <c r="BW76" s="119"/>
      <c r="BX76" s="119"/>
      <c r="BY76" s="119"/>
      <c r="BZ76" s="119"/>
      <c r="CA76" s="119"/>
    </row>
    <row r="77" spans="1:79" ht="24" hidden="1" customHeight="1" outlineLevel="1">
      <c r="A77" s="36">
        <v>14</v>
      </c>
      <c r="B77" s="88"/>
      <c r="C77" s="89"/>
      <c r="D77" s="89"/>
      <c r="E77" s="90"/>
      <c r="F77" s="91"/>
      <c r="G77" s="44" t="s">
        <v>74</v>
      </c>
      <c r="H77" s="96">
        <v>43331</v>
      </c>
      <c r="I77" s="105">
        <v>9</v>
      </c>
      <c r="J77" s="92"/>
      <c r="K77" s="92"/>
      <c r="L77" s="92"/>
      <c r="M77" s="93"/>
      <c r="N77" s="90"/>
      <c r="O77" s="94"/>
      <c r="P77" s="90"/>
      <c r="Q77" s="90"/>
      <c r="R77" s="94"/>
      <c r="S77" s="90"/>
      <c r="T77" s="90"/>
      <c r="U77" s="94"/>
      <c r="V77" s="45"/>
      <c r="W77" s="90"/>
      <c r="X77" s="44"/>
      <c r="Y77" s="45"/>
      <c r="Z77" s="90"/>
      <c r="AA77" s="94"/>
      <c r="AB77" s="45"/>
      <c r="AC77" s="90"/>
      <c r="AD77" s="44"/>
      <c r="AE77" s="45"/>
      <c r="AF77" s="90"/>
      <c r="AG77" s="94"/>
      <c r="AH77" s="90"/>
      <c r="AI77" s="90"/>
      <c r="AJ77" s="94"/>
      <c r="AK77" s="90"/>
      <c r="AL77" s="90"/>
      <c r="AM77" s="94"/>
      <c r="AN77" s="45"/>
      <c r="AO77" s="90"/>
      <c r="AP77" s="44"/>
      <c r="AQ77" s="45"/>
      <c r="AR77" s="90"/>
      <c r="AS77" s="97"/>
      <c r="AT77" s="98"/>
      <c r="AU77" s="98"/>
      <c r="AV77" s="98"/>
      <c r="AW77" s="98"/>
      <c r="AX77" s="98"/>
      <c r="AY77" s="98"/>
      <c r="AZ77" s="98"/>
      <c r="BA77" s="99"/>
      <c r="BB77" s="99"/>
      <c r="BC77" s="99"/>
      <c r="BD77" s="99"/>
      <c r="BE77" s="99"/>
      <c r="BF77" s="99"/>
      <c r="BG77" s="119"/>
      <c r="BH77" s="119"/>
      <c r="BI77" s="119"/>
      <c r="BJ77" s="119"/>
      <c r="BK77" s="119"/>
      <c r="BL77" s="119"/>
      <c r="BM77" s="119"/>
      <c r="BN77" s="119"/>
      <c r="BO77" s="119"/>
      <c r="BP77" s="119"/>
      <c r="BQ77" s="119"/>
      <c r="BR77" s="119"/>
      <c r="BS77" s="119"/>
      <c r="BT77" s="119"/>
      <c r="BU77" s="119"/>
      <c r="BV77" s="119"/>
      <c r="BW77" s="119"/>
      <c r="BX77" s="119"/>
      <c r="BY77" s="119"/>
      <c r="BZ77" s="119"/>
      <c r="CA77" s="119"/>
    </row>
    <row r="78" spans="1:79" ht="24" hidden="1" customHeight="1" outlineLevel="1">
      <c r="B78" s="88"/>
      <c r="C78" s="89"/>
      <c r="D78" s="89"/>
      <c r="E78" s="90"/>
      <c r="F78" s="91"/>
      <c r="G78" s="44" t="s">
        <v>74</v>
      </c>
      <c r="H78" s="96">
        <v>43332</v>
      </c>
      <c r="I78" s="105">
        <v>9</v>
      </c>
      <c r="J78" s="92"/>
      <c r="K78" s="92"/>
      <c r="L78" s="92"/>
      <c r="M78" s="93"/>
      <c r="N78" s="90"/>
      <c r="O78" s="94"/>
      <c r="P78" s="90"/>
      <c r="Q78" s="90"/>
      <c r="R78" s="94"/>
      <c r="S78" s="90"/>
      <c r="T78" s="90"/>
      <c r="U78" s="94"/>
      <c r="V78" s="45"/>
      <c r="W78" s="90"/>
      <c r="X78" s="44"/>
      <c r="Y78" s="45"/>
      <c r="Z78" s="90"/>
      <c r="AA78" s="94"/>
      <c r="AB78" s="45"/>
      <c r="AC78" s="90"/>
      <c r="AD78" s="44"/>
      <c r="AE78" s="45"/>
      <c r="AF78" s="90"/>
      <c r="AG78" s="94"/>
      <c r="AH78" s="90"/>
      <c r="AI78" s="90"/>
      <c r="AJ78" s="94"/>
      <c r="AK78" s="90"/>
      <c r="AL78" s="90"/>
      <c r="AM78" s="94"/>
      <c r="AN78" s="45"/>
      <c r="AO78" s="90"/>
      <c r="AP78" s="44"/>
      <c r="AQ78" s="45"/>
      <c r="AR78" s="90"/>
      <c r="AS78" s="97"/>
      <c r="AT78" s="98"/>
      <c r="AU78" s="98"/>
      <c r="AV78" s="98"/>
      <c r="AW78" s="98"/>
      <c r="AX78" s="98"/>
      <c r="AY78" s="98"/>
      <c r="AZ78" s="98"/>
      <c r="BA78" s="99"/>
      <c r="BB78" s="99"/>
      <c r="BC78" s="99"/>
      <c r="BD78" s="99"/>
      <c r="BE78" s="99"/>
      <c r="BF78" s="99"/>
      <c r="BG78" s="119"/>
      <c r="BH78" s="119"/>
      <c r="BI78" s="119"/>
      <c r="BJ78" s="119"/>
      <c r="BK78" s="119"/>
      <c r="BL78" s="119"/>
      <c r="BM78" s="119"/>
      <c r="BN78" s="119"/>
      <c r="BO78" s="119"/>
      <c r="BP78" s="119"/>
      <c r="BQ78" s="119"/>
      <c r="BR78" s="119"/>
      <c r="BS78" s="119"/>
      <c r="BT78" s="119"/>
      <c r="BU78" s="119"/>
      <c r="BV78" s="119"/>
      <c r="BW78" s="119"/>
      <c r="BX78" s="119"/>
      <c r="BY78" s="119"/>
      <c r="BZ78" s="119"/>
      <c r="CA78" s="119"/>
    </row>
    <row r="79" spans="1:79" ht="24" hidden="1" customHeight="1" outlineLevel="1">
      <c r="B79" s="88"/>
      <c r="C79" s="89"/>
      <c r="D79" s="89"/>
      <c r="E79" s="90"/>
      <c r="F79" s="91"/>
      <c r="G79" s="44" t="s">
        <v>74</v>
      </c>
      <c r="H79" s="96">
        <v>43333</v>
      </c>
      <c r="I79" s="105">
        <v>0</v>
      </c>
      <c r="J79" s="92"/>
      <c r="K79" s="92"/>
      <c r="L79" s="92"/>
      <c r="M79" s="93"/>
      <c r="N79" s="90"/>
      <c r="O79" s="94"/>
      <c r="P79" s="90"/>
      <c r="Q79" s="90"/>
      <c r="R79" s="94"/>
      <c r="S79" s="90"/>
      <c r="T79" s="90"/>
      <c r="U79" s="94"/>
      <c r="V79" s="45"/>
      <c r="W79" s="90"/>
      <c r="X79" s="44"/>
      <c r="Y79" s="45"/>
      <c r="Z79" s="90"/>
      <c r="AA79" s="94"/>
      <c r="AB79" s="45"/>
      <c r="AC79" s="90"/>
      <c r="AD79" s="44"/>
      <c r="AE79" s="45"/>
      <c r="AF79" s="90"/>
      <c r="AG79" s="94"/>
      <c r="AH79" s="90"/>
      <c r="AI79" s="90"/>
      <c r="AJ79" s="94"/>
      <c r="AK79" s="90"/>
      <c r="AL79" s="90"/>
      <c r="AM79" s="94"/>
      <c r="AN79" s="45"/>
      <c r="AO79" s="90"/>
      <c r="AP79" s="44"/>
      <c r="AQ79" s="45"/>
      <c r="AR79" s="90"/>
      <c r="AS79" s="97"/>
      <c r="AT79" s="98"/>
      <c r="AU79" s="98"/>
      <c r="AV79" s="98"/>
      <c r="AW79" s="98"/>
      <c r="AX79" s="98"/>
      <c r="AY79" s="98"/>
      <c r="AZ79" s="98"/>
      <c r="BA79" s="99"/>
      <c r="BB79" s="99"/>
      <c r="BC79" s="99"/>
      <c r="BD79" s="99"/>
      <c r="BE79" s="99"/>
      <c r="BF79" s="99"/>
      <c r="BG79" s="119"/>
      <c r="BH79" s="119"/>
      <c r="BI79" s="119"/>
      <c r="BJ79" s="119"/>
      <c r="BK79" s="119"/>
      <c r="BL79" s="119"/>
      <c r="BM79" s="119"/>
      <c r="BN79" s="119"/>
      <c r="BO79" s="119"/>
      <c r="BP79" s="119"/>
      <c r="BQ79" s="119"/>
      <c r="BR79" s="119"/>
      <c r="BS79" s="119"/>
      <c r="BT79" s="119"/>
      <c r="BU79" s="119"/>
      <c r="BV79" s="119"/>
      <c r="BW79" s="119"/>
      <c r="BX79" s="119"/>
      <c r="BY79" s="119"/>
      <c r="BZ79" s="119"/>
      <c r="CA79" s="119"/>
    </row>
    <row r="80" spans="1:79" ht="24" hidden="1" customHeight="1" outlineLevel="1">
      <c r="B80" s="88"/>
      <c r="C80" s="89"/>
      <c r="D80" s="89"/>
      <c r="E80" s="90"/>
      <c r="F80" s="91"/>
      <c r="G80" s="44" t="s">
        <v>74</v>
      </c>
      <c r="H80" s="96">
        <v>43334</v>
      </c>
      <c r="I80" s="105">
        <v>0</v>
      </c>
      <c r="J80" s="92"/>
      <c r="K80" s="92"/>
      <c r="L80" s="92"/>
      <c r="M80" s="93"/>
      <c r="N80" s="90"/>
      <c r="O80" s="94"/>
      <c r="P80" s="90"/>
      <c r="Q80" s="90"/>
      <c r="R80" s="94"/>
      <c r="S80" s="90"/>
      <c r="T80" s="90"/>
      <c r="U80" s="94"/>
      <c r="V80" s="45"/>
      <c r="W80" s="90"/>
      <c r="X80" s="44"/>
      <c r="Y80" s="45"/>
      <c r="Z80" s="90"/>
      <c r="AA80" s="94"/>
      <c r="AB80" s="45"/>
      <c r="AC80" s="90"/>
      <c r="AD80" s="44"/>
      <c r="AE80" s="45"/>
      <c r="AF80" s="90"/>
      <c r="AG80" s="94"/>
      <c r="AH80" s="90"/>
      <c r="AI80" s="90"/>
      <c r="AJ80" s="94"/>
      <c r="AK80" s="90"/>
      <c r="AL80" s="90"/>
      <c r="AM80" s="94"/>
      <c r="AN80" s="45"/>
      <c r="AO80" s="90"/>
      <c r="AP80" s="44"/>
      <c r="AQ80" s="45"/>
      <c r="AR80" s="90"/>
      <c r="AS80" s="97"/>
      <c r="AT80" s="98"/>
      <c r="AU80" s="98"/>
      <c r="AV80" s="98"/>
      <c r="AW80" s="98"/>
      <c r="AX80" s="98"/>
      <c r="AY80" s="98"/>
      <c r="AZ80" s="98"/>
      <c r="BA80" s="99"/>
      <c r="BB80" s="99"/>
      <c r="BC80" s="99"/>
      <c r="BD80" s="99"/>
      <c r="BE80" s="99"/>
      <c r="BF80" s="99"/>
      <c r="BG80" s="119"/>
      <c r="BH80" s="119"/>
      <c r="BI80" s="119"/>
      <c r="BJ80" s="119"/>
      <c r="BK80" s="119"/>
      <c r="BL80" s="119"/>
      <c r="BM80" s="119"/>
      <c r="BN80" s="119"/>
      <c r="BO80" s="119"/>
      <c r="BP80" s="119"/>
      <c r="BQ80" s="119"/>
      <c r="BR80" s="119"/>
      <c r="BS80" s="119"/>
      <c r="BT80" s="119"/>
      <c r="BU80" s="119"/>
      <c r="BV80" s="119"/>
      <c r="BW80" s="119"/>
      <c r="BX80" s="119"/>
      <c r="BY80" s="119"/>
      <c r="BZ80" s="119"/>
      <c r="CA80" s="119"/>
    </row>
    <row r="81" spans="1:79" ht="24" hidden="1" customHeight="1" outlineLevel="1">
      <c r="B81" s="88"/>
      <c r="C81" s="89"/>
      <c r="D81" s="89"/>
      <c r="E81" s="90"/>
      <c r="F81" s="91"/>
      <c r="G81" s="44" t="s">
        <v>74</v>
      </c>
      <c r="H81" s="96">
        <v>43335</v>
      </c>
      <c r="I81" s="105">
        <v>0</v>
      </c>
      <c r="J81" s="92"/>
      <c r="K81" s="92"/>
      <c r="L81" s="92"/>
      <c r="M81" s="93"/>
      <c r="N81" s="90"/>
      <c r="O81" s="94"/>
      <c r="P81" s="90"/>
      <c r="Q81" s="90"/>
      <c r="R81" s="94"/>
      <c r="S81" s="90"/>
      <c r="T81" s="90"/>
      <c r="U81" s="94"/>
      <c r="V81" s="45"/>
      <c r="W81" s="90"/>
      <c r="X81" s="44"/>
      <c r="Y81" s="45"/>
      <c r="Z81" s="90"/>
      <c r="AA81" s="94"/>
      <c r="AB81" s="45"/>
      <c r="AC81" s="90"/>
      <c r="AD81" s="44"/>
      <c r="AE81" s="45"/>
      <c r="AF81" s="90"/>
      <c r="AG81" s="94"/>
      <c r="AH81" s="90"/>
      <c r="AI81" s="90"/>
      <c r="AJ81" s="94"/>
      <c r="AK81" s="90"/>
      <c r="AL81" s="90"/>
      <c r="AM81" s="94"/>
      <c r="AN81" s="45"/>
      <c r="AO81" s="90"/>
      <c r="AP81" s="44"/>
      <c r="AQ81" s="45"/>
      <c r="AR81" s="90"/>
      <c r="AS81" s="97"/>
      <c r="AT81" s="98"/>
      <c r="AU81" s="98"/>
      <c r="AV81" s="98"/>
      <c r="AW81" s="98"/>
      <c r="AX81" s="98"/>
      <c r="AY81" s="98"/>
      <c r="AZ81" s="98"/>
      <c r="BA81" s="99"/>
      <c r="BB81" s="99"/>
      <c r="BC81" s="99"/>
      <c r="BD81" s="99"/>
      <c r="BE81" s="99"/>
      <c r="BF81" s="99"/>
      <c r="BG81" s="119"/>
      <c r="BH81" s="119"/>
      <c r="BI81" s="119"/>
      <c r="BJ81" s="119"/>
      <c r="BK81" s="119"/>
      <c r="BL81" s="119"/>
      <c r="BM81" s="119"/>
      <c r="BN81" s="119"/>
      <c r="BO81" s="119"/>
      <c r="BP81" s="119"/>
      <c r="BQ81" s="119"/>
      <c r="BR81" s="119"/>
      <c r="BS81" s="119"/>
      <c r="BT81" s="119"/>
      <c r="BU81" s="119"/>
      <c r="BV81" s="119"/>
      <c r="BW81" s="119"/>
      <c r="BX81" s="119"/>
      <c r="BY81" s="119"/>
      <c r="BZ81" s="119"/>
      <c r="CA81" s="119"/>
    </row>
    <row r="82" spans="1:79" ht="24" hidden="1" customHeight="1" outlineLevel="1">
      <c r="B82" s="88"/>
      <c r="C82" s="89"/>
      <c r="D82" s="89"/>
      <c r="E82" s="90"/>
      <c r="F82" s="91"/>
      <c r="G82" s="44" t="s">
        <v>74</v>
      </c>
      <c r="H82" s="96">
        <v>43336</v>
      </c>
      <c r="I82" s="105">
        <v>0</v>
      </c>
      <c r="J82" s="92"/>
      <c r="K82" s="92"/>
      <c r="L82" s="92"/>
      <c r="M82" s="93"/>
      <c r="N82" s="90"/>
      <c r="O82" s="94"/>
      <c r="P82" s="90"/>
      <c r="Q82" s="90"/>
      <c r="R82" s="94"/>
      <c r="S82" s="90"/>
      <c r="T82" s="90"/>
      <c r="U82" s="94"/>
      <c r="V82" s="45"/>
      <c r="W82" s="90"/>
      <c r="X82" s="44"/>
      <c r="Y82" s="45"/>
      <c r="Z82" s="90"/>
      <c r="AA82" s="94"/>
      <c r="AB82" s="45"/>
      <c r="AC82" s="90"/>
      <c r="AD82" s="44"/>
      <c r="AE82" s="45"/>
      <c r="AF82" s="90"/>
      <c r="AG82" s="94"/>
      <c r="AH82" s="90"/>
      <c r="AI82" s="90"/>
      <c r="AJ82" s="94"/>
      <c r="AK82" s="90"/>
      <c r="AL82" s="90"/>
      <c r="AM82" s="94"/>
      <c r="AN82" s="45"/>
      <c r="AO82" s="90"/>
      <c r="AP82" s="44"/>
      <c r="AQ82" s="45"/>
      <c r="AR82" s="90"/>
      <c r="AS82" s="97"/>
      <c r="AT82" s="98"/>
      <c r="AU82" s="98"/>
      <c r="AV82" s="98"/>
      <c r="AW82" s="98"/>
      <c r="AX82" s="98"/>
      <c r="AY82" s="98"/>
      <c r="AZ82" s="98"/>
      <c r="BA82" s="99"/>
      <c r="BB82" s="99"/>
      <c r="BC82" s="99"/>
      <c r="BD82" s="99"/>
      <c r="BE82" s="99"/>
      <c r="BF82" s="99"/>
      <c r="BG82" s="119"/>
      <c r="BH82" s="119"/>
      <c r="BI82" s="119"/>
      <c r="BJ82" s="119"/>
      <c r="BK82" s="119"/>
      <c r="BL82" s="119"/>
      <c r="BM82" s="119"/>
      <c r="BN82" s="119"/>
      <c r="BO82" s="119"/>
      <c r="BP82" s="119"/>
      <c r="BQ82" s="119"/>
      <c r="BR82" s="119"/>
      <c r="BS82" s="119"/>
      <c r="BT82" s="119"/>
      <c r="BU82" s="119"/>
      <c r="BV82" s="119"/>
      <c r="BW82" s="119"/>
      <c r="BX82" s="119"/>
      <c r="BY82" s="119"/>
      <c r="BZ82" s="119"/>
      <c r="CA82" s="119"/>
    </row>
    <row r="83" spans="1:79" ht="24" hidden="1" customHeight="1" outlineLevel="1">
      <c r="B83" s="88"/>
      <c r="C83" s="89"/>
      <c r="D83" s="89"/>
      <c r="E83" s="90"/>
      <c r="F83" s="91"/>
      <c r="G83" s="44" t="s">
        <v>74</v>
      </c>
      <c r="H83" s="96">
        <v>43337</v>
      </c>
      <c r="I83" s="105">
        <v>0</v>
      </c>
      <c r="J83" s="92"/>
      <c r="K83" s="92"/>
      <c r="L83" s="92"/>
      <c r="M83" s="93"/>
      <c r="N83" s="90"/>
      <c r="O83" s="94"/>
      <c r="P83" s="90"/>
      <c r="Q83" s="90"/>
      <c r="R83" s="94"/>
      <c r="S83" s="90"/>
      <c r="T83" s="90"/>
      <c r="U83" s="94"/>
      <c r="V83" s="45"/>
      <c r="W83" s="90"/>
      <c r="X83" s="44"/>
      <c r="Y83" s="45"/>
      <c r="Z83" s="90"/>
      <c r="AA83" s="94"/>
      <c r="AB83" s="45"/>
      <c r="AC83" s="90"/>
      <c r="AD83" s="44"/>
      <c r="AE83" s="45"/>
      <c r="AF83" s="90"/>
      <c r="AG83" s="94"/>
      <c r="AH83" s="90"/>
      <c r="AI83" s="90"/>
      <c r="AJ83" s="94"/>
      <c r="AK83" s="90"/>
      <c r="AL83" s="90"/>
      <c r="AM83" s="94"/>
      <c r="AN83" s="45"/>
      <c r="AO83" s="90"/>
      <c r="AP83" s="44"/>
      <c r="AQ83" s="45"/>
      <c r="AR83" s="90"/>
      <c r="AS83" s="97"/>
      <c r="AT83" s="98"/>
      <c r="AU83" s="98"/>
      <c r="AV83" s="98"/>
      <c r="AW83" s="98"/>
      <c r="AX83" s="98"/>
      <c r="AY83" s="98"/>
      <c r="AZ83" s="98"/>
      <c r="BA83" s="99"/>
      <c r="BB83" s="99"/>
      <c r="BC83" s="99"/>
      <c r="BD83" s="99"/>
      <c r="BE83" s="99"/>
      <c r="BF83" s="99"/>
      <c r="BG83" s="119"/>
      <c r="BH83" s="119"/>
      <c r="BI83" s="119"/>
      <c r="BJ83" s="119"/>
      <c r="BK83" s="119"/>
      <c r="BL83" s="119"/>
      <c r="BM83" s="119"/>
      <c r="BN83" s="119"/>
      <c r="BO83" s="119"/>
      <c r="BP83" s="119"/>
      <c r="BQ83" s="119"/>
      <c r="BR83" s="119"/>
      <c r="BS83" s="119"/>
      <c r="BT83" s="119"/>
      <c r="BU83" s="119"/>
      <c r="BV83" s="119"/>
      <c r="BW83" s="119"/>
      <c r="BX83" s="119"/>
      <c r="BY83" s="119"/>
      <c r="BZ83" s="119"/>
      <c r="CA83" s="119"/>
    </row>
    <row r="84" spans="1:79" ht="24" hidden="1" customHeight="1" outlineLevel="1">
      <c r="B84" s="88"/>
      <c r="C84" s="89"/>
      <c r="D84" s="89"/>
      <c r="E84" s="90"/>
      <c r="F84" s="91"/>
      <c r="G84" s="44" t="s">
        <v>74</v>
      </c>
      <c r="H84" s="96">
        <v>43338</v>
      </c>
      <c r="I84" s="105">
        <v>0</v>
      </c>
      <c r="J84" s="92"/>
      <c r="K84" s="92"/>
      <c r="L84" s="92"/>
      <c r="M84" s="93"/>
      <c r="N84" s="90"/>
      <c r="O84" s="94"/>
      <c r="P84" s="90"/>
      <c r="Q84" s="90"/>
      <c r="R84" s="94"/>
      <c r="S84" s="90"/>
      <c r="T84" s="90"/>
      <c r="U84" s="94"/>
      <c r="V84" s="45"/>
      <c r="W84" s="90"/>
      <c r="X84" s="44"/>
      <c r="Y84" s="45"/>
      <c r="Z84" s="90"/>
      <c r="AA84" s="94"/>
      <c r="AB84" s="45"/>
      <c r="AC84" s="90"/>
      <c r="AD84" s="44"/>
      <c r="AE84" s="45"/>
      <c r="AF84" s="90"/>
      <c r="AG84" s="94"/>
      <c r="AH84" s="90"/>
      <c r="AI84" s="90"/>
      <c r="AJ84" s="94"/>
      <c r="AK84" s="90"/>
      <c r="AL84" s="90"/>
      <c r="AM84" s="94"/>
      <c r="AN84" s="45"/>
      <c r="AO84" s="90"/>
      <c r="AP84" s="44"/>
      <c r="AQ84" s="45"/>
      <c r="AR84" s="90"/>
      <c r="AS84" s="97"/>
      <c r="AT84" s="98"/>
      <c r="AU84" s="98"/>
      <c r="AV84" s="98"/>
      <c r="AW84" s="98"/>
      <c r="AX84" s="98"/>
      <c r="AY84" s="98"/>
      <c r="AZ84" s="98"/>
      <c r="BA84" s="99"/>
      <c r="BB84" s="99"/>
      <c r="BC84" s="99"/>
      <c r="BD84" s="99"/>
      <c r="BE84" s="99"/>
      <c r="BF84" s="99"/>
      <c r="BG84" s="119"/>
      <c r="BH84" s="119"/>
      <c r="BI84" s="119"/>
      <c r="BJ84" s="119"/>
      <c r="BK84" s="119"/>
      <c r="BL84" s="119"/>
      <c r="BM84" s="119"/>
      <c r="BN84" s="119"/>
      <c r="BO84" s="119"/>
      <c r="BP84" s="119"/>
      <c r="BQ84" s="119"/>
      <c r="BR84" s="119"/>
      <c r="BS84" s="119"/>
      <c r="BT84" s="119"/>
      <c r="BU84" s="119"/>
      <c r="BV84" s="119"/>
      <c r="BW84" s="119"/>
      <c r="BX84" s="119"/>
      <c r="BY84" s="119"/>
      <c r="BZ84" s="119"/>
      <c r="CA84" s="119"/>
    </row>
    <row r="85" spans="1:79" ht="24" hidden="1" customHeight="1" outlineLevel="1">
      <c r="B85" s="88"/>
      <c r="C85" s="89"/>
      <c r="D85" s="89"/>
      <c r="E85" s="90"/>
      <c r="F85" s="91"/>
      <c r="G85" s="44" t="s">
        <v>74</v>
      </c>
      <c r="H85" s="96">
        <v>43339</v>
      </c>
      <c r="I85" s="105">
        <v>0</v>
      </c>
      <c r="J85" s="92"/>
      <c r="K85" s="92"/>
      <c r="L85" s="92"/>
      <c r="M85" s="93"/>
      <c r="N85" s="90"/>
      <c r="O85" s="94"/>
      <c r="P85" s="90"/>
      <c r="Q85" s="90"/>
      <c r="R85" s="94"/>
      <c r="S85" s="90"/>
      <c r="T85" s="90"/>
      <c r="U85" s="94"/>
      <c r="V85" s="45"/>
      <c r="W85" s="90"/>
      <c r="X85" s="44"/>
      <c r="Y85" s="45"/>
      <c r="Z85" s="90"/>
      <c r="AA85" s="94"/>
      <c r="AB85" s="45"/>
      <c r="AC85" s="90"/>
      <c r="AD85" s="44"/>
      <c r="AE85" s="45"/>
      <c r="AF85" s="90"/>
      <c r="AG85" s="94"/>
      <c r="AH85" s="90"/>
      <c r="AI85" s="90"/>
      <c r="AJ85" s="94"/>
      <c r="AK85" s="90"/>
      <c r="AL85" s="90"/>
      <c r="AM85" s="94"/>
      <c r="AN85" s="45"/>
      <c r="AO85" s="90"/>
      <c r="AP85" s="44"/>
      <c r="AQ85" s="45"/>
      <c r="AR85" s="90"/>
      <c r="AS85" s="97"/>
      <c r="AT85" s="98"/>
      <c r="AU85" s="98"/>
      <c r="AV85" s="98"/>
      <c r="AW85" s="98"/>
      <c r="AX85" s="98"/>
      <c r="AY85" s="98"/>
      <c r="AZ85" s="98"/>
      <c r="BA85" s="99"/>
      <c r="BB85" s="99"/>
      <c r="BC85" s="99"/>
      <c r="BD85" s="99"/>
      <c r="BE85" s="99"/>
      <c r="BF85" s="99"/>
      <c r="BG85" s="119"/>
      <c r="BH85" s="119"/>
      <c r="BI85" s="119"/>
      <c r="BJ85" s="119"/>
      <c r="BK85" s="119"/>
      <c r="BL85" s="119"/>
      <c r="BM85" s="119"/>
      <c r="BN85" s="119"/>
      <c r="BO85" s="119"/>
      <c r="BP85" s="119"/>
      <c r="BQ85" s="119"/>
      <c r="BR85" s="119"/>
      <c r="BS85" s="119"/>
      <c r="BT85" s="119"/>
      <c r="BU85" s="119"/>
      <c r="BV85" s="119"/>
      <c r="BW85" s="119"/>
      <c r="BX85" s="119"/>
      <c r="BY85" s="119"/>
      <c r="BZ85" s="119"/>
      <c r="CA85" s="119"/>
    </row>
    <row r="86" spans="1:79" ht="24" hidden="1" customHeight="1" outlineLevel="1">
      <c r="B86" s="88"/>
      <c r="C86" s="89"/>
      <c r="D86" s="89"/>
      <c r="E86" s="90"/>
      <c r="F86" s="91"/>
      <c r="G86" s="44" t="s">
        <v>74</v>
      </c>
      <c r="H86" s="96">
        <v>43340</v>
      </c>
      <c r="I86" s="105">
        <v>9</v>
      </c>
      <c r="J86" s="92"/>
      <c r="K86" s="92"/>
      <c r="L86" s="92"/>
      <c r="M86" s="93"/>
      <c r="N86" s="90"/>
      <c r="O86" s="94"/>
      <c r="P86" s="90"/>
      <c r="Q86" s="90"/>
      <c r="R86" s="94"/>
      <c r="S86" s="90"/>
      <c r="T86" s="90"/>
      <c r="U86" s="94"/>
      <c r="V86" s="45"/>
      <c r="W86" s="90"/>
      <c r="X86" s="44"/>
      <c r="Y86" s="45"/>
      <c r="Z86" s="90"/>
      <c r="AA86" s="94"/>
      <c r="AB86" s="45"/>
      <c r="AC86" s="90"/>
      <c r="AD86" s="44"/>
      <c r="AE86" s="45"/>
      <c r="AF86" s="90"/>
      <c r="AG86" s="94"/>
      <c r="AH86" s="90"/>
      <c r="AI86" s="90"/>
      <c r="AJ86" s="94"/>
      <c r="AK86" s="90"/>
      <c r="AL86" s="90"/>
      <c r="AM86" s="94"/>
      <c r="AN86" s="45"/>
      <c r="AO86" s="90"/>
      <c r="AP86" s="44"/>
      <c r="AQ86" s="45"/>
      <c r="AR86" s="90"/>
      <c r="AS86" s="97"/>
      <c r="AT86" s="98"/>
      <c r="AU86" s="98"/>
      <c r="AV86" s="98"/>
      <c r="AW86" s="98"/>
      <c r="AX86" s="98"/>
      <c r="AY86" s="98"/>
      <c r="AZ86" s="98"/>
      <c r="BA86" s="99"/>
      <c r="BB86" s="99"/>
      <c r="BC86" s="99"/>
      <c r="BD86" s="99"/>
      <c r="BE86" s="99"/>
      <c r="BF86" s="99"/>
      <c r="BG86" s="119"/>
      <c r="BH86" s="119"/>
      <c r="BI86" s="119"/>
      <c r="BJ86" s="119"/>
      <c r="BK86" s="119"/>
      <c r="BL86" s="119"/>
      <c r="BM86" s="119"/>
      <c r="BN86" s="119"/>
      <c r="BO86" s="119"/>
      <c r="BP86" s="119"/>
      <c r="BQ86" s="119"/>
      <c r="BR86" s="119"/>
      <c r="BS86" s="119"/>
      <c r="BT86" s="119"/>
      <c r="BU86" s="119"/>
      <c r="BV86" s="119"/>
      <c r="BW86" s="119"/>
      <c r="BX86" s="119"/>
      <c r="BY86" s="119"/>
      <c r="BZ86" s="119"/>
      <c r="CA86" s="119"/>
    </row>
    <row r="87" spans="1:79" ht="24" hidden="1" customHeight="1" outlineLevel="1">
      <c r="B87" s="88"/>
      <c r="C87" s="89"/>
      <c r="D87" s="89"/>
      <c r="E87" s="90"/>
      <c r="F87" s="91"/>
      <c r="G87" s="44" t="s">
        <v>74</v>
      </c>
      <c r="H87" s="96">
        <v>43341</v>
      </c>
      <c r="I87" s="105">
        <v>9</v>
      </c>
      <c r="J87" s="92"/>
      <c r="K87" s="92"/>
      <c r="L87" s="92"/>
      <c r="M87" s="93"/>
      <c r="N87" s="90"/>
      <c r="O87" s="94"/>
      <c r="P87" s="90"/>
      <c r="Q87" s="90"/>
      <c r="R87" s="94"/>
      <c r="S87" s="90"/>
      <c r="T87" s="90"/>
      <c r="U87" s="94"/>
      <c r="V87" s="45"/>
      <c r="W87" s="90"/>
      <c r="X87" s="44"/>
      <c r="Y87" s="45"/>
      <c r="Z87" s="90"/>
      <c r="AA87" s="94"/>
      <c r="AB87" s="45"/>
      <c r="AC87" s="90"/>
      <c r="AD87" s="44"/>
      <c r="AE87" s="45"/>
      <c r="AF87" s="90"/>
      <c r="AG87" s="94"/>
      <c r="AH87" s="90"/>
      <c r="AI87" s="90"/>
      <c r="AJ87" s="94"/>
      <c r="AK87" s="90"/>
      <c r="AL87" s="90"/>
      <c r="AM87" s="94"/>
      <c r="AN87" s="45"/>
      <c r="AO87" s="90"/>
      <c r="AP87" s="44"/>
      <c r="AQ87" s="45"/>
      <c r="AR87" s="90"/>
      <c r="AS87" s="97"/>
      <c r="AT87" s="98"/>
      <c r="AU87" s="98"/>
      <c r="AV87" s="98"/>
      <c r="AW87" s="98"/>
      <c r="AX87" s="98"/>
      <c r="AY87" s="98"/>
      <c r="AZ87" s="98"/>
      <c r="BA87" s="99"/>
      <c r="BB87" s="99"/>
      <c r="BC87" s="99"/>
      <c r="BD87" s="99"/>
      <c r="BE87" s="99"/>
      <c r="BF87" s="99"/>
      <c r="BG87" s="119"/>
      <c r="BH87" s="119"/>
      <c r="BI87" s="119"/>
      <c r="BJ87" s="119"/>
      <c r="BK87" s="119"/>
      <c r="BL87" s="119"/>
      <c r="BM87" s="119"/>
      <c r="BN87" s="119"/>
      <c r="BO87" s="119"/>
      <c r="BP87" s="119"/>
      <c r="BQ87" s="119"/>
      <c r="BR87" s="119"/>
      <c r="BS87" s="119"/>
      <c r="BT87" s="119"/>
      <c r="BU87" s="119"/>
      <c r="BV87" s="119"/>
      <c r="BW87" s="119"/>
      <c r="BX87" s="119"/>
      <c r="BY87" s="119"/>
      <c r="BZ87" s="119"/>
      <c r="CA87" s="119"/>
    </row>
    <row r="88" spans="1:79" ht="24" hidden="1" customHeight="1" outlineLevel="1">
      <c r="B88" s="88"/>
      <c r="C88" s="89"/>
      <c r="D88" s="89"/>
      <c r="E88" s="90"/>
      <c r="F88" s="91"/>
      <c r="G88" s="44" t="s">
        <v>74</v>
      </c>
      <c r="H88" s="96">
        <v>43342</v>
      </c>
      <c r="I88" s="105">
        <v>9</v>
      </c>
      <c r="J88" s="92"/>
      <c r="K88" s="92"/>
      <c r="L88" s="92"/>
      <c r="M88" s="93"/>
      <c r="N88" s="90"/>
      <c r="O88" s="94"/>
      <c r="P88" s="90"/>
      <c r="Q88" s="90"/>
      <c r="R88" s="94"/>
      <c r="S88" s="90"/>
      <c r="T88" s="90"/>
      <c r="U88" s="94"/>
      <c r="V88" s="45"/>
      <c r="W88" s="90"/>
      <c r="X88" s="44"/>
      <c r="Y88" s="45"/>
      <c r="Z88" s="90"/>
      <c r="AA88" s="94"/>
      <c r="AB88" s="45"/>
      <c r="AC88" s="90"/>
      <c r="AD88" s="44"/>
      <c r="AE88" s="45"/>
      <c r="AF88" s="90"/>
      <c r="AG88" s="94"/>
      <c r="AH88" s="90"/>
      <c r="AI88" s="90"/>
      <c r="AJ88" s="94"/>
      <c r="AK88" s="90"/>
      <c r="AL88" s="90"/>
      <c r="AM88" s="94"/>
      <c r="AN88" s="45"/>
      <c r="AO88" s="90"/>
      <c r="AP88" s="44"/>
      <c r="AQ88" s="45"/>
      <c r="AR88" s="90"/>
      <c r="AS88" s="97"/>
      <c r="AT88" s="98"/>
      <c r="AU88" s="98"/>
      <c r="AV88" s="98"/>
      <c r="AW88" s="98"/>
      <c r="AX88" s="98"/>
      <c r="AY88" s="98"/>
      <c r="AZ88" s="98"/>
      <c r="BA88" s="99"/>
      <c r="BB88" s="99"/>
      <c r="BC88" s="99"/>
      <c r="BD88" s="99"/>
      <c r="BE88" s="99"/>
      <c r="BF88" s="99"/>
      <c r="BG88" s="119"/>
      <c r="BH88" s="119"/>
      <c r="BI88" s="119"/>
      <c r="BJ88" s="119"/>
      <c r="BK88" s="119"/>
      <c r="BL88" s="119"/>
      <c r="BM88" s="119"/>
      <c r="BN88" s="119"/>
      <c r="BO88" s="119"/>
      <c r="BP88" s="119"/>
      <c r="BQ88" s="119"/>
      <c r="BR88" s="119"/>
      <c r="BS88" s="119"/>
      <c r="BT88" s="119"/>
      <c r="BU88" s="119"/>
      <c r="BV88" s="119"/>
      <c r="BW88" s="119"/>
      <c r="BX88" s="119"/>
      <c r="BY88" s="119"/>
      <c r="BZ88" s="119"/>
      <c r="CA88" s="119"/>
    </row>
    <row r="89" spans="1:79" ht="24" hidden="1" customHeight="1" outlineLevel="1">
      <c r="B89" s="88"/>
      <c r="C89" s="89"/>
      <c r="D89" s="89"/>
      <c r="E89" s="90"/>
      <c r="F89" s="91"/>
      <c r="G89" s="44" t="s">
        <v>74</v>
      </c>
      <c r="H89" s="96">
        <v>43343</v>
      </c>
      <c r="I89" s="105">
        <v>9</v>
      </c>
      <c r="J89" s="92"/>
      <c r="K89" s="92"/>
      <c r="L89" s="92"/>
      <c r="M89" s="93"/>
      <c r="N89" s="90"/>
      <c r="O89" s="94"/>
      <c r="P89" s="90"/>
      <c r="Q89" s="90"/>
      <c r="R89" s="94"/>
      <c r="S89" s="90"/>
      <c r="T89" s="90"/>
      <c r="U89" s="94"/>
      <c r="V89" s="45"/>
      <c r="W89" s="90"/>
      <c r="X89" s="44"/>
      <c r="Y89" s="45"/>
      <c r="Z89" s="90"/>
      <c r="AA89" s="94"/>
      <c r="AB89" s="45"/>
      <c r="AC89" s="90"/>
      <c r="AD89" s="44"/>
      <c r="AE89" s="45"/>
      <c r="AF89" s="90"/>
      <c r="AG89" s="94"/>
      <c r="AH89" s="90"/>
      <c r="AI89" s="90"/>
      <c r="AJ89" s="94"/>
      <c r="AK89" s="90"/>
      <c r="AL89" s="90"/>
      <c r="AM89" s="94"/>
      <c r="AN89" s="45"/>
      <c r="AO89" s="90"/>
      <c r="AP89" s="44"/>
      <c r="AQ89" s="45"/>
      <c r="AR89" s="90"/>
      <c r="AS89" s="97"/>
      <c r="AT89" s="98"/>
      <c r="AU89" s="98"/>
      <c r="AV89" s="98"/>
      <c r="AW89" s="98"/>
      <c r="AX89" s="98"/>
      <c r="AY89" s="98"/>
      <c r="AZ89" s="98"/>
      <c r="BA89" s="99"/>
      <c r="BB89" s="99"/>
      <c r="BC89" s="99"/>
      <c r="BD89" s="99"/>
      <c r="BE89" s="99"/>
      <c r="BF89" s="99"/>
      <c r="BG89" s="119"/>
      <c r="BH89" s="119"/>
      <c r="BI89" s="119"/>
      <c r="BJ89" s="119"/>
      <c r="BK89" s="119"/>
      <c r="BL89" s="119"/>
      <c r="BM89" s="119"/>
      <c r="BN89" s="119"/>
      <c r="BO89" s="119"/>
      <c r="BP89" s="119"/>
      <c r="BQ89" s="119"/>
      <c r="BR89" s="119"/>
      <c r="BS89" s="119"/>
      <c r="BT89" s="119"/>
      <c r="BU89" s="119"/>
      <c r="BV89" s="119"/>
      <c r="BW89" s="119"/>
      <c r="BX89" s="119"/>
      <c r="BY89" s="119"/>
      <c r="BZ89" s="119"/>
      <c r="CA89" s="119"/>
    </row>
    <row r="90" spans="1:79" ht="24" hidden="1" customHeight="1" outlineLevel="1">
      <c r="B90" s="88"/>
      <c r="C90" s="89"/>
      <c r="D90" s="89"/>
      <c r="E90" s="90"/>
      <c r="F90" s="91"/>
      <c r="G90" s="44" t="s">
        <v>74</v>
      </c>
      <c r="H90" s="96">
        <v>43344</v>
      </c>
      <c r="I90" s="105">
        <v>9</v>
      </c>
      <c r="J90" s="92"/>
      <c r="K90" s="92"/>
      <c r="L90" s="92"/>
      <c r="M90" s="93"/>
      <c r="N90" s="90"/>
      <c r="O90" s="94"/>
      <c r="P90" s="90"/>
      <c r="Q90" s="90"/>
      <c r="R90" s="94"/>
      <c r="S90" s="90"/>
      <c r="T90" s="90"/>
      <c r="U90" s="94"/>
      <c r="V90" s="45"/>
      <c r="W90" s="90"/>
      <c r="X90" s="44"/>
      <c r="Y90" s="45"/>
      <c r="Z90" s="90"/>
      <c r="AA90" s="94"/>
      <c r="AB90" s="45"/>
      <c r="AC90" s="90"/>
      <c r="AD90" s="44"/>
      <c r="AE90" s="45"/>
      <c r="AF90" s="90"/>
      <c r="AG90" s="94"/>
      <c r="AH90" s="90"/>
      <c r="AI90" s="90"/>
      <c r="AJ90" s="94"/>
      <c r="AK90" s="90"/>
      <c r="AL90" s="90"/>
      <c r="AM90" s="94"/>
      <c r="AN90" s="45"/>
      <c r="AO90" s="90"/>
      <c r="AP90" s="44"/>
      <c r="AQ90" s="45"/>
      <c r="AR90" s="90"/>
      <c r="AS90" s="97"/>
      <c r="AT90" s="98"/>
      <c r="AU90" s="98"/>
      <c r="AV90" s="98"/>
      <c r="AW90" s="98"/>
      <c r="AX90" s="98"/>
      <c r="AY90" s="98"/>
      <c r="AZ90" s="98"/>
      <c r="BA90" s="99"/>
      <c r="BB90" s="99"/>
      <c r="BC90" s="99"/>
      <c r="BD90" s="99"/>
      <c r="BE90" s="99"/>
      <c r="BF90" s="99"/>
      <c r="BG90" s="119"/>
      <c r="BH90" s="119"/>
      <c r="BI90" s="119"/>
      <c r="BJ90" s="119"/>
      <c r="BK90" s="119"/>
      <c r="BL90" s="119"/>
      <c r="BM90" s="119"/>
      <c r="BN90" s="119"/>
      <c r="BO90" s="119"/>
      <c r="BP90" s="119"/>
      <c r="BQ90" s="119"/>
      <c r="BR90" s="119"/>
      <c r="BS90" s="119"/>
      <c r="BT90" s="119"/>
      <c r="BU90" s="119"/>
      <c r="BV90" s="119"/>
      <c r="BW90" s="119"/>
      <c r="BX90" s="119"/>
      <c r="BY90" s="119"/>
      <c r="BZ90" s="119"/>
      <c r="CA90" s="119"/>
    </row>
    <row r="91" spans="1:79" ht="24" hidden="1" customHeight="1" outlineLevel="1">
      <c r="B91" s="88"/>
      <c r="C91" s="89"/>
      <c r="D91" s="89"/>
      <c r="E91" s="90"/>
      <c r="F91" s="91"/>
      <c r="G91" s="44" t="s">
        <v>74</v>
      </c>
      <c r="H91" s="96">
        <v>43345</v>
      </c>
      <c r="I91" s="105">
        <v>9</v>
      </c>
      <c r="J91" s="92"/>
      <c r="K91" s="92"/>
      <c r="L91" s="92"/>
      <c r="M91" s="93"/>
      <c r="N91" s="90"/>
      <c r="O91" s="94"/>
      <c r="P91" s="90"/>
      <c r="Q91" s="90"/>
      <c r="R91" s="94"/>
      <c r="S91" s="90"/>
      <c r="T91" s="90"/>
      <c r="U91" s="94"/>
      <c r="V91" s="45"/>
      <c r="W91" s="90"/>
      <c r="X91" s="44"/>
      <c r="Y91" s="45"/>
      <c r="Z91" s="90"/>
      <c r="AA91" s="94"/>
      <c r="AB91" s="45"/>
      <c r="AC91" s="90"/>
      <c r="AD91" s="44"/>
      <c r="AE91" s="45"/>
      <c r="AF91" s="90"/>
      <c r="AG91" s="94"/>
      <c r="AH91" s="90"/>
      <c r="AI91" s="90"/>
      <c r="AJ91" s="94"/>
      <c r="AK91" s="90"/>
      <c r="AL91" s="90"/>
      <c r="AM91" s="94"/>
      <c r="AN91" s="45"/>
      <c r="AO91" s="90"/>
      <c r="AP91" s="44"/>
      <c r="AQ91" s="45"/>
      <c r="AR91" s="90"/>
      <c r="AS91" s="97"/>
      <c r="AT91" s="98"/>
      <c r="AU91" s="98"/>
      <c r="AV91" s="98"/>
      <c r="AW91" s="98"/>
      <c r="AX91" s="98"/>
      <c r="AY91" s="98"/>
      <c r="AZ91" s="98"/>
      <c r="BA91" s="99"/>
      <c r="BB91" s="99"/>
      <c r="BC91" s="99"/>
      <c r="BD91" s="99"/>
      <c r="BE91" s="99"/>
      <c r="BF91" s="99"/>
      <c r="BG91" s="119"/>
      <c r="BH91" s="119"/>
      <c r="BI91" s="119"/>
      <c r="BJ91" s="119"/>
      <c r="BK91" s="119"/>
      <c r="BL91" s="119"/>
      <c r="BM91" s="119"/>
      <c r="BN91" s="119"/>
      <c r="BO91" s="119"/>
      <c r="BP91" s="119"/>
      <c r="BQ91" s="119"/>
      <c r="BR91" s="119"/>
      <c r="BS91" s="119"/>
      <c r="BT91" s="119"/>
      <c r="BU91" s="119"/>
      <c r="BV91" s="119"/>
      <c r="BW91" s="119"/>
      <c r="BX91" s="119"/>
      <c r="BY91" s="119"/>
      <c r="BZ91" s="119"/>
      <c r="CA91" s="119"/>
    </row>
    <row r="92" spans="1:79" ht="24" customHeight="1" collapsed="1">
      <c r="B92" s="78" t="s">
        <v>208</v>
      </c>
      <c r="C92" s="79" t="s">
        <v>212</v>
      </c>
      <c r="D92" s="79">
        <v>3</v>
      </c>
      <c r="E92" s="44">
        <v>5539</v>
      </c>
      <c r="F92" s="80" t="s">
        <v>214</v>
      </c>
      <c r="G92" s="44" t="s">
        <v>74</v>
      </c>
      <c r="H92" s="44"/>
      <c r="I92" s="105"/>
      <c r="J92" s="81">
        <v>40241</v>
      </c>
      <c r="K92" s="81" t="s">
        <v>171</v>
      </c>
      <c r="L92" s="81" t="s">
        <v>177</v>
      </c>
      <c r="M92" s="44"/>
      <c r="N92" s="45"/>
      <c r="O92" s="44"/>
      <c r="P92" s="44"/>
      <c r="Q92" s="45"/>
      <c r="R92" s="44"/>
      <c r="S92" s="44"/>
      <c r="T92" s="45"/>
      <c r="U92" s="44"/>
      <c r="V92" s="44"/>
      <c r="W92" s="45"/>
      <c r="X92" s="44"/>
      <c r="Y92" s="44"/>
      <c r="Z92" s="45"/>
      <c r="AA92" s="44"/>
      <c r="AB92" s="44"/>
      <c r="AC92" s="45"/>
      <c r="AD92" s="44"/>
      <c r="AE92" s="44"/>
      <c r="AF92" s="45"/>
      <c r="AG92" s="44"/>
      <c r="AH92" s="44"/>
      <c r="AI92" s="45"/>
      <c r="AJ92" s="44"/>
      <c r="AK92" s="44"/>
      <c r="AL92" s="45"/>
      <c r="AM92" s="44"/>
      <c r="AN92" s="44"/>
      <c r="AO92" s="45"/>
      <c r="AP92" s="44"/>
      <c r="AQ92" s="44"/>
      <c r="AR92" s="45"/>
      <c r="AS92" s="98">
        <v>0</v>
      </c>
      <c r="AT92" s="99">
        <v>9</v>
      </c>
      <c r="AU92" s="99">
        <v>9</v>
      </c>
      <c r="AV92" s="99">
        <v>9</v>
      </c>
      <c r="AW92" s="99">
        <v>9</v>
      </c>
      <c r="AX92" s="99">
        <v>9</v>
      </c>
      <c r="AY92" s="99">
        <v>9</v>
      </c>
      <c r="AZ92" s="99">
        <v>9</v>
      </c>
      <c r="BA92" s="99">
        <v>9</v>
      </c>
      <c r="BB92" s="99">
        <v>9</v>
      </c>
      <c r="BC92" s="99">
        <v>9</v>
      </c>
      <c r="BD92" s="99">
        <v>9</v>
      </c>
      <c r="BE92" s="99">
        <v>9</v>
      </c>
      <c r="BF92" s="99">
        <v>9</v>
      </c>
      <c r="BG92" s="99">
        <v>9</v>
      </c>
      <c r="BH92" s="98">
        <v>0</v>
      </c>
      <c r="BI92" s="98">
        <v>0</v>
      </c>
      <c r="BJ92" s="98">
        <v>0</v>
      </c>
      <c r="BK92" s="98">
        <v>0</v>
      </c>
      <c r="BL92" s="98">
        <v>0</v>
      </c>
      <c r="BM92" s="98">
        <v>0</v>
      </c>
      <c r="BN92" s="98">
        <v>0</v>
      </c>
      <c r="BO92" s="99">
        <v>9</v>
      </c>
      <c r="BP92" s="99">
        <v>9</v>
      </c>
      <c r="BQ92" s="99">
        <v>9</v>
      </c>
      <c r="BR92" s="99">
        <v>9</v>
      </c>
      <c r="BS92" s="99">
        <v>9</v>
      </c>
      <c r="BT92" s="99">
        <v>9</v>
      </c>
      <c r="BU92" s="98">
        <v>0</v>
      </c>
      <c r="BV92" s="99">
        <v>9</v>
      </c>
      <c r="BW92" s="99">
        <v>9</v>
      </c>
      <c r="BX92" s="99">
        <v>9</v>
      </c>
      <c r="BY92" s="99">
        <v>9</v>
      </c>
      <c r="BZ92" s="99">
        <v>9</v>
      </c>
      <c r="CA92" s="99">
        <v>9</v>
      </c>
    </row>
    <row r="93" spans="1:79" ht="24" hidden="1" customHeight="1" outlineLevel="1">
      <c r="A93" s="36">
        <v>1</v>
      </c>
      <c r="B93" s="88"/>
      <c r="C93" s="89"/>
      <c r="D93" s="89"/>
      <c r="E93" s="90"/>
      <c r="F93" s="91"/>
      <c r="G93" s="44" t="s">
        <v>14</v>
      </c>
      <c r="H93" s="96">
        <v>43318</v>
      </c>
      <c r="I93" s="105">
        <v>0</v>
      </c>
      <c r="J93" s="92"/>
      <c r="K93" s="92"/>
      <c r="L93" s="92"/>
      <c r="M93" s="93"/>
      <c r="N93" s="90"/>
      <c r="O93" s="94"/>
      <c r="P93" s="90"/>
      <c r="Q93" s="90"/>
      <c r="R93" s="94"/>
      <c r="S93" s="90"/>
      <c r="T93" s="90"/>
      <c r="U93" s="94"/>
      <c r="V93" s="44"/>
      <c r="W93" s="90"/>
      <c r="X93" s="44"/>
      <c r="Y93" s="44"/>
      <c r="Z93" s="90"/>
      <c r="AA93" s="94"/>
      <c r="AB93" s="44"/>
      <c r="AC93" s="90"/>
      <c r="AD93" s="44"/>
      <c r="AE93" s="44"/>
      <c r="AF93" s="90"/>
      <c r="AG93" s="94"/>
      <c r="AH93" s="90"/>
      <c r="AI93" s="90"/>
      <c r="AJ93" s="94"/>
      <c r="AK93" s="90"/>
      <c r="AL93" s="90"/>
      <c r="AM93" s="94"/>
      <c r="AN93" s="44"/>
      <c r="AO93" s="90"/>
      <c r="AP93" s="44"/>
      <c r="AQ93" s="44"/>
      <c r="AR93" s="90"/>
      <c r="AS93" s="97"/>
      <c r="AT93" s="98"/>
      <c r="AU93" s="98"/>
      <c r="AV93" s="98"/>
      <c r="AW93" s="98"/>
      <c r="AX93" s="98"/>
      <c r="AY93" s="98"/>
      <c r="AZ93" s="98"/>
      <c r="BA93" s="99"/>
      <c r="BB93" s="99"/>
      <c r="BC93" s="99"/>
      <c r="BD93" s="99"/>
      <c r="BE93" s="99"/>
      <c r="BF93" s="99"/>
      <c r="BG93" s="119"/>
      <c r="BH93" s="119"/>
      <c r="BI93" s="119"/>
      <c r="BJ93" s="119"/>
      <c r="BK93" s="119"/>
      <c r="BL93" s="119"/>
      <c r="BM93" s="119"/>
      <c r="BN93" s="119"/>
      <c r="BO93" s="119"/>
      <c r="BP93" s="119"/>
      <c r="BQ93" s="119"/>
      <c r="BR93" s="119"/>
      <c r="BS93" s="119"/>
      <c r="BT93" s="119"/>
      <c r="BU93" s="119"/>
      <c r="BV93" s="119"/>
      <c r="BW93" s="119"/>
      <c r="BX93" s="119"/>
      <c r="BY93" s="119"/>
      <c r="BZ93" s="119"/>
      <c r="CA93" s="119"/>
    </row>
    <row r="94" spans="1:79" ht="24" hidden="1" customHeight="1" outlineLevel="1">
      <c r="A94" s="36">
        <v>2</v>
      </c>
      <c r="B94" s="88"/>
      <c r="C94" s="89"/>
      <c r="D94" s="89"/>
      <c r="E94" s="90"/>
      <c r="F94" s="91"/>
      <c r="G94" s="44" t="s">
        <v>14</v>
      </c>
      <c r="H94" s="96">
        <v>43319</v>
      </c>
      <c r="I94" s="105">
        <v>0</v>
      </c>
      <c r="J94" s="92"/>
      <c r="K94" s="92"/>
      <c r="L94" s="92"/>
      <c r="M94" s="93"/>
      <c r="N94" s="90"/>
      <c r="O94" s="94"/>
      <c r="P94" s="90"/>
      <c r="Q94" s="90"/>
      <c r="R94" s="94"/>
      <c r="S94" s="90"/>
      <c r="T94" s="90"/>
      <c r="U94" s="94"/>
      <c r="V94" s="44"/>
      <c r="W94" s="90"/>
      <c r="X94" s="44"/>
      <c r="Y94" s="44"/>
      <c r="Z94" s="90"/>
      <c r="AA94" s="94"/>
      <c r="AB94" s="44"/>
      <c r="AC94" s="90"/>
      <c r="AD94" s="44"/>
      <c r="AE94" s="44"/>
      <c r="AF94" s="90"/>
      <c r="AG94" s="94"/>
      <c r="AH94" s="90"/>
      <c r="AI94" s="90"/>
      <c r="AJ94" s="94"/>
      <c r="AK94" s="90"/>
      <c r="AL94" s="90"/>
      <c r="AM94" s="94"/>
      <c r="AN94" s="44"/>
      <c r="AO94" s="90"/>
      <c r="AP94" s="44"/>
      <c r="AQ94" s="44"/>
      <c r="AR94" s="90"/>
      <c r="AS94" s="97"/>
      <c r="AT94" s="98"/>
      <c r="AU94" s="98"/>
      <c r="AV94" s="98"/>
      <c r="AW94" s="98"/>
      <c r="AX94" s="98"/>
      <c r="AY94" s="98"/>
      <c r="AZ94" s="98"/>
      <c r="BA94" s="99"/>
      <c r="BB94" s="99"/>
      <c r="BC94" s="99"/>
      <c r="BD94" s="99"/>
      <c r="BE94" s="99"/>
      <c r="BF94" s="99"/>
      <c r="BG94" s="119"/>
      <c r="BH94" s="119"/>
      <c r="BI94" s="119"/>
      <c r="BJ94" s="119"/>
      <c r="BK94" s="119"/>
      <c r="BL94" s="119"/>
      <c r="BM94" s="119"/>
      <c r="BN94" s="119"/>
      <c r="BO94" s="119"/>
      <c r="BP94" s="119"/>
      <c r="BQ94" s="119"/>
      <c r="BR94" s="119"/>
      <c r="BS94" s="119"/>
      <c r="BT94" s="119"/>
      <c r="BU94" s="119"/>
      <c r="BV94" s="119"/>
      <c r="BW94" s="119"/>
      <c r="BX94" s="119"/>
      <c r="BY94" s="119"/>
      <c r="BZ94" s="119"/>
      <c r="CA94" s="119"/>
    </row>
    <row r="95" spans="1:79" ht="24" hidden="1" customHeight="1" outlineLevel="1">
      <c r="A95" s="36">
        <v>3</v>
      </c>
      <c r="B95" s="88"/>
      <c r="C95" s="89"/>
      <c r="D95" s="89"/>
      <c r="E95" s="90"/>
      <c r="F95" s="91"/>
      <c r="G95" s="44" t="s">
        <v>14</v>
      </c>
      <c r="H95" s="96">
        <v>43320</v>
      </c>
      <c r="I95" s="105">
        <v>0</v>
      </c>
      <c r="J95" s="92"/>
      <c r="K95" s="92"/>
      <c r="L95" s="92"/>
      <c r="M95" s="93"/>
      <c r="N95" s="90"/>
      <c r="O95" s="94"/>
      <c r="P95" s="90"/>
      <c r="Q95" s="90"/>
      <c r="R95" s="94"/>
      <c r="S95" s="90"/>
      <c r="T95" s="90"/>
      <c r="U95" s="94"/>
      <c r="V95" s="44"/>
      <c r="W95" s="90"/>
      <c r="X95" s="44"/>
      <c r="Y95" s="44"/>
      <c r="Z95" s="90"/>
      <c r="AA95" s="94"/>
      <c r="AB95" s="44"/>
      <c r="AC95" s="90"/>
      <c r="AD95" s="44"/>
      <c r="AE95" s="44"/>
      <c r="AF95" s="90"/>
      <c r="AG95" s="94"/>
      <c r="AH95" s="90"/>
      <c r="AI95" s="90"/>
      <c r="AJ95" s="94"/>
      <c r="AK95" s="90"/>
      <c r="AL95" s="90"/>
      <c r="AM95" s="94"/>
      <c r="AN95" s="44"/>
      <c r="AO95" s="90"/>
      <c r="AP95" s="44"/>
      <c r="AQ95" s="44"/>
      <c r="AR95" s="90"/>
      <c r="AS95" s="97"/>
      <c r="AT95" s="98"/>
      <c r="AU95" s="98"/>
      <c r="AV95" s="98"/>
      <c r="AW95" s="98"/>
      <c r="AX95" s="98"/>
      <c r="AY95" s="98"/>
      <c r="AZ95" s="98"/>
      <c r="BA95" s="99"/>
      <c r="BB95" s="99"/>
      <c r="BC95" s="99"/>
      <c r="BD95" s="99"/>
      <c r="BE95" s="99"/>
      <c r="BF95" s="99"/>
      <c r="BG95" s="119"/>
      <c r="BH95" s="119"/>
      <c r="BI95" s="119"/>
      <c r="BJ95" s="119"/>
      <c r="BK95" s="119"/>
      <c r="BL95" s="119"/>
      <c r="BM95" s="119"/>
      <c r="BN95" s="119"/>
      <c r="BO95" s="119"/>
      <c r="BP95" s="119"/>
      <c r="BQ95" s="119"/>
      <c r="BR95" s="119"/>
      <c r="BS95" s="119"/>
      <c r="BT95" s="119"/>
      <c r="BU95" s="119"/>
      <c r="BV95" s="119"/>
      <c r="BW95" s="119"/>
      <c r="BX95" s="119"/>
      <c r="BY95" s="119"/>
      <c r="BZ95" s="119"/>
      <c r="CA95" s="119"/>
    </row>
    <row r="96" spans="1:79" ht="24" hidden="1" customHeight="1" outlineLevel="1">
      <c r="A96" s="36">
        <v>4</v>
      </c>
      <c r="B96" s="88"/>
      <c r="C96" s="89"/>
      <c r="D96" s="89"/>
      <c r="E96" s="90"/>
      <c r="F96" s="91"/>
      <c r="G96" s="44" t="s">
        <v>14</v>
      </c>
      <c r="H96" s="96">
        <v>43321</v>
      </c>
      <c r="I96" s="105">
        <v>0</v>
      </c>
      <c r="J96" s="92"/>
      <c r="K96" s="92"/>
      <c r="L96" s="92"/>
      <c r="M96" s="93"/>
      <c r="N96" s="90"/>
      <c r="O96" s="94"/>
      <c r="P96" s="90"/>
      <c r="Q96" s="90"/>
      <c r="R96" s="94"/>
      <c r="S96" s="90"/>
      <c r="T96" s="90"/>
      <c r="U96" s="94"/>
      <c r="V96" s="44"/>
      <c r="W96" s="90"/>
      <c r="X96" s="44"/>
      <c r="Y96" s="44"/>
      <c r="Z96" s="90"/>
      <c r="AA96" s="94"/>
      <c r="AB96" s="44"/>
      <c r="AC96" s="90"/>
      <c r="AD96" s="44"/>
      <c r="AE96" s="44"/>
      <c r="AF96" s="90"/>
      <c r="AG96" s="94"/>
      <c r="AH96" s="90"/>
      <c r="AI96" s="90"/>
      <c r="AJ96" s="94"/>
      <c r="AK96" s="90"/>
      <c r="AL96" s="90"/>
      <c r="AM96" s="94"/>
      <c r="AN96" s="44"/>
      <c r="AO96" s="90"/>
      <c r="AP96" s="44"/>
      <c r="AQ96" s="44"/>
      <c r="AR96" s="90"/>
      <c r="AS96" s="97"/>
      <c r="AT96" s="98"/>
      <c r="AU96" s="98"/>
      <c r="AV96" s="98"/>
      <c r="AW96" s="98"/>
      <c r="AX96" s="98"/>
      <c r="AY96" s="98"/>
      <c r="AZ96" s="98"/>
      <c r="BA96" s="99"/>
      <c r="BB96" s="99"/>
      <c r="BC96" s="99"/>
      <c r="BD96" s="99"/>
      <c r="BE96" s="99"/>
      <c r="BF96" s="99"/>
      <c r="BG96" s="119"/>
      <c r="BH96" s="119"/>
      <c r="BI96" s="119"/>
      <c r="BJ96" s="119"/>
      <c r="BK96" s="119"/>
      <c r="BL96" s="119"/>
      <c r="BM96" s="119"/>
      <c r="BN96" s="119"/>
      <c r="BO96" s="119"/>
      <c r="BP96" s="119"/>
      <c r="BQ96" s="119"/>
      <c r="BR96" s="119"/>
      <c r="BS96" s="119"/>
      <c r="BT96" s="119"/>
      <c r="BU96" s="119"/>
      <c r="BV96" s="119"/>
      <c r="BW96" s="119"/>
      <c r="BX96" s="119"/>
      <c r="BY96" s="119"/>
      <c r="BZ96" s="119"/>
      <c r="CA96" s="119"/>
    </row>
    <row r="97" spans="1:79" ht="24" hidden="1" customHeight="1" outlineLevel="1">
      <c r="A97" s="36">
        <v>5</v>
      </c>
      <c r="B97" s="88"/>
      <c r="C97" s="89"/>
      <c r="D97" s="89"/>
      <c r="E97" s="90"/>
      <c r="F97" s="91"/>
      <c r="G97" s="44" t="s">
        <v>14</v>
      </c>
      <c r="H97" s="96">
        <v>43322</v>
      </c>
      <c r="I97" s="105">
        <v>0</v>
      </c>
      <c r="J97" s="92"/>
      <c r="K97" s="92"/>
      <c r="L97" s="92"/>
      <c r="M97" s="93"/>
      <c r="N97" s="90"/>
      <c r="O97" s="94"/>
      <c r="P97" s="90"/>
      <c r="Q97" s="90"/>
      <c r="R97" s="94"/>
      <c r="S97" s="90"/>
      <c r="T97" s="90"/>
      <c r="U97" s="94"/>
      <c r="V97" s="44"/>
      <c r="W97" s="90"/>
      <c r="X97" s="44"/>
      <c r="Y97" s="44"/>
      <c r="Z97" s="90"/>
      <c r="AA97" s="94"/>
      <c r="AB97" s="44"/>
      <c r="AC97" s="90"/>
      <c r="AD97" s="44"/>
      <c r="AE97" s="44"/>
      <c r="AF97" s="90"/>
      <c r="AG97" s="94"/>
      <c r="AH97" s="90"/>
      <c r="AI97" s="90"/>
      <c r="AJ97" s="94"/>
      <c r="AK97" s="90"/>
      <c r="AL97" s="90"/>
      <c r="AM97" s="94"/>
      <c r="AN97" s="44"/>
      <c r="AO97" s="90"/>
      <c r="AP97" s="44"/>
      <c r="AQ97" s="44"/>
      <c r="AR97" s="90"/>
      <c r="AS97" s="97"/>
      <c r="AT97" s="98"/>
      <c r="AU97" s="98"/>
      <c r="AV97" s="98"/>
      <c r="AW97" s="98"/>
      <c r="AX97" s="98"/>
      <c r="AY97" s="98"/>
      <c r="AZ97" s="98"/>
      <c r="BA97" s="99"/>
      <c r="BB97" s="99"/>
      <c r="BC97" s="99"/>
      <c r="BD97" s="99"/>
      <c r="BE97" s="99"/>
      <c r="BF97" s="99"/>
      <c r="BG97" s="119"/>
      <c r="BH97" s="119"/>
      <c r="BI97" s="119"/>
      <c r="BJ97" s="119"/>
      <c r="BK97" s="119"/>
      <c r="BL97" s="119"/>
      <c r="BM97" s="119"/>
      <c r="BN97" s="119"/>
      <c r="BO97" s="119"/>
      <c r="BP97" s="119"/>
      <c r="BQ97" s="119"/>
      <c r="BR97" s="119"/>
      <c r="BS97" s="119"/>
      <c r="BT97" s="119"/>
      <c r="BU97" s="119"/>
      <c r="BV97" s="119"/>
      <c r="BW97" s="119"/>
      <c r="BX97" s="119"/>
      <c r="BY97" s="119"/>
      <c r="BZ97" s="119"/>
      <c r="CA97" s="119"/>
    </row>
    <row r="98" spans="1:79" ht="24" hidden="1" customHeight="1" outlineLevel="1">
      <c r="A98" s="36">
        <v>6</v>
      </c>
      <c r="B98" s="88"/>
      <c r="C98" s="89"/>
      <c r="D98" s="89"/>
      <c r="E98" s="90"/>
      <c r="F98" s="91"/>
      <c r="G98" s="44" t="s">
        <v>14</v>
      </c>
      <c r="H98" s="96">
        <v>43323</v>
      </c>
      <c r="I98" s="105">
        <v>0</v>
      </c>
      <c r="J98" s="92"/>
      <c r="K98" s="92"/>
      <c r="L98" s="92"/>
      <c r="M98" s="93"/>
      <c r="N98" s="90"/>
      <c r="O98" s="94"/>
      <c r="P98" s="90"/>
      <c r="Q98" s="90"/>
      <c r="R98" s="94"/>
      <c r="S98" s="90"/>
      <c r="T98" s="90"/>
      <c r="U98" s="94"/>
      <c r="V98" s="44"/>
      <c r="W98" s="90"/>
      <c r="X98" s="44"/>
      <c r="Y98" s="44"/>
      <c r="Z98" s="90"/>
      <c r="AA98" s="94"/>
      <c r="AB98" s="44"/>
      <c r="AC98" s="90"/>
      <c r="AD98" s="44"/>
      <c r="AE98" s="44"/>
      <c r="AF98" s="90"/>
      <c r="AG98" s="94"/>
      <c r="AH98" s="90"/>
      <c r="AI98" s="90"/>
      <c r="AJ98" s="94"/>
      <c r="AK98" s="90"/>
      <c r="AL98" s="90"/>
      <c r="AM98" s="94"/>
      <c r="AN98" s="44"/>
      <c r="AO98" s="90"/>
      <c r="AP98" s="44"/>
      <c r="AQ98" s="44"/>
      <c r="AR98" s="90"/>
      <c r="AS98" s="97"/>
      <c r="AT98" s="98"/>
      <c r="AU98" s="98"/>
      <c r="AV98" s="98"/>
      <c r="AW98" s="98"/>
      <c r="AX98" s="98"/>
      <c r="AY98" s="98"/>
      <c r="AZ98" s="98"/>
      <c r="BA98" s="99"/>
      <c r="BB98" s="99"/>
      <c r="BC98" s="99"/>
      <c r="BD98" s="99"/>
      <c r="BE98" s="99"/>
      <c r="BF98" s="99"/>
      <c r="BG98" s="119"/>
      <c r="BH98" s="119"/>
      <c r="BI98" s="119"/>
      <c r="BJ98" s="119"/>
      <c r="BK98" s="119"/>
      <c r="BL98" s="119"/>
      <c r="BM98" s="119"/>
      <c r="BN98" s="119"/>
      <c r="BO98" s="119"/>
      <c r="BP98" s="119"/>
      <c r="BQ98" s="119"/>
      <c r="BR98" s="119"/>
      <c r="BS98" s="119"/>
      <c r="BT98" s="119"/>
      <c r="BU98" s="119"/>
      <c r="BV98" s="119"/>
      <c r="BW98" s="119"/>
      <c r="BX98" s="119"/>
      <c r="BY98" s="119"/>
      <c r="BZ98" s="119"/>
      <c r="CA98" s="119"/>
    </row>
    <row r="99" spans="1:79" ht="24" hidden="1" customHeight="1" outlineLevel="1">
      <c r="A99" s="36">
        <v>7</v>
      </c>
      <c r="B99" s="88"/>
      <c r="C99" s="89"/>
      <c r="D99" s="89"/>
      <c r="E99" s="90"/>
      <c r="F99" s="91"/>
      <c r="G99" s="44" t="s">
        <v>14</v>
      </c>
      <c r="H99" s="96">
        <v>43324</v>
      </c>
      <c r="I99" s="105">
        <v>0</v>
      </c>
      <c r="J99" s="92"/>
      <c r="K99" s="92"/>
      <c r="L99" s="92"/>
      <c r="M99" s="93"/>
      <c r="N99" s="90"/>
      <c r="O99" s="94"/>
      <c r="P99" s="90"/>
      <c r="Q99" s="90"/>
      <c r="R99" s="94"/>
      <c r="S99" s="90"/>
      <c r="T99" s="90"/>
      <c r="U99" s="94"/>
      <c r="V99" s="44"/>
      <c r="W99" s="90"/>
      <c r="X99" s="44"/>
      <c r="Y99" s="44"/>
      <c r="Z99" s="90"/>
      <c r="AA99" s="94"/>
      <c r="AB99" s="44"/>
      <c r="AC99" s="90"/>
      <c r="AD99" s="44"/>
      <c r="AE99" s="44"/>
      <c r="AF99" s="90"/>
      <c r="AG99" s="94"/>
      <c r="AH99" s="90"/>
      <c r="AI99" s="90"/>
      <c r="AJ99" s="94"/>
      <c r="AK99" s="90"/>
      <c r="AL99" s="90"/>
      <c r="AM99" s="94"/>
      <c r="AN99" s="44"/>
      <c r="AO99" s="90"/>
      <c r="AP99" s="44"/>
      <c r="AQ99" s="44"/>
      <c r="AR99" s="90"/>
      <c r="AS99" s="97"/>
      <c r="AT99" s="98"/>
      <c r="AU99" s="98"/>
      <c r="AV99" s="98"/>
      <c r="AW99" s="98"/>
      <c r="AX99" s="98"/>
      <c r="AY99" s="98"/>
      <c r="AZ99" s="98"/>
      <c r="BA99" s="99"/>
      <c r="BB99" s="99"/>
      <c r="BC99" s="99"/>
      <c r="BD99" s="99"/>
      <c r="BE99" s="99"/>
      <c r="BF99" s="99"/>
      <c r="BG99" s="119"/>
      <c r="BH99" s="119"/>
      <c r="BI99" s="119"/>
      <c r="BJ99" s="119"/>
      <c r="BK99" s="119"/>
      <c r="BL99" s="119"/>
      <c r="BM99" s="119"/>
      <c r="BN99" s="119"/>
      <c r="BO99" s="119"/>
      <c r="BP99" s="119"/>
      <c r="BQ99" s="119"/>
      <c r="BR99" s="119"/>
      <c r="BS99" s="119"/>
      <c r="BT99" s="119"/>
      <c r="BU99" s="119"/>
      <c r="BV99" s="119"/>
      <c r="BW99" s="119"/>
      <c r="BX99" s="119"/>
      <c r="BY99" s="119"/>
      <c r="BZ99" s="119"/>
      <c r="CA99" s="119"/>
    </row>
    <row r="100" spans="1:79" ht="24" hidden="1" customHeight="1" outlineLevel="1">
      <c r="A100" s="36">
        <v>8</v>
      </c>
      <c r="B100" s="88"/>
      <c r="C100" s="89"/>
      <c r="D100" s="89"/>
      <c r="E100" s="90"/>
      <c r="F100" s="91"/>
      <c r="G100" s="44" t="s">
        <v>14</v>
      </c>
      <c r="H100" s="96">
        <v>43325</v>
      </c>
      <c r="I100" s="105">
        <v>0</v>
      </c>
      <c r="J100" s="92"/>
      <c r="K100" s="92"/>
      <c r="L100" s="92"/>
      <c r="M100" s="93"/>
      <c r="N100" s="90"/>
      <c r="O100" s="94"/>
      <c r="P100" s="90"/>
      <c r="Q100" s="90"/>
      <c r="R100" s="94"/>
      <c r="S100" s="90"/>
      <c r="T100" s="90"/>
      <c r="U100" s="94"/>
      <c r="V100" s="44"/>
      <c r="W100" s="90"/>
      <c r="X100" s="44"/>
      <c r="Y100" s="44"/>
      <c r="Z100" s="90"/>
      <c r="AA100" s="94"/>
      <c r="AB100" s="44"/>
      <c r="AC100" s="90"/>
      <c r="AD100" s="44"/>
      <c r="AE100" s="44"/>
      <c r="AF100" s="90"/>
      <c r="AG100" s="94"/>
      <c r="AH100" s="90"/>
      <c r="AI100" s="90"/>
      <c r="AJ100" s="94"/>
      <c r="AK100" s="90"/>
      <c r="AL100" s="90"/>
      <c r="AM100" s="94"/>
      <c r="AN100" s="44"/>
      <c r="AO100" s="90"/>
      <c r="AP100" s="44"/>
      <c r="AQ100" s="44"/>
      <c r="AR100" s="90"/>
      <c r="AS100" s="97"/>
      <c r="AT100" s="98"/>
      <c r="AU100" s="98"/>
      <c r="AV100" s="98"/>
      <c r="AW100" s="98"/>
      <c r="AX100" s="98"/>
      <c r="AY100" s="98"/>
      <c r="AZ100" s="98"/>
      <c r="BA100" s="99"/>
      <c r="BB100" s="99"/>
      <c r="BC100" s="99"/>
      <c r="BD100" s="99"/>
      <c r="BE100" s="99"/>
      <c r="BF100" s="99"/>
      <c r="BG100" s="119"/>
      <c r="BH100" s="119"/>
      <c r="BI100" s="119"/>
      <c r="BJ100" s="119"/>
      <c r="BK100" s="119"/>
      <c r="BL100" s="119"/>
      <c r="BM100" s="119"/>
      <c r="BN100" s="119"/>
      <c r="BO100" s="119"/>
      <c r="BP100" s="119"/>
      <c r="BQ100" s="119"/>
      <c r="BR100" s="119"/>
      <c r="BS100" s="119"/>
      <c r="BT100" s="119"/>
      <c r="BU100" s="119"/>
      <c r="BV100" s="119"/>
      <c r="BW100" s="119"/>
      <c r="BX100" s="119"/>
      <c r="BY100" s="119"/>
      <c r="BZ100" s="119"/>
      <c r="CA100" s="119"/>
    </row>
    <row r="101" spans="1:79" ht="24" hidden="1" customHeight="1" outlineLevel="1">
      <c r="A101" s="36">
        <v>9</v>
      </c>
      <c r="B101" s="88"/>
      <c r="C101" s="89"/>
      <c r="D101" s="89"/>
      <c r="E101" s="90"/>
      <c r="F101" s="91"/>
      <c r="G101" s="44" t="s">
        <v>14</v>
      </c>
      <c r="H101" s="96">
        <v>43326</v>
      </c>
      <c r="I101" s="105">
        <v>0</v>
      </c>
      <c r="J101" s="92"/>
      <c r="K101" s="92"/>
      <c r="L101" s="92"/>
      <c r="M101" s="93"/>
      <c r="N101" s="90"/>
      <c r="O101" s="94"/>
      <c r="P101" s="90"/>
      <c r="Q101" s="90"/>
      <c r="R101" s="94"/>
      <c r="S101" s="90"/>
      <c r="T101" s="90"/>
      <c r="U101" s="94"/>
      <c r="V101" s="44"/>
      <c r="W101" s="90"/>
      <c r="X101" s="44"/>
      <c r="Y101" s="44"/>
      <c r="Z101" s="90"/>
      <c r="AA101" s="94"/>
      <c r="AB101" s="44"/>
      <c r="AC101" s="90"/>
      <c r="AD101" s="44"/>
      <c r="AE101" s="44"/>
      <c r="AF101" s="90"/>
      <c r="AG101" s="94"/>
      <c r="AH101" s="90"/>
      <c r="AI101" s="90"/>
      <c r="AJ101" s="94"/>
      <c r="AK101" s="90"/>
      <c r="AL101" s="90"/>
      <c r="AM101" s="94"/>
      <c r="AN101" s="44"/>
      <c r="AO101" s="90"/>
      <c r="AP101" s="44"/>
      <c r="AQ101" s="44"/>
      <c r="AR101" s="90"/>
      <c r="AS101" s="97"/>
      <c r="AT101" s="98"/>
      <c r="AU101" s="98"/>
      <c r="AV101" s="98"/>
      <c r="AW101" s="98"/>
      <c r="AX101" s="98"/>
      <c r="AY101" s="98"/>
      <c r="AZ101" s="98"/>
      <c r="BA101" s="99"/>
      <c r="BB101" s="99"/>
      <c r="BC101" s="99"/>
      <c r="BD101" s="99"/>
      <c r="BE101" s="99"/>
      <c r="BF101" s="99"/>
      <c r="BG101" s="119"/>
      <c r="BH101" s="119"/>
      <c r="BI101" s="119"/>
      <c r="BJ101" s="119"/>
      <c r="BK101" s="119"/>
      <c r="BL101" s="119"/>
      <c r="BM101" s="119"/>
      <c r="BN101" s="119"/>
      <c r="BO101" s="119"/>
      <c r="BP101" s="119"/>
      <c r="BQ101" s="119"/>
      <c r="BR101" s="119"/>
      <c r="BS101" s="119"/>
      <c r="BT101" s="119"/>
      <c r="BU101" s="119"/>
      <c r="BV101" s="119"/>
      <c r="BW101" s="119"/>
      <c r="BX101" s="119"/>
      <c r="BY101" s="119"/>
      <c r="BZ101" s="119"/>
      <c r="CA101" s="119"/>
    </row>
    <row r="102" spans="1:79" ht="24" hidden="1" customHeight="1" outlineLevel="1">
      <c r="A102" s="36">
        <v>10</v>
      </c>
      <c r="B102" s="88"/>
      <c r="C102" s="89"/>
      <c r="D102" s="89"/>
      <c r="E102" s="90"/>
      <c r="F102" s="91"/>
      <c r="G102" s="44" t="s">
        <v>14</v>
      </c>
      <c r="H102" s="96">
        <v>43327</v>
      </c>
      <c r="I102" s="105">
        <v>0</v>
      </c>
      <c r="J102" s="92"/>
      <c r="K102" s="92"/>
      <c r="L102" s="92"/>
      <c r="M102" s="93"/>
      <c r="N102" s="90"/>
      <c r="O102" s="94"/>
      <c r="P102" s="90"/>
      <c r="Q102" s="90"/>
      <c r="R102" s="94"/>
      <c r="S102" s="90"/>
      <c r="T102" s="90"/>
      <c r="U102" s="94"/>
      <c r="V102" s="44"/>
      <c r="W102" s="90"/>
      <c r="X102" s="44"/>
      <c r="Y102" s="44"/>
      <c r="Z102" s="90"/>
      <c r="AA102" s="94"/>
      <c r="AB102" s="44"/>
      <c r="AC102" s="90"/>
      <c r="AD102" s="44"/>
      <c r="AE102" s="44"/>
      <c r="AF102" s="90"/>
      <c r="AG102" s="94"/>
      <c r="AH102" s="90"/>
      <c r="AI102" s="90"/>
      <c r="AJ102" s="94"/>
      <c r="AK102" s="90"/>
      <c r="AL102" s="90"/>
      <c r="AM102" s="94"/>
      <c r="AN102" s="44"/>
      <c r="AO102" s="90"/>
      <c r="AP102" s="44"/>
      <c r="AQ102" s="44"/>
      <c r="AR102" s="90"/>
      <c r="AS102" s="97"/>
      <c r="AT102" s="98"/>
      <c r="AU102" s="98"/>
      <c r="AV102" s="98"/>
      <c r="AW102" s="98"/>
      <c r="AX102" s="98"/>
      <c r="AY102" s="98"/>
      <c r="AZ102" s="98"/>
      <c r="BA102" s="99"/>
      <c r="BB102" s="99"/>
      <c r="BC102" s="99"/>
      <c r="BD102" s="99"/>
      <c r="BE102" s="99"/>
      <c r="BF102" s="99"/>
      <c r="BG102" s="119"/>
      <c r="BH102" s="119"/>
      <c r="BI102" s="119"/>
      <c r="BJ102" s="119"/>
      <c r="BK102" s="119"/>
      <c r="BL102" s="119"/>
      <c r="BM102" s="119"/>
      <c r="BN102" s="119"/>
      <c r="BO102" s="119"/>
      <c r="BP102" s="119"/>
      <c r="BQ102" s="119"/>
      <c r="BR102" s="119"/>
      <c r="BS102" s="119"/>
      <c r="BT102" s="119"/>
      <c r="BU102" s="119"/>
      <c r="BV102" s="119"/>
      <c r="BW102" s="119"/>
      <c r="BX102" s="119"/>
      <c r="BY102" s="119"/>
      <c r="BZ102" s="119"/>
      <c r="CA102" s="119"/>
    </row>
    <row r="103" spans="1:79" ht="24" hidden="1" customHeight="1" outlineLevel="1">
      <c r="A103" s="36">
        <v>11</v>
      </c>
      <c r="B103" s="88"/>
      <c r="C103" s="89"/>
      <c r="D103" s="89"/>
      <c r="E103" s="90"/>
      <c r="F103" s="91"/>
      <c r="G103" s="44" t="s">
        <v>14</v>
      </c>
      <c r="H103" s="96">
        <v>43328</v>
      </c>
      <c r="I103" s="105">
        <v>0</v>
      </c>
      <c r="J103" s="92"/>
      <c r="K103" s="92"/>
      <c r="L103" s="92"/>
      <c r="M103" s="93"/>
      <c r="N103" s="90"/>
      <c r="O103" s="94"/>
      <c r="P103" s="90"/>
      <c r="Q103" s="90"/>
      <c r="R103" s="94"/>
      <c r="S103" s="90"/>
      <c r="T103" s="90"/>
      <c r="U103" s="94"/>
      <c r="V103" s="44"/>
      <c r="W103" s="90"/>
      <c r="X103" s="44"/>
      <c r="Y103" s="44"/>
      <c r="Z103" s="90"/>
      <c r="AA103" s="94"/>
      <c r="AB103" s="44"/>
      <c r="AC103" s="90"/>
      <c r="AD103" s="44"/>
      <c r="AE103" s="44"/>
      <c r="AF103" s="90"/>
      <c r="AG103" s="94"/>
      <c r="AH103" s="90"/>
      <c r="AI103" s="90"/>
      <c r="AJ103" s="94"/>
      <c r="AK103" s="90"/>
      <c r="AL103" s="90"/>
      <c r="AM103" s="94"/>
      <c r="AN103" s="44"/>
      <c r="AO103" s="90"/>
      <c r="AP103" s="44"/>
      <c r="AQ103" s="44"/>
      <c r="AR103" s="90"/>
      <c r="AS103" s="97"/>
      <c r="AT103" s="98"/>
      <c r="AU103" s="98"/>
      <c r="AV103" s="98"/>
      <c r="AW103" s="98"/>
      <c r="AX103" s="98"/>
      <c r="AY103" s="98"/>
      <c r="AZ103" s="98"/>
      <c r="BA103" s="99"/>
      <c r="BB103" s="99"/>
      <c r="BC103" s="99"/>
      <c r="BD103" s="99"/>
      <c r="BE103" s="99"/>
      <c r="BF103" s="99"/>
      <c r="BG103" s="119"/>
      <c r="BH103" s="119"/>
      <c r="BI103" s="119"/>
      <c r="BJ103" s="119"/>
      <c r="BK103" s="119"/>
      <c r="BL103" s="119"/>
      <c r="BM103" s="119"/>
      <c r="BN103" s="119"/>
      <c r="BO103" s="119"/>
      <c r="BP103" s="119"/>
      <c r="BQ103" s="119"/>
      <c r="BR103" s="119"/>
      <c r="BS103" s="119"/>
      <c r="BT103" s="119"/>
      <c r="BU103" s="119"/>
      <c r="BV103" s="119"/>
      <c r="BW103" s="119"/>
      <c r="BX103" s="119"/>
      <c r="BY103" s="119"/>
      <c r="BZ103" s="119"/>
      <c r="CA103" s="119"/>
    </row>
    <row r="104" spans="1:79" ht="24" hidden="1" customHeight="1" outlineLevel="1">
      <c r="A104" s="36">
        <v>12</v>
      </c>
      <c r="B104" s="88"/>
      <c r="C104" s="89"/>
      <c r="D104" s="89"/>
      <c r="E104" s="90"/>
      <c r="F104" s="91"/>
      <c r="G104" s="44" t="s">
        <v>14</v>
      </c>
      <c r="H104" s="96">
        <v>43329</v>
      </c>
      <c r="I104" s="105">
        <v>0</v>
      </c>
      <c r="J104" s="92"/>
      <c r="K104" s="92"/>
      <c r="L104" s="92"/>
      <c r="M104" s="93"/>
      <c r="N104" s="90"/>
      <c r="O104" s="94"/>
      <c r="P104" s="90"/>
      <c r="Q104" s="90"/>
      <c r="R104" s="94"/>
      <c r="S104" s="90"/>
      <c r="T104" s="90"/>
      <c r="U104" s="94"/>
      <c r="V104" s="44"/>
      <c r="W104" s="90"/>
      <c r="X104" s="44"/>
      <c r="Y104" s="44"/>
      <c r="Z104" s="90"/>
      <c r="AA104" s="94"/>
      <c r="AB104" s="44"/>
      <c r="AC104" s="90"/>
      <c r="AD104" s="44"/>
      <c r="AE104" s="44"/>
      <c r="AF104" s="90"/>
      <c r="AG104" s="94"/>
      <c r="AH104" s="90"/>
      <c r="AI104" s="90"/>
      <c r="AJ104" s="94"/>
      <c r="AK104" s="90"/>
      <c r="AL104" s="90"/>
      <c r="AM104" s="94"/>
      <c r="AN104" s="44"/>
      <c r="AO104" s="90"/>
      <c r="AP104" s="44"/>
      <c r="AQ104" s="44"/>
      <c r="AR104" s="90"/>
      <c r="AS104" s="97"/>
      <c r="AT104" s="98"/>
      <c r="AU104" s="98"/>
      <c r="AV104" s="98"/>
      <c r="AW104" s="98"/>
      <c r="AX104" s="98"/>
      <c r="AY104" s="98"/>
      <c r="AZ104" s="98"/>
      <c r="BA104" s="99"/>
      <c r="BB104" s="99"/>
      <c r="BC104" s="99"/>
      <c r="BD104" s="99"/>
      <c r="BE104" s="99"/>
      <c r="BF104" s="99"/>
      <c r="BG104" s="119"/>
      <c r="BH104" s="119"/>
      <c r="BI104" s="119"/>
      <c r="BJ104" s="119"/>
      <c r="BK104" s="119"/>
      <c r="BL104" s="119"/>
      <c r="BM104" s="119"/>
      <c r="BN104" s="119"/>
      <c r="BO104" s="119"/>
      <c r="BP104" s="119"/>
      <c r="BQ104" s="119"/>
      <c r="BR104" s="119"/>
      <c r="BS104" s="119"/>
      <c r="BT104" s="119"/>
      <c r="BU104" s="119"/>
      <c r="BV104" s="119"/>
      <c r="BW104" s="119"/>
      <c r="BX104" s="119"/>
      <c r="BY104" s="119"/>
      <c r="BZ104" s="119"/>
      <c r="CA104" s="119"/>
    </row>
    <row r="105" spans="1:79" ht="24" hidden="1" customHeight="1" outlineLevel="1">
      <c r="A105" s="36">
        <v>13</v>
      </c>
      <c r="B105" s="88"/>
      <c r="C105" s="89"/>
      <c r="D105" s="89"/>
      <c r="E105" s="90"/>
      <c r="F105" s="91"/>
      <c r="G105" s="44" t="s">
        <v>14</v>
      </c>
      <c r="H105" s="96">
        <v>43330</v>
      </c>
      <c r="I105" s="105">
        <v>0</v>
      </c>
      <c r="J105" s="92"/>
      <c r="K105" s="92"/>
      <c r="L105" s="92"/>
      <c r="M105" s="93"/>
      <c r="N105" s="90"/>
      <c r="O105" s="94"/>
      <c r="P105" s="90"/>
      <c r="Q105" s="90"/>
      <c r="R105" s="94"/>
      <c r="S105" s="90"/>
      <c r="T105" s="90"/>
      <c r="U105" s="94"/>
      <c r="V105" s="44"/>
      <c r="W105" s="90"/>
      <c r="X105" s="44"/>
      <c r="Y105" s="44"/>
      <c r="Z105" s="90"/>
      <c r="AA105" s="94"/>
      <c r="AB105" s="44"/>
      <c r="AC105" s="90"/>
      <c r="AD105" s="44"/>
      <c r="AE105" s="44"/>
      <c r="AF105" s="90"/>
      <c r="AG105" s="94"/>
      <c r="AH105" s="90"/>
      <c r="AI105" s="90"/>
      <c r="AJ105" s="94"/>
      <c r="AK105" s="90"/>
      <c r="AL105" s="90"/>
      <c r="AM105" s="94"/>
      <c r="AN105" s="44"/>
      <c r="AO105" s="90"/>
      <c r="AP105" s="44"/>
      <c r="AQ105" s="44"/>
      <c r="AR105" s="90"/>
      <c r="AS105" s="97"/>
      <c r="AT105" s="98"/>
      <c r="AU105" s="98"/>
      <c r="AV105" s="98"/>
      <c r="AW105" s="98"/>
      <c r="AX105" s="98"/>
      <c r="AY105" s="98"/>
      <c r="AZ105" s="98"/>
      <c r="BA105" s="99"/>
      <c r="BB105" s="99"/>
      <c r="BC105" s="99"/>
      <c r="BD105" s="99"/>
      <c r="BE105" s="99"/>
      <c r="BF105" s="99"/>
      <c r="BG105" s="119"/>
      <c r="BH105" s="119"/>
      <c r="BI105" s="119"/>
      <c r="BJ105" s="119"/>
      <c r="BK105" s="119"/>
      <c r="BL105" s="119"/>
      <c r="BM105" s="119"/>
      <c r="BN105" s="119"/>
      <c r="BO105" s="119"/>
      <c r="BP105" s="119"/>
      <c r="BQ105" s="119"/>
      <c r="BR105" s="119"/>
      <c r="BS105" s="119"/>
      <c r="BT105" s="119"/>
      <c r="BU105" s="119"/>
      <c r="BV105" s="119"/>
      <c r="BW105" s="119"/>
      <c r="BX105" s="119"/>
      <c r="BY105" s="119"/>
      <c r="BZ105" s="119"/>
      <c r="CA105" s="119"/>
    </row>
    <row r="106" spans="1:79" ht="24" hidden="1" customHeight="1" outlineLevel="1">
      <c r="A106" s="36">
        <v>14</v>
      </c>
      <c r="B106" s="88"/>
      <c r="C106" s="89"/>
      <c r="D106" s="89"/>
      <c r="E106" s="90"/>
      <c r="F106" s="91"/>
      <c r="G106" s="44" t="s">
        <v>14</v>
      </c>
      <c r="H106" s="96">
        <v>43331</v>
      </c>
      <c r="I106" s="105">
        <v>0</v>
      </c>
      <c r="J106" s="92"/>
      <c r="K106" s="92"/>
      <c r="L106" s="92"/>
      <c r="M106" s="93"/>
      <c r="N106" s="90"/>
      <c r="O106" s="94"/>
      <c r="P106" s="90"/>
      <c r="Q106" s="90"/>
      <c r="R106" s="94"/>
      <c r="S106" s="90"/>
      <c r="T106" s="90"/>
      <c r="U106" s="94"/>
      <c r="V106" s="44"/>
      <c r="W106" s="90"/>
      <c r="X106" s="44"/>
      <c r="Y106" s="44"/>
      <c r="Z106" s="90"/>
      <c r="AA106" s="94"/>
      <c r="AB106" s="44"/>
      <c r="AC106" s="90"/>
      <c r="AD106" s="44"/>
      <c r="AE106" s="44"/>
      <c r="AF106" s="90"/>
      <c r="AG106" s="94"/>
      <c r="AH106" s="90"/>
      <c r="AI106" s="90"/>
      <c r="AJ106" s="94"/>
      <c r="AK106" s="90"/>
      <c r="AL106" s="90"/>
      <c r="AM106" s="94"/>
      <c r="AN106" s="44"/>
      <c r="AO106" s="90"/>
      <c r="AP106" s="44"/>
      <c r="AQ106" s="44"/>
      <c r="AR106" s="90"/>
      <c r="AS106" s="97"/>
      <c r="AT106" s="98"/>
      <c r="AU106" s="98"/>
      <c r="AV106" s="98"/>
      <c r="AW106" s="98"/>
      <c r="AX106" s="98"/>
      <c r="AY106" s="98"/>
      <c r="AZ106" s="98"/>
      <c r="BA106" s="99"/>
      <c r="BB106" s="99"/>
      <c r="BC106" s="99"/>
      <c r="BD106" s="99"/>
      <c r="BE106" s="99"/>
      <c r="BF106" s="99"/>
      <c r="BG106" s="119"/>
      <c r="BH106" s="119"/>
      <c r="BI106" s="119"/>
      <c r="BJ106" s="119"/>
      <c r="BK106" s="119"/>
      <c r="BL106" s="119"/>
      <c r="BM106" s="119"/>
      <c r="BN106" s="119"/>
      <c r="BO106" s="119"/>
      <c r="BP106" s="119"/>
      <c r="BQ106" s="119"/>
      <c r="BR106" s="119"/>
      <c r="BS106" s="119"/>
      <c r="BT106" s="119"/>
      <c r="BU106" s="119"/>
      <c r="BV106" s="119"/>
      <c r="BW106" s="119"/>
      <c r="BX106" s="119"/>
      <c r="BY106" s="119"/>
      <c r="BZ106" s="119"/>
      <c r="CA106" s="119"/>
    </row>
    <row r="107" spans="1:79" ht="24" hidden="1" customHeight="1" outlineLevel="1">
      <c r="B107" s="88"/>
      <c r="C107" s="89"/>
      <c r="D107" s="89"/>
      <c r="E107" s="90"/>
      <c r="F107" s="91"/>
      <c r="G107" s="44" t="s">
        <v>14</v>
      </c>
      <c r="H107" s="96">
        <v>43332</v>
      </c>
      <c r="I107" s="105">
        <v>0</v>
      </c>
      <c r="J107" s="92"/>
      <c r="K107" s="92"/>
      <c r="L107" s="92"/>
      <c r="M107" s="93"/>
      <c r="N107" s="90"/>
      <c r="O107" s="94"/>
      <c r="P107" s="90"/>
      <c r="Q107" s="90"/>
      <c r="R107" s="94"/>
      <c r="S107" s="90"/>
      <c r="T107" s="90"/>
      <c r="U107" s="94"/>
      <c r="V107" s="44"/>
      <c r="W107" s="90"/>
      <c r="X107" s="44"/>
      <c r="Y107" s="44"/>
      <c r="Z107" s="90"/>
      <c r="AA107" s="94"/>
      <c r="AB107" s="44"/>
      <c r="AC107" s="90"/>
      <c r="AD107" s="44"/>
      <c r="AE107" s="44"/>
      <c r="AF107" s="90"/>
      <c r="AG107" s="94"/>
      <c r="AH107" s="90"/>
      <c r="AI107" s="90"/>
      <c r="AJ107" s="94"/>
      <c r="AK107" s="90"/>
      <c r="AL107" s="90"/>
      <c r="AM107" s="94"/>
      <c r="AN107" s="44"/>
      <c r="AO107" s="90"/>
      <c r="AP107" s="44"/>
      <c r="AQ107" s="44"/>
      <c r="AR107" s="90"/>
      <c r="AS107" s="97"/>
      <c r="AT107" s="98"/>
      <c r="AU107" s="98"/>
      <c r="AV107" s="98"/>
      <c r="AW107" s="98"/>
      <c r="AX107" s="98"/>
      <c r="AY107" s="98"/>
      <c r="AZ107" s="98"/>
      <c r="BA107" s="99"/>
      <c r="BB107" s="99"/>
      <c r="BC107" s="99"/>
      <c r="BD107" s="99"/>
      <c r="BE107" s="99"/>
      <c r="BF107" s="99"/>
      <c r="BG107" s="119"/>
      <c r="BH107" s="119"/>
      <c r="BI107" s="119"/>
      <c r="BJ107" s="119"/>
      <c r="BK107" s="119"/>
      <c r="BL107" s="119"/>
      <c r="BM107" s="119"/>
      <c r="BN107" s="119"/>
      <c r="BO107" s="119"/>
      <c r="BP107" s="119"/>
      <c r="BQ107" s="119"/>
      <c r="BR107" s="119"/>
      <c r="BS107" s="119"/>
      <c r="BT107" s="119"/>
      <c r="BU107" s="119"/>
      <c r="BV107" s="119"/>
      <c r="BW107" s="119"/>
      <c r="BX107" s="119"/>
      <c r="BY107" s="119"/>
      <c r="BZ107" s="119"/>
      <c r="CA107" s="119"/>
    </row>
    <row r="108" spans="1:79" ht="24" hidden="1" customHeight="1" outlineLevel="1">
      <c r="B108" s="88"/>
      <c r="C108" s="89"/>
      <c r="D108" s="89"/>
      <c r="E108" s="90"/>
      <c r="F108" s="91"/>
      <c r="G108" s="44" t="s">
        <v>14</v>
      </c>
      <c r="H108" s="96">
        <v>43333</v>
      </c>
      <c r="I108" s="105">
        <v>0</v>
      </c>
      <c r="J108" s="92"/>
      <c r="K108" s="92"/>
      <c r="L108" s="92"/>
      <c r="M108" s="93"/>
      <c r="N108" s="90"/>
      <c r="O108" s="94"/>
      <c r="P108" s="90"/>
      <c r="Q108" s="90"/>
      <c r="R108" s="94"/>
      <c r="S108" s="90"/>
      <c r="T108" s="90"/>
      <c r="U108" s="94"/>
      <c r="V108" s="44"/>
      <c r="W108" s="90"/>
      <c r="X108" s="44"/>
      <c r="Y108" s="44"/>
      <c r="Z108" s="90"/>
      <c r="AA108" s="94"/>
      <c r="AB108" s="44"/>
      <c r="AC108" s="90"/>
      <c r="AD108" s="44"/>
      <c r="AE108" s="44"/>
      <c r="AF108" s="90"/>
      <c r="AG108" s="94"/>
      <c r="AH108" s="90"/>
      <c r="AI108" s="90"/>
      <c r="AJ108" s="94"/>
      <c r="AK108" s="90"/>
      <c r="AL108" s="90"/>
      <c r="AM108" s="94"/>
      <c r="AN108" s="44"/>
      <c r="AO108" s="90"/>
      <c r="AP108" s="44"/>
      <c r="AQ108" s="44"/>
      <c r="AR108" s="90"/>
      <c r="AS108" s="97"/>
      <c r="AT108" s="98"/>
      <c r="AU108" s="98"/>
      <c r="AV108" s="98"/>
      <c r="AW108" s="98"/>
      <c r="AX108" s="98"/>
      <c r="AY108" s="98"/>
      <c r="AZ108" s="98"/>
      <c r="BA108" s="99"/>
      <c r="BB108" s="99"/>
      <c r="BC108" s="99"/>
      <c r="BD108" s="99"/>
      <c r="BE108" s="99"/>
      <c r="BF108" s="99"/>
      <c r="BG108" s="119"/>
      <c r="BH108" s="119"/>
      <c r="BI108" s="119"/>
      <c r="BJ108" s="119"/>
      <c r="BK108" s="119"/>
      <c r="BL108" s="119"/>
      <c r="BM108" s="119"/>
      <c r="BN108" s="119"/>
      <c r="BO108" s="119"/>
      <c r="BP108" s="119"/>
      <c r="BQ108" s="119"/>
      <c r="BR108" s="119"/>
      <c r="BS108" s="119"/>
      <c r="BT108" s="119"/>
      <c r="BU108" s="119"/>
      <c r="BV108" s="119"/>
      <c r="BW108" s="119"/>
      <c r="BX108" s="119"/>
      <c r="BY108" s="119"/>
      <c r="BZ108" s="119"/>
      <c r="CA108" s="119"/>
    </row>
    <row r="109" spans="1:79" ht="24" hidden="1" customHeight="1" outlineLevel="1">
      <c r="B109" s="88"/>
      <c r="C109" s="89"/>
      <c r="D109" s="89"/>
      <c r="E109" s="90"/>
      <c r="F109" s="91"/>
      <c r="G109" s="44" t="s">
        <v>14</v>
      </c>
      <c r="H109" s="96">
        <v>43334</v>
      </c>
      <c r="I109" s="105">
        <v>0</v>
      </c>
      <c r="J109" s="92"/>
      <c r="K109" s="92"/>
      <c r="L109" s="92"/>
      <c r="M109" s="93"/>
      <c r="N109" s="90"/>
      <c r="O109" s="94"/>
      <c r="P109" s="90"/>
      <c r="Q109" s="90"/>
      <c r="R109" s="94"/>
      <c r="S109" s="90"/>
      <c r="T109" s="90"/>
      <c r="U109" s="94"/>
      <c r="V109" s="44"/>
      <c r="W109" s="90"/>
      <c r="X109" s="44"/>
      <c r="Y109" s="44"/>
      <c r="Z109" s="90"/>
      <c r="AA109" s="94"/>
      <c r="AB109" s="44"/>
      <c r="AC109" s="90"/>
      <c r="AD109" s="44"/>
      <c r="AE109" s="44"/>
      <c r="AF109" s="90"/>
      <c r="AG109" s="94"/>
      <c r="AH109" s="90"/>
      <c r="AI109" s="90"/>
      <c r="AJ109" s="94"/>
      <c r="AK109" s="90"/>
      <c r="AL109" s="90"/>
      <c r="AM109" s="94"/>
      <c r="AN109" s="44"/>
      <c r="AO109" s="90"/>
      <c r="AP109" s="44"/>
      <c r="AQ109" s="44"/>
      <c r="AR109" s="90"/>
      <c r="AS109" s="97"/>
      <c r="AT109" s="98"/>
      <c r="AU109" s="98"/>
      <c r="AV109" s="98"/>
      <c r="AW109" s="98"/>
      <c r="AX109" s="98"/>
      <c r="AY109" s="98"/>
      <c r="AZ109" s="98"/>
      <c r="BA109" s="99"/>
      <c r="BB109" s="99"/>
      <c r="BC109" s="99"/>
      <c r="BD109" s="99"/>
      <c r="BE109" s="99"/>
      <c r="BF109" s="99"/>
      <c r="BG109" s="119"/>
      <c r="BH109" s="119"/>
      <c r="BI109" s="119"/>
      <c r="BJ109" s="119"/>
      <c r="BK109" s="119"/>
      <c r="BL109" s="119"/>
      <c r="BM109" s="119"/>
      <c r="BN109" s="119"/>
      <c r="BO109" s="119"/>
      <c r="BP109" s="119"/>
      <c r="BQ109" s="119"/>
      <c r="BR109" s="119"/>
      <c r="BS109" s="119"/>
      <c r="BT109" s="119"/>
      <c r="BU109" s="119"/>
      <c r="BV109" s="119"/>
      <c r="BW109" s="119"/>
      <c r="BX109" s="119"/>
      <c r="BY109" s="119"/>
      <c r="BZ109" s="119"/>
      <c r="CA109" s="119"/>
    </row>
    <row r="110" spans="1:79" ht="24" hidden="1" customHeight="1" outlineLevel="1">
      <c r="B110" s="88"/>
      <c r="C110" s="89"/>
      <c r="D110" s="89"/>
      <c r="E110" s="90"/>
      <c r="F110" s="91"/>
      <c r="G110" s="44" t="s">
        <v>14</v>
      </c>
      <c r="H110" s="96">
        <v>43335</v>
      </c>
      <c r="I110" s="105">
        <v>0</v>
      </c>
      <c r="J110" s="92"/>
      <c r="K110" s="92"/>
      <c r="L110" s="92"/>
      <c r="M110" s="93"/>
      <c r="N110" s="90"/>
      <c r="O110" s="94"/>
      <c r="P110" s="90"/>
      <c r="Q110" s="90"/>
      <c r="R110" s="94"/>
      <c r="S110" s="90"/>
      <c r="T110" s="90"/>
      <c r="U110" s="94"/>
      <c r="V110" s="44"/>
      <c r="W110" s="90"/>
      <c r="X110" s="44"/>
      <c r="Y110" s="44"/>
      <c r="Z110" s="90"/>
      <c r="AA110" s="94"/>
      <c r="AB110" s="44"/>
      <c r="AC110" s="90"/>
      <c r="AD110" s="44"/>
      <c r="AE110" s="44"/>
      <c r="AF110" s="90"/>
      <c r="AG110" s="94"/>
      <c r="AH110" s="90"/>
      <c r="AI110" s="90"/>
      <c r="AJ110" s="94"/>
      <c r="AK110" s="90"/>
      <c r="AL110" s="90"/>
      <c r="AM110" s="94"/>
      <c r="AN110" s="44"/>
      <c r="AO110" s="90"/>
      <c r="AP110" s="44"/>
      <c r="AQ110" s="44"/>
      <c r="AR110" s="90"/>
      <c r="AS110" s="97"/>
      <c r="AT110" s="98"/>
      <c r="AU110" s="98"/>
      <c r="AV110" s="98"/>
      <c r="AW110" s="98"/>
      <c r="AX110" s="98"/>
      <c r="AY110" s="98"/>
      <c r="AZ110" s="98"/>
      <c r="BA110" s="99"/>
      <c r="BB110" s="99"/>
      <c r="BC110" s="99"/>
      <c r="BD110" s="99"/>
      <c r="BE110" s="99"/>
      <c r="BF110" s="99"/>
      <c r="BG110" s="119"/>
      <c r="BH110" s="119"/>
      <c r="BI110" s="119"/>
      <c r="BJ110" s="119"/>
      <c r="BK110" s="119"/>
      <c r="BL110" s="119"/>
      <c r="BM110" s="119"/>
      <c r="BN110" s="119"/>
      <c r="BO110" s="119"/>
      <c r="BP110" s="119"/>
      <c r="BQ110" s="119"/>
      <c r="BR110" s="119"/>
      <c r="BS110" s="119"/>
      <c r="BT110" s="119"/>
      <c r="BU110" s="119"/>
      <c r="BV110" s="119"/>
      <c r="BW110" s="119"/>
      <c r="BX110" s="119"/>
      <c r="BY110" s="119"/>
      <c r="BZ110" s="119"/>
      <c r="CA110" s="119"/>
    </row>
    <row r="111" spans="1:79" ht="24" hidden="1" customHeight="1" outlineLevel="1">
      <c r="B111" s="88"/>
      <c r="C111" s="89"/>
      <c r="D111" s="89"/>
      <c r="E111" s="90"/>
      <c r="F111" s="91"/>
      <c r="G111" s="44" t="s">
        <v>14</v>
      </c>
      <c r="H111" s="96">
        <v>43336</v>
      </c>
      <c r="I111" s="105">
        <v>0</v>
      </c>
      <c r="J111" s="92"/>
      <c r="K111" s="92"/>
      <c r="L111" s="92"/>
      <c r="M111" s="93"/>
      <c r="N111" s="90"/>
      <c r="O111" s="94"/>
      <c r="P111" s="90"/>
      <c r="Q111" s="90"/>
      <c r="R111" s="94"/>
      <c r="S111" s="90"/>
      <c r="T111" s="90"/>
      <c r="U111" s="94"/>
      <c r="V111" s="44"/>
      <c r="W111" s="90"/>
      <c r="X111" s="44"/>
      <c r="Y111" s="44"/>
      <c r="Z111" s="90"/>
      <c r="AA111" s="94"/>
      <c r="AB111" s="44"/>
      <c r="AC111" s="90"/>
      <c r="AD111" s="44"/>
      <c r="AE111" s="44"/>
      <c r="AF111" s="90"/>
      <c r="AG111" s="94"/>
      <c r="AH111" s="90"/>
      <c r="AI111" s="90"/>
      <c r="AJ111" s="94"/>
      <c r="AK111" s="90"/>
      <c r="AL111" s="90"/>
      <c r="AM111" s="94"/>
      <c r="AN111" s="44"/>
      <c r="AO111" s="90"/>
      <c r="AP111" s="44"/>
      <c r="AQ111" s="44"/>
      <c r="AR111" s="90"/>
      <c r="AS111" s="97"/>
      <c r="AT111" s="98"/>
      <c r="AU111" s="98"/>
      <c r="AV111" s="98"/>
      <c r="AW111" s="98"/>
      <c r="AX111" s="98"/>
      <c r="AY111" s="98"/>
      <c r="AZ111" s="98"/>
      <c r="BA111" s="99"/>
      <c r="BB111" s="99"/>
      <c r="BC111" s="99"/>
      <c r="BD111" s="99"/>
      <c r="BE111" s="99"/>
      <c r="BF111" s="99"/>
      <c r="BG111" s="119"/>
      <c r="BH111" s="119"/>
      <c r="BI111" s="119"/>
      <c r="BJ111" s="119"/>
      <c r="BK111" s="119"/>
      <c r="BL111" s="119"/>
      <c r="BM111" s="119"/>
      <c r="BN111" s="119"/>
      <c r="BO111" s="119"/>
      <c r="BP111" s="119"/>
      <c r="BQ111" s="119"/>
      <c r="BR111" s="119"/>
      <c r="BS111" s="119"/>
      <c r="BT111" s="119"/>
      <c r="BU111" s="119"/>
      <c r="BV111" s="119"/>
      <c r="BW111" s="119"/>
      <c r="BX111" s="119"/>
      <c r="BY111" s="119"/>
      <c r="BZ111" s="119"/>
      <c r="CA111" s="119"/>
    </row>
    <row r="112" spans="1:79" ht="24" hidden="1" customHeight="1" outlineLevel="1">
      <c r="B112" s="88"/>
      <c r="C112" s="89"/>
      <c r="D112" s="89"/>
      <c r="E112" s="90"/>
      <c r="F112" s="91"/>
      <c r="G112" s="44" t="s">
        <v>14</v>
      </c>
      <c r="H112" s="96">
        <v>43337</v>
      </c>
      <c r="I112" s="105">
        <v>0</v>
      </c>
      <c r="J112" s="92"/>
      <c r="K112" s="92"/>
      <c r="L112" s="92"/>
      <c r="M112" s="93"/>
      <c r="N112" s="90"/>
      <c r="O112" s="94"/>
      <c r="P112" s="90"/>
      <c r="Q112" s="90"/>
      <c r="R112" s="94"/>
      <c r="S112" s="90"/>
      <c r="T112" s="90"/>
      <c r="U112" s="94"/>
      <c r="V112" s="44"/>
      <c r="W112" s="90"/>
      <c r="X112" s="44"/>
      <c r="Y112" s="44"/>
      <c r="Z112" s="90"/>
      <c r="AA112" s="94"/>
      <c r="AB112" s="44"/>
      <c r="AC112" s="90"/>
      <c r="AD112" s="44"/>
      <c r="AE112" s="44"/>
      <c r="AF112" s="90"/>
      <c r="AG112" s="94"/>
      <c r="AH112" s="90"/>
      <c r="AI112" s="90"/>
      <c r="AJ112" s="94"/>
      <c r="AK112" s="90"/>
      <c r="AL112" s="90"/>
      <c r="AM112" s="94"/>
      <c r="AN112" s="44"/>
      <c r="AO112" s="90"/>
      <c r="AP112" s="44"/>
      <c r="AQ112" s="44"/>
      <c r="AR112" s="90"/>
      <c r="AS112" s="97"/>
      <c r="AT112" s="98"/>
      <c r="AU112" s="98"/>
      <c r="AV112" s="98"/>
      <c r="AW112" s="98"/>
      <c r="AX112" s="98"/>
      <c r="AY112" s="98"/>
      <c r="AZ112" s="98"/>
      <c r="BA112" s="99"/>
      <c r="BB112" s="99"/>
      <c r="BC112" s="99"/>
      <c r="BD112" s="99"/>
      <c r="BE112" s="99"/>
      <c r="BF112" s="99"/>
      <c r="BG112" s="119"/>
      <c r="BH112" s="119"/>
      <c r="BI112" s="119"/>
      <c r="BJ112" s="119"/>
      <c r="BK112" s="119"/>
      <c r="BL112" s="119"/>
      <c r="BM112" s="119"/>
      <c r="BN112" s="119"/>
      <c r="BO112" s="119"/>
      <c r="BP112" s="119"/>
      <c r="BQ112" s="119"/>
      <c r="BR112" s="119"/>
      <c r="BS112" s="119"/>
      <c r="BT112" s="119"/>
      <c r="BU112" s="119"/>
      <c r="BV112" s="119"/>
      <c r="BW112" s="119"/>
      <c r="BX112" s="119"/>
      <c r="BY112" s="119"/>
      <c r="BZ112" s="119"/>
      <c r="CA112" s="119"/>
    </row>
    <row r="113" spans="1:79" ht="24" hidden="1" customHeight="1" outlineLevel="1">
      <c r="B113" s="88"/>
      <c r="C113" s="89"/>
      <c r="D113" s="89"/>
      <c r="E113" s="90"/>
      <c r="F113" s="91"/>
      <c r="G113" s="44" t="s">
        <v>14</v>
      </c>
      <c r="H113" s="96">
        <v>43338</v>
      </c>
      <c r="I113" s="105">
        <v>0</v>
      </c>
      <c r="J113" s="92"/>
      <c r="K113" s="92"/>
      <c r="L113" s="92"/>
      <c r="M113" s="93"/>
      <c r="N113" s="90"/>
      <c r="O113" s="94"/>
      <c r="P113" s="90"/>
      <c r="Q113" s="90"/>
      <c r="R113" s="94"/>
      <c r="S113" s="90"/>
      <c r="T113" s="90"/>
      <c r="U113" s="94"/>
      <c r="V113" s="44"/>
      <c r="W113" s="90"/>
      <c r="X113" s="44"/>
      <c r="Y113" s="44"/>
      <c r="Z113" s="90"/>
      <c r="AA113" s="94"/>
      <c r="AB113" s="44"/>
      <c r="AC113" s="90"/>
      <c r="AD113" s="44"/>
      <c r="AE113" s="44"/>
      <c r="AF113" s="90"/>
      <c r="AG113" s="94"/>
      <c r="AH113" s="90"/>
      <c r="AI113" s="90"/>
      <c r="AJ113" s="94"/>
      <c r="AK113" s="90"/>
      <c r="AL113" s="90"/>
      <c r="AM113" s="94"/>
      <c r="AN113" s="44"/>
      <c r="AO113" s="90"/>
      <c r="AP113" s="44"/>
      <c r="AQ113" s="44"/>
      <c r="AR113" s="90"/>
      <c r="AS113" s="97"/>
      <c r="AT113" s="98"/>
      <c r="AU113" s="98"/>
      <c r="AV113" s="98"/>
      <c r="AW113" s="98"/>
      <c r="AX113" s="98"/>
      <c r="AY113" s="98"/>
      <c r="AZ113" s="98"/>
      <c r="BA113" s="99"/>
      <c r="BB113" s="99"/>
      <c r="BC113" s="99"/>
      <c r="BD113" s="99"/>
      <c r="BE113" s="99"/>
      <c r="BF113" s="99"/>
      <c r="BG113" s="119"/>
      <c r="BH113" s="119"/>
      <c r="BI113" s="119"/>
      <c r="BJ113" s="119"/>
      <c r="BK113" s="119"/>
      <c r="BL113" s="119"/>
      <c r="BM113" s="119"/>
      <c r="BN113" s="119"/>
      <c r="BO113" s="119"/>
      <c r="BP113" s="119"/>
      <c r="BQ113" s="119"/>
      <c r="BR113" s="119"/>
      <c r="BS113" s="119"/>
      <c r="BT113" s="119"/>
      <c r="BU113" s="119"/>
      <c r="BV113" s="119"/>
      <c r="BW113" s="119"/>
      <c r="BX113" s="119"/>
      <c r="BY113" s="119"/>
      <c r="BZ113" s="119"/>
      <c r="CA113" s="119"/>
    </row>
    <row r="114" spans="1:79" ht="24" hidden="1" customHeight="1" outlineLevel="1">
      <c r="B114" s="88"/>
      <c r="C114" s="89"/>
      <c r="D114" s="89"/>
      <c r="E114" s="90"/>
      <c r="F114" s="91"/>
      <c r="G114" s="44" t="s">
        <v>14</v>
      </c>
      <c r="H114" s="96">
        <v>43339</v>
      </c>
      <c r="I114" s="105">
        <v>0</v>
      </c>
      <c r="J114" s="92"/>
      <c r="K114" s="92"/>
      <c r="L114" s="92"/>
      <c r="M114" s="93"/>
      <c r="N114" s="90"/>
      <c r="O114" s="94"/>
      <c r="P114" s="90"/>
      <c r="Q114" s="90"/>
      <c r="R114" s="94"/>
      <c r="S114" s="90"/>
      <c r="T114" s="90"/>
      <c r="U114" s="94"/>
      <c r="V114" s="44"/>
      <c r="W114" s="90"/>
      <c r="X114" s="44"/>
      <c r="Y114" s="44"/>
      <c r="Z114" s="90"/>
      <c r="AA114" s="94"/>
      <c r="AB114" s="44"/>
      <c r="AC114" s="90"/>
      <c r="AD114" s="44"/>
      <c r="AE114" s="44"/>
      <c r="AF114" s="90"/>
      <c r="AG114" s="94"/>
      <c r="AH114" s="90"/>
      <c r="AI114" s="90"/>
      <c r="AJ114" s="94"/>
      <c r="AK114" s="90"/>
      <c r="AL114" s="90"/>
      <c r="AM114" s="94"/>
      <c r="AN114" s="44"/>
      <c r="AO114" s="90"/>
      <c r="AP114" s="44"/>
      <c r="AQ114" s="44"/>
      <c r="AR114" s="90"/>
      <c r="AS114" s="97"/>
      <c r="AT114" s="98"/>
      <c r="AU114" s="98"/>
      <c r="AV114" s="98"/>
      <c r="AW114" s="98"/>
      <c r="AX114" s="98"/>
      <c r="AY114" s="98"/>
      <c r="AZ114" s="98"/>
      <c r="BA114" s="99"/>
      <c r="BB114" s="99"/>
      <c r="BC114" s="99"/>
      <c r="BD114" s="99"/>
      <c r="BE114" s="99"/>
      <c r="BF114" s="99"/>
      <c r="BG114" s="119"/>
      <c r="BH114" s="119"/>
      <c r="BI114" s="119"/>
      <c r="BJ114" s="119"/>
      <c r="BK114" s="119"/>
      <c r="BL114" s="119"/>
      <c r="BM114" s="119"/>
      <c r="BN114" s="119"/>
      <c r="BO114" s="119"/>
      <c r="BP114" s="119"/>
      <c r="BQ114" s="119"/>
      <c r="BR114" s="119"/>
      <c r="BS114" s="119"/>
      <c r="BT114" s="119"/>
      <c r="BU114" s="119"/>
      <c r="BV114" s="119"/>
      <c r="BW114" s="119"/>
      <c r="BX114" s="119"/>
      <c r="BY114" s="119"/>
      <c r="BZ114" s="119"/>
      <c r="CA114" s="119"/>
    </row>
    <row r="115" spans="1:79" ht="24" hidden="1" customHeight="1" outlineLevel="1">
      <c r="B115" s="88"/>
      <c r="C115" s="89"/>
      <c r="D115" s="89"/>
      <c r="E115" s="90"/>
      <c r="F115" s="91"/>
      <c r="G115" s="44" t="s">
        <v>14</v>
      </c>
      <c r="H115" s="96">
        <v>43340</v>
      </c>
      <c r="I115" s="105">
        <v>0</v>
      </c>
      <c r="J115" s="92"/>
      <c r="K115" s="92"/>
      <c r="L115" s="92"/>
      <c r="M115" s="93"/>
      <c r="N115" s="90"/>
      <c r="O115" s="94"/>
      <c r="P115" s="90"/>
      <c r="Q115" s="90"/>
      <c r="R115" s="94"/>
      <c r="S115" s="90"/>
      <c r="T115" s="90"/>
      <c r="U115" s="94"/>
      <c r="V115" s="44"/>
      <c r="W115" s="90"/>
      <c r="X115" s="44"/>
      <c r="Y115" s="44"/>
      <c r="Z115" s="90"/>
      <c r="AA115" s="94"/>
      <c r="AB115" s="44"/>
      <c r="AC115" s="90"/>
      <c r="AD115" s="44"/>
      <c r="AE115" s="44"/>
      <c r="AF115" s="90"/>
      <c r="AG115" s="94"/>
      <c r="AH115" s="90"/>
      <c r="AI115" s="90"/>
      <c r="AJ115" s="94"/>
      <c r="AK115" s="90"/>
      <c r="AL115" s="90"/>
      <c r="AM115" s="94"/>
      <c r="AN115" s="44"/>
      <c r="AO115" s="90"/>
      <c r="AP115" s="44"/>
      <c r="AQ115" s="44"/>
      <c r="AR115" s="90"/>
      <c r="AS115" s="97"/>
      <c r="AT115" s="98"/>
      <c r="AU115" s="98"/>
      <c r="AV115" s="98"/>
      <c r="AW115" s="98"/>
      <c r="AX115" s="98"/>
      <c r="AY115" s="98"/>
      <c r="AZ115" s="98"/>
      <c r="BA115" s="99"/>
      <c r="BB115" s="99"/>
      <c r="BC115" s="99"/>
      <c r="BD115" s="99"/>
      <c r="BE115" s="99"/>
      <c r="BF115" s="99"/>
      <c r="BG115" s="119"/>
      <c r="BH115" s="119"/>
      <c r="BI115" s="119"/>
      <c r="BJ115" s="119"/>
      <c r="BK115" s="119"/>
      <c r="BL115" s="119"/>
      <c r="BM115" s="119"/>
      <c r="BN115" s="119"/>
      <c r="BO115" s="119"/>
      <c r="BP115" s="119"/>
      <c r="BQ115" s="119"/>
      <c r="BR115" s="119"/>
      <c r="BS115" s="119"/>
      <c r="BT115" s="119"/>
      <c r="BU115" s="119"/>
      <c r="BV115" s="119"/>
      <c r="BW115" s="119"/>
      <c r="BX115" s="119"/>
      <c r="BY115" s="119"/>
      <c r="BZ115" s="119"/>
      <c r="CA115" s="119"/>
    </row>
    <row r="116" spans="1:79" ht="24" hidden="1" customHeight="1" outlineLevel="1">
      <c r="B116" s="88"/>
      <c r="C116" s="89"/>
      <c r="D116" s="89"/>
      <c r="E116" s="90"/>
      <c r="F116" s="91"/>
      <c r="G116" s="44" t="s">
        <v>14</v>
      </c>
      <c r="H116" s="96">
        <v>43341</v>
      </c>
      <c r="I116" s="105">
        <v>0</v>
      </c>
      <c r="J116" s="92"/>
      <c r="K116" s="92"/>
      <c r="L116" s="92"/>
      <c r="M116" s="93"/>
      <c r="N116" s="90"/>
      <c r="O116" s="94"/>
      <c r="P116" s="90"/>
      <c r="Q116" s="90"/>
      <c r="R116" s="94"/>
      <c r="S116" s="90"/>
      <c r="T116" s="90"/>
      <c r="U116" s="94"/>
      <c r="V116" s="44"/>
      <c r="W116" s="90"/>
      <c r="X116" s="44"/>
      <c r="Y116" s="44"/>
      <c r="Z116" s="90"/>
      <c r="AA116" s="94"/>
      <c r="AB116" s="44"/>
      <c r="AC116" s="90"/>
      <c r="AD116" s="44"/>
      <c r="AE116" s="44"/>
      <c r="AF116" s="90"/>
      <c r="AG116" s="94"/>
      <c r="AH116" s="90"/>
      <c r="AI116" s="90"/>
      <c r="AJ116" s="94"/>
      <c r="AK116" s="90"/>
      <c r="AL116" s="90"/>
      <c r="AM116" s="94"/>
      <c r="AN116" s="44"/>
      <c r="AO116" s="90"/>
      <c r="AP116" s="44"/>
      <c r="AQ116" s="44"/>
      <c r="AR116" s="90"/>
      <c r="AS116" s="97"/>
      <c r="AT116" s="98"/>
      <c r="AU116" s="98"/>
      <c r="AV116" s="98"/>
      <c r="AW116" s="98"/>
      <c r="AX116" s="98"/>
      <c r="AY116" s="98"/>
      <c r="AZ116" s="98"/>
      <c r="BA116" s="99"/>
      <c r="BB116" s="99"/>
      <c r="BC116" s="99"/>
      <c r="BD116" s="99"/>
      <c r="BE116" s="99"/>
      <c r="BF116" s="99"/>
      <c r="BG116" s="119"/>
      <c r="BH116" s="119"/>
      <c r="BI116" s="119"/>
      <c r="BJ116" s="119"/>
      <c r="BK116" s="119"/>
      <c r="BL116" s="119"/>
      <c r="BM116" s="119"/>
      <c r="BN116" s="119"/>
      <c r="BO116" s="119"/>
      <c r="BP116" s="119"/>
      <c r="BQ116" s="119"/>
      <c r="BR116" s="119"/>
      <c r="BS116" s="119"/>
      <c r="BT116" s="119"/>
      <c r="BU116" s="119"/>
      <c r="BV116" s="119"/>
      <c r="BW116" s="119"/>
      <c r="BX116" s="119"/>
      <c r="BY116" s="119"/>
      <c r="BZ116" s="119"/>
      <c r="CA116" s="119"/>
    </row>
    <row r="117" spans="1:79" ht="24" hidden="1" customHeight="1" outlineLevel="1">
      <c r="B117" s="88"/>
      <c r="C117" s="89"/>
      <c r="D117" s="89"/>
      <c r="E117" s="90"/>
      <c r="F117" s="91"/>
      <c r="G117" s="44" t="s">
        <v>14</v>
      </c>
      <c r="H117" s="96">
        <v>43342</v>
      </c>
      <c r="I117" s="105">
        <v>0</v>
      </c>
      <c r="J117" s="92"/>
      <c r="K117" s="92"/>
      <c r="L117" s="92"/>
      <c r="M117" s="93"/>
      <c r="N117" s="90"/>
      <c r="O117" s="94"/>
      <c r="P117" s="90"/>
      <c r="Q117" s="90"/>
      <c r="R117" s="94"/>
      <c r="S117" s="90"/>
      <c r="T117" s="90"/>
      <c r="U117" s="94"/>
      <c r="V117" s="44"/>
      <c r="W117" s="90"/>
      <c r="X117" s="44"/>
      <c r="Y117" s="44"/>
      <c r="Z117" s="90"/>
      <c r="AA117" s="94"/>
      <c r="AB117" s="44"/>
      <c r="AC117" s="90"/>
      <c r="AD117" s="44"/>
      <c r="AE117" s="44"/>
      <c r="AF117" s="90"/>
      <c r="AG117" s="94"/>
      <c r="AH117" s="90"/>
      <c r="AI117" s="90"/>
      <c r="AJ117" s="94"/>
      <c r="AK117" s="90"/>
      <c r="AL117" s="90"/>
      <c r="AM117" s="94"/>
      <c r="AN117" s="44"/>
      <c r="AO117" s="90"/>
      <c r="AP117" s="44"/>
      <c r="AQ117" s="44"/>
      <c r="AR117" s="90"/>
      <c r="AS117" s="97"/>
      <c r="AT117" s="98"/>
      <c r="AU117" s="98"/>
      <c r="AV117" s="98"/>
      <c r="AW117" s="98"/>
      <c r="AX117" s="98"/>
      <c r="AY117" s="98"/>
      <c r="AZ117" s="98"/>
      <c r="BA117" s="99"/>
      <c r="BB117" s="99"/>
      <c r="BC117" s="99"/>
      <c r="BD117" s="99"/>
      <c r="BE117" s="99"/>
      <c r="BF117" s="99"/>
      <c r="BG117" s="119"/>
      <c r="BH117" s="119"/>
      <c r="BI117" s="119"/>
      <c r="BJ117" s="119"/>
      <c r="BK117" s="119"/>
      <c r="BL117" s="119"/>
      <c r="BM117" s="119"/>
      <c r="BN117" s="119"/>
      <c r="BO117" s="119"/>
      <c r="BP117" s="119"/>
      <c r="BQ117" s="119"/>
      <c r="BR117" s="119"/>
      <c r="BS117" s="119"/>
      <c r="BT117" s="119"/>
      <c r="BU117" s="119"/>
      <c r="BV117" s="119"/>
      <c r="BW117" s="119"/>
      <c r="BX117" s="119"/>
      <c r="BY117" s="119"/>
      <c r="BZ117" s="119"/>
      <c r="CA117" s="119"/>
    </row>
    <row r="118" spans="1:79" ht="24" hidden="1" customHeight="1" outlineLevel="1">
      <c r="B118" s="88"/>
      <c r="C118" s="89"/>
      <c r="D118" s="89"/>
      <c r="E118" s="90"/>
      <c r="F118" s="91"/>
      <c r="G118" s="44" t="s">
        <v>14</v>
      </c>
      <c r="H118" s="96">
        <v>43343</v>
      </c>
      <c r="I118" s="105">
        <v>0</v>
      </c>
      <c r="J118" s="92"/>
      <c r="K118" s="92"/>
      <c r="L118" s="92"/>
      <c r="M118" s="93"/>
      <c r="N118" s="90"/>
      <c r="O118" s="94"/>
      <c r="P118" s="90"/>
      <c r="Q118" s="90"/>
      <c r="R118" s="94"/>
      <c r="S118" s="90"/>
      <c r="T118" s="90"/>
      <c r="U118" s="94"/>
      <c r="V118" s="44"/>
      <c r="W118" s="90"/>
      <c r="X118" s="44"/>
      <c r="Y118" s="44"/>
      <c r="Z118" s="90"/>
      <c r="AA118" s="94"/>
      <c r="AB118" s="44"/>
      <c r="AC118" s="90"/>
      <c r="AD118" s="44"/>
      <c r="AE118" s="44"/>
      <c r="AF118" s="90"/>
      <c r="AG118" s="94"/>
      <c r="AH118" s="90"/>
      <c r="AI118" s="90"/>
      <c r="AJ118" s="94"/>
      <c r="AK118" s="90"/>
      <c r="AL118" s="90"/>
      <c r="AM118" s="94"/>
      <c r="AN118" s="44"/>
      <c r="AO118" s="90"/>
      <c r="AP118" s="44"/>
      <c r="AQ118" s="44"/>
      <c r="AR118" s="90"/>
      <c r="AS118" s="97"/>
      <c r="AT118" s="98"/>
      <c r="AU118" s="98"/>
      <c r="AV118" s="98"/>
      <c r="AW118" s="98"/>
      <c r="AX118" s="98"/>
      <c r="AY118" s="98"/>
      <c r="AZ118" s="98"/>
      <c r="BA118" s="99"/>
      <c r="BB118" s="99"/>
      <c r="BC118" s="99"/>
      <c r="BD118" s="99"/>
      <c r="BE118" s="99"/>
      <c r="BF118" s="99"/>
      <c r="BG118" s="119"/>
      <c r="BH118" s="119"/>
      <c r="BI118" s="119"/>
      <c r="BJ118" s="119"/>
      <c r="BK118" s="119"/>
      <c r="BL118" s="119"/>
      <c r="BM118" s="119"/>
      <c r="BN118" s="119"/>
      <c r="BO118" s="119"/>
      <c r="BP118" s="119"/>
      <c r="BQ118" s="119"/>
      <c r="BR118" s="119"/>
      <c r="BS118" s="119"/>
      <c r="BT118" s="119"/>
      <c r="BU118" s="119"/>
      <c r="BV118" s="119"/>
      <c r="BW118" s="119"/>
      <c r="BX118" s="119"/>
      <c r="BY118" s="119"/>
      <c r="BZ118" s="119"/>
      <c r="CA118" s="119"/>
    </row>
    <row r="119" spans="1:79" ht="24" hidden="1" customHeight="1" outlineLevel="1">
      <c r="B119" s="88"/>
      <c r="C119" s="89"/>
      <c r="D119" s="89"/>
      <c r="E119" s="90"/>
      <c r="F119" s="91"/>
      <c r="G119" s="44" t="s">
        <v>14</v>
      </c>
      <c r="H119" s="96">
        <v>43344</v>
      </c>
      <c r="I119" s="105">
        <v>0</v>
      </c>
      <c r="J119" s="92"/>
      <c r="K119" s="92"/>
      <c r="L119" s="92"/>
      <c r="M119" s="93"/>
      <c r="N119" s="90"/>
      <c r="O119" s="94"/>
      <c r="P119" s="90"/>
      <c r="Q119" s="90"/>
      <c r="R119" s="94"/>
      <c r="S119" s="90"/>
      <c r="T119" s="90"/>
      <c r="U119" s="94"/>
      <c r="V119" s="44"/>
      <c r="W119" s="90"/>
      <c r="X119" s="44"/>
      <c r="Y119" s="44"/>
      <c r="Z119" s="90"/>
      <c r="AA119" s="94"/>
      <c r="AB119" s="44"/>
      <c r="AC119" s="90"/>
      <c r="AD119" s="44"/>
      <c r="AE119" s="44"/>
      <c r="AF119" s="90"/>
      <c r="AG119" s="94"/>
      <c r="AH119" s="90"/>
      <c r="AI119" s="90"/>
      <c r="AJ119" s="94"/>
      <c r="AK119" s="90"/>
      <c r="AL119" s="90"/>
      <c r="AM119" s="94"/>
      <c r="AN119" s="44"/>
      <c r="AO119" s="90"/>
      <c r="AP119" s="44"/>
      <c r="AQ119" s="44"/>
      <c r="AR119" s="90"/>
      <c r="AS119" s="97"/>
      <c r="AT119" s="98"/>
      <c r="AU119" s="98"/>
      <c r="AV119" s="98"/>
      <c r="AW119" s="98"/>
      <c r="AX119" s="98"/>
      <c r="AY119" s="98"/>
      <c r="AZ119" s="98"/>
      <c r="BA119" s="99"/>
      <c r="BB119" s="99"/>
      <c r="BC119" s="99"/>
      <c r="BD119" s="99"/>
      <c r="BE119" s="99"/>
      <c r="BF119" s="99"/>
      <c r="BG119" s="119"/>
      <c r="BH119" s="119"/>
      <c r="BI119" s="119"/>
      <c r="BJ119" s="119"/>
      <c r="BK119" s="119"/>
      <c r="BL119" s="119"/>
      <c r="BM119" s="119"/>
      <c r="BN119" s="119"/>
      <c r="BO119" s="119"/>
      <c r="BP119" s="119"/>
      <c r="BQ119" s="119"/>
      <c r="BR119" s="119"/>
      <c r="BS119" s="119"/>
      <c r="BT119" s="119"/>
      <c r="BU119" s="119"/>
      <c r="BV119" s="119"/>
      <c r="BW119" s="119"/>
      <c r="BX119" s="119"/>
      <c r="BY119" s="119"/>
      <c r="BZ119" s="119"/>
      <c r="CA119" s="119"/>
    </row>
    <row r="120" spans="1:79" ht="24" hidden="1" customHeight="1" outlineLevel="1">
      <c r="B120" s="88"/>
      <c r="C120" s="89"/>
      <c r="D120" s="89"/>
      <c r="E120" s="90"/>
      <c r="F120" s="91"/>
      <c r="G120" s="44" t="s">
        <v>14</v>
      </c>
      <c r="H120" s="96">
        <v>43345</v>
      </c>
      <c r="I120" s="105">
        <v>0</v>
      </c>
      <c r="J120" s="92"/>
      <c r="K120" s="92"/>
      <c r="L120" s="92"/>
      <c r="M120" s="93"/>
      <c r="N120" s="90"/>
      <c r="O120" s="94"/>
      <c r="P120" s="90"/>
      <c r="Q120" s="90"/>
      <c r="R120" s="94"/>
      <c r="S120" s="90"/>
      <c r="T120" s="90"/>
      <c r="U120" s="94"/>
      <c r="V120" s="44"/>
      <c r="W120" s="90"/>
      <c r="X120" s="44"/>
      <c r="Y120" s="44"/>
      <c r="Z120" s="90"/>
      <c r="AA120" s="94"/>
      <c r="AB120" s="44"/>
      <c r="AC120" s="90"/>
      <c r="AD120" s="44"/>
      <c r="AE120" s="44"/>
      <c r="AF120" s="90"/>
      <c r="AG120" s="94"/>
      <c r="AH120" s="90"/>
      <c r="AI120" s="90"/>
      <c r="AJ120" s="94"/>
      <c r="AK120" s="90"/>
      <c r="AL120" s="90"/>
      <c r="AM120" s="94"/>
      <c r="AN120" s="44"/>
      <c r="AO120" s="90"/>
      <c r="AP120" s="44"/>
      <c r="AQ120" s="44"/>
      <c r="AR120" s="90"/>
      <c r="AS120" s="97"/>
      <c r="AT120" s="98"/>
      <c r="AU120" s="98"/>
      <c r="AV120" s="98"/>
      <c r="AW120" s="98"/>
      <c r="AX120" s="98"/>
      <c r="AY120" s="98"/>
      <c r="AZ120" s="98"/>
      <c r="BA120" s="99"/>
      <c r="BB120" s="99"/>
      <c r="BC120" s="99"/>
      <c r="BD120" s="99"/>
      <c r="BE120" s="99"/>
      <c r="BF120" s="99"/>
      <c r="BG120" s="119"/>
      <c r="BH120" s="119"/>
      <c r="BI120" s="119"/>
      <c r="BJ120" s="119"/>
      <c r="BK120" s="119"/>
      <c r="BL120" s="119"/>
      <c r="BM120" s="119"/>
      <c r="BN120" s="119"/>
      <c r="BO120" s="119"/>
      <c r="BP120" s="119"/>
      <c r="BQ120" s="119"/>
      <c r="BR120" s="119"/>
      <c r="BS120" s="119"/>
      <c r="BT120" s="119"/>
      <c r="BU120" s="119"/>
      <c r="BV120" s="119"/>
      <c r="BW120" s="119"/>
      <c r="BX120" s="119"/>
      <c r="BY120" s="119"/>
      <c r="BZ120" s="119"/>
      <c r="CA120" s="119"/>
    </row>
    <row r="121" spans="1:79" ht="24" customHeight="1" collapsed="1">
      <c r="B121" s="78" t="s">
        <v>208</v>
      </c>
      <c r="C121" s="79" t="s">
        <v>212</v>
      </c>
      <c r="D121" s="79">
        <v>4</v>
      </c>
      <c r="E121" s="44">
        <v>1922</v>
      </c>
      <c r="F121" s="80" t="s">
        <v>215</v>
      </c>
      <c r="G121" s="44" t="s">
        <v>14</v>
      </c>
      <c r="H121" s="44"/>
      <c r="I121" s="105"/>
      <c r="J121" s="81">
        <v>39114</v>
      </c>
      <c r="K121" s="81" t="s">
        <v>170</v>
      </c>
      <c r="L121" s="81" t="s">
        <v>177</v>
      </c>
      <c r="M121" s="82"/>
      <c r="N121" s="44"/>
      <c r="O121" s="45"/>
      <c r="P121" s="44"/>
      <c r="Q121" s="44"/>
      <c r="R121" s="45"/>
      <c r="S121" s="44"/>
      <c r="T121" s="44"/>
      <c r="U121" s="45"/>
      <c r="V121" s="44"/>
      <c r="W121" s="44"/>
      <c r="X121" s="45"/>
      <c r="Y121" s="44"/>
      <c r="Z121" s="44"/>
      <c r="AA121" s="45"/>
      <c r="AB121" s="44"/>
      <c r="AC121" s="44"/>
      <c r="AD121" s="45"/>
      <c r="AE121" s="44"/>
      <c r="AF121" s="44"/>
      <c r="AG121" s="45"/>
      <c r="AH121" s="44"/>
      <c r="AI121" s="44"/>
      <c r="AJ121" s="45"/>
      <c r="AK121" s="44"/>
      <c r="AL121" s="44"/>
      <c r="AM121" s="45"/>
      <c r="AN121" s="44"/>
      <c r="AO121" s="44"/>
      <c r="AP121" s="45"/>
      <c r="AQ121" s="44"/>
      <c r="AR121" s="44"/>
      <c r="AS121" s="100">
        <v>0</v>
      </c>
      <c r="AT121" s="100">
        <v>0</v>
      </c>
      <c r="AU121" s="100">
        <v>0</v>
      </c>
      <c r="AV121" s="100">
        <v>0</v>
      </c>
      <c r="AW121" s="100">
        <v>0</v>
      </c>
      <c r="AX121" s="100">
        <v>0</v>
      </c>
      <c r="AY121" s="100">
        <v>0</v>
      </c>
      <c r="AZ121" s="100">
        <v>0</v>
      </c>
      <c r="BA121" s="100">
        <v>0</v>
      </c>
      <c r="BB121" s="100">
        <v>0</v>
      </c>
      <c r="BC121" s="100">
        <v>0</v>
      </c>
      <c r="BD121" s="100">
        <v>0</v>
      </c>
      <c r="BE121" s="100">
        <v>0</v>
      </c>
      <c r="BF121" s="100">
        <v>0</v>
      </c>
      <c r="BG121" s="100">
        <v>0</v>
      </c>
      <c r="BH121" s="100">
        <v>0</v>
      </c>
      <c r="BI121" s="100">
        <v>0</v>
      </c>
      <c r="BJ121" s="100">
        <v>0</v>
      </c>
      <c r="BK121" s="100">
        <v>0</v>
      </c>
      <c r="BL121" s="100">
        <v>0</v>
      </c>
      <c r="BM121" s="100">
        <v>0</v>
      </c>
      <c r="BN121" s="100">
        <v>0</v>
      </c>
      <c r="BO121" s="100">
        <v>0</v>
      </c>
      <c r="BP121" s="100">
        <v>0</v>
      </c>
      <c r="BQ121" s="100">
        <v>0</v>
      </c>
      <c r="BR121" s="100">
        <v>0</v>
      </c>
      <c r="BS121" s="100">
        <v>0</v>
      </c>
      <c r="BT121" s="100">
        <v>0</v>
      </c>
      <c r="BU121" s="100">
        <v>0</v>
      </c>
      <c r="BV121" s="100">
        <v>0</v>
      </c>
      <c r="BW121" s="100">
        <v>0</v>
      </c>
      <c r="BX121" s="100">
        <v>0</v>
      </c>
      <c r="BY121" s="100">
        <v>0</v>
      </c>
      <c r="BZ121" s="100">
        <v>0</v>
      </c>
      <c r="CA121" s="100">
        <v>0</v>
      </c>
    </row>
    <row r="122" spans="1:79" ht="24" hidden="1" customHeight="1" outlineLevel="1">
      <c r="A122" s="36">
        <v>1</v>
      </c>
      <c r="B122" s="88"/>
      <c r="C122" s="89"/>
      <c r="D122" s="89"/>
      <c r="E122" s="90"/>
      <c r="F122" s="91"/>
      <c r="G122" s="44" t="s">
        <v>218</v>
      </c>
      <c r="H122" s="96">
        <v>43318</v>
      </c>
      <c r="I122" s="105">
        <v>0</v>
      </c>
      <c r="J122" s="92"/>
      <c r="K122" s="92"/>
      <c r="L122" s="92"/>
      <c r="M122" s="93"/>
      <c r="N122" s="90"/>
      <c r="O122" s="94"/>
      <c r="P122" s="90"/>
      <c r="Q122" s="90"/>
      <c r="R122" s="94"/>
      <c r="S122" s="90"/>
      <c r="T122" s="90"/>
      <c r="U122" s="94"/>
      <c r="V122" s="44"/>
      <c r="W122" s="90"/>
      <c r="X122" s="45"/>
      <c r="Y122" s="44"/>
      <c r="Z122" s="90"/>
      <c r="AA122" s="94"/>
      <c r="AB122" s="44"/>
      <c r="AC122" s="90"/>
      <c r="AD122" s="45"/>
      <c r="AE122" s="44"/>
      <c r="AF122" s="90"/>
      <c r="AG122" s="94"/>
      <c r="AH122" s="90"/>
      <c r="AI122" s="90"/>
      <c r="AJ122" s="94"/>
      <c r="AK122" s="90"/>
      <c r="AL122" s="90"/>
      <c r="AM122" s="94"/>
      <c r="AN122" s="44"/>
      <c r="AO122" s="90"/>
      <c r="AP122" s="45"/>
      <c r="AQ122" s="44"/>
      <c r="AR122" s="90"/>
      <c r="AS122" s="97"/>
      <c r="AT122" s="98"/>
      <c r="AU122" s="98"/>
      <c r="AV122" s="98"/>
      <c r="AW122" s="98"/>
      <c r="AX122" s="98"/>
      <c r="AY122" s="98"/>
      <c r="AZ122" s="98"/>
      <c r="BA122" s="99"/>
      <c r="BB122" s="99"/>
      <c r="BC122" s="99"/>
      <c r="BD122" s="99"/>
      <c r="BE122" s="99"/>
      <c r="BF122" s="99"/>
      <c r="BG122" s="119"/>
      <c r="BH122" s="119"/>
      <c r="BI122" s="119"/>
      <c r="BJ122" s="119"/>
      <c r="BK122" s="119"/>
      <c r="BL122" s="119"/>
      <c r="BM122" s="119"/>
      <c r="BN122" s="119"/>
      <c r="BO122" s="119"/>
      <c r="BP122" s="119"/>
      <c r="BQ122" s="119"/>
      <c r="BR122" s="119"/>
      <c r="BS122" s="119"/>
      <c r="BT122" s="119"/>
      <c r="BU122" s="119"/>
      <c r="BV122" s="119"/>
      <c r="BW122" s="119"/>
      <c r="BX122" s="119"/>
      <c r="BY122" s="119"/>
      <c r="BZ122" s="119"/>
      <c r="CA122" s="119"/>
    </row>
    <row r="123" spans="1:79" ht="24" hidden="1" customHeight="1" outlineLevel="1">
      <c r="A123" s="36">
        <v>2</v>
      </c>
      <c r="B123" s="88"/>
      <c r="C123" s="89"/>
      <c r="D123" s="89"/>
      <c r="E123" s="90"/>
      <c r="F123" s="91"/>
      <c r="G123" s="44" t="s">
        <v>218</v>
      </c>
      <c r="H123" s="96">
        <v>43319</v>
      </c>
      <c r="I123" s="105">
        <v>0</v>
      </c>
      <c r="J123" s="92"/>
      <c r="K123" s="92"/>
      <c r="L123" s="92"/>
      <c r="M123" s="93"/>
      <c r="N123" s="90"/>
      <c r="O123" s="94"/>
      <c r="P123" s="90"/>
      <c r="Q123" s="90"/>
      <c r="R123" s="94"/>
      <c r="S123" s="90"/>
      <c r="T123" s="90"/>
      <c r="U123" s="94"/>
      <c r="V123" s="44"/>
      <c r="W123" s="90"/>
      <c r="X123" s="45"/>
      <c r="Y123" s="44"/>
      <c r="Z123" s="90"/>
      <c r="AA123" s="94"/>
      <c r="AB123" s="44"/>
      <c r="AC123" s="90"/>
      <c r="AD123" s="45"/>
      <c r="AE123" s="44"/>
      <c r="AF123" s="90"/>
      <c r="AG123" s="94"/>
      <c r="AH123" s="90"/>
      <c r="AI123" s="90"/>
      <c r="AJ123" s="94"/>
      <c r="AK123" s="90"/>
      <c r="AL123" s="90"/>
      <c r="AM123" s="94"/>
      <c r="AN123" s="44"/>
      <c r="AO123" s="90"/>
      <c r="AP123" s="45"/>
      <c r="AQ123" s="44"/>
      <c r="AR123" s="90"/>
      <c r="AS123" s="97"/>
      <c r="AT123" s="98"/>
      <c r="AU123" s="98"/>
      <c r="AV123" s="98"/>
      <c r="AW123" s="98"/>
      <c r="AX123" s="98"/>
      <c r="AY123" s="98"/>
      <c r="AZ123" s="98"/>
      <c r="BA123" s="99"/>
      <c r="BB123" s="99"/>
      <c r="BC123" s="99"/>
      <c r="BD123" s="99"/>
      <c r="BE123" s="99"/>
      <c r="BF123" s="99"/>
      <c r="BG123" s="119"/>
      <c r="BH123" s="119"/>
      <c r="BI123" s="119"/>
      <c r="BJ123" s="119"/>
      <c r="BK123" s="119"/>
      <c r="BL123" s="119"/>
      <c r="BM123" s="119"/>
      <c r="BN123" s="119"/>
      <c r="BO123" s="119"/>
      <c r="BP123" s="119"/>
      <c r="BQ123" s="119"/>
      <c r="BR123" s="119"/>
      <c r="BS123" s="119"/>
      <c r="BT123" s="119"/>
      <c r="BU123" s="119"/>
      <c r="BV123" s="119"/>
      <c r="BW123" s="119"/>
      <c r="BX123" s="119"/>
      <c r="BY123" s="119"/>
      <c r="BZ123" s="119"/>
      <c r="CA123" s="119"/>
    </row>
    <row r="124" spans="1:79" ht="24" hidden="1" customHeight="1" outlineLevel="1">
      <c r="A124" s="36">
        <v>3</v>
      </c>
      <c r="B124" s="88"/>
      <c r="C124" s="89"/>
      <c r="D124" s="89"/>
      <c r="E124" s="90"/>
      <c r="F124" s="91"/>
      <c r="G124" s="44" t="s">
        <v>218</v>
      </c>
      <c r="H124" s="96">
        <v>43320</v>
      </c>
      <c r="I124" s="105">
        <v>0</v>
      </c>
      <c r="J124" s="92"/>
      <c r="K124" s="92"/>
      <c r="L124" s="92"/>
      <c r="M124" s="93"/>
      <c r="N124" s="90"/>
      <c r="O124" s="94"/>
      <c r="P124" s="90"/>
      <c r="Q124" s="90"/>
      <c r="R124" s="94"/>
      <c r="S124" s="90"/>
      <c r="T124" s="90"/>
      <c r="U124" s="94"/>
      <c r="V124" s="44"/>
      <c r="W124" s="90"/>
      <c r="X124" s="45"/>
      <c r="Y124" s="44"/>
      <c r="Z124" s="90"/>
      <c r="AA124" s="94"/>
      <c r="AB124" s="44"/>
      <c r="AC124" s="90"/>
      <c r="AD124" s="45"/>
      <c r="AE124" s="44"/>
      <c r="AF124" s="90"/>
      <c r="AG124" s="94"/>
      <c r="AH124" s="90"/>
      <c r="AI124" s="90"/>
      <c r="AJ124" s="94"/>
      <c r="AK124" s="90"/>
      <c r="AL124" s="90"/>
      <c r="AM124" s="94"/>
      <c r="AN124" s="44"/>
      <c r="AO124" s="90"/>
      <c r="AP124" s="45"/>
      <c r="AQ124" s="44"/>
      <c r="AR124" s="90"/>
      <c r="AS124" s="97"/>
      <c r="AT124" s="98"/>
      <c r="AU124" s="98"/>
      <c r="AV124" s="98"/>
      <c r="AW124" s="98"/>
      <c r="AX124" s="98"/>
      <c r="AY124" s="98"/>
      <c r="AZ124" s="98"/>
      <c r="BA124" s="99"/>
      <c r="BB124" s="99"/>
      <c r="BC124" s="99"/>
      <c r="BD124" s="99"/>
      <c r="BE124" s="99"/>
      <c r="BF124" s="99"/>
      <c r="BG124" s="119"/>
      <c r="BH124" s="119"/>
      <c r="BI124" s="119"/>
      <c r="BJ124" s="119"/>
      <c r="BK124" s="119"/>
      <c r="BL124" s="119"/>
      <c r="BM124" s="119"/>
      <c r="BN124" s="119"/>
      <c r="BO124" s="119"/>
      <c r="BP124" s="119"/>
      <c r="BQ124" s="119"/>
      <c r="BR124" s="119"/>
      <c r="BS124" s="119"/>
      <c r="BT124" s="119"/>
      <c r="BU124" s="119"/>
      <c r="BV124" s="119"/>
      <c r="BW124" s="119"/>
      <c r="BX124" s="119"/>
      <c r="BY124" s="119"/>
      <c r="BZ124" s="119"/>
      <c r="CA124" s="119"/>
    </row>
    <row r="125" spans="1:79" ht="24" hidden="1" customHeight="1" outlineLevel="1">
      <c r="A125" s="36">
        <v>4</v>
      </c>
      <c r="B125" s="88"/>
      <c r="C125" s="89"/>
      <c r="D125" s="89"/>
      <c r="E125" s="90"/>
      <c r="F125" s="91"/>
      <c r="G125" s="44" t="s">
        <v>218</v>
      </c>
      <c r="H125" s="96">
        <v>43321</v>
      </c>
      <c r="I125" s="105">
        <v>0</v>
      </c>
      <c r="J125" s="92"/>
      <c r="K125" s="92"/>
      <c r="L125" s="92"/>
      <c r="M125" s="93"/>
      <c r="N125" s="90"/>
      <c r="O125" s="94"/>
      <c r="P125" s="90"/>
      <c r="Q125" s="90"/>
      <c r="R125" s="94"/>
      <c r="S125" s="90"/>
      <c r="T125" s="90"/>
      <c r="U125" s="94"/>
      <c r="V125" s="44"/>
      <c r="W125" s="90"/>
      <c r="X125" s="45"/>
      <c r="Y125" s="44"/>
      <c r="Z125" s="90"/>
      <c r="AA125" s="94"/>
      <c r="AB125" s="44"/>
      <c r="AC125" s="90"/>
      <c r="AD125" s="45"/>
      <c r="AE125" s="44"/>
      <c r="AF125" s="90"/>
      <c r="AG125" s="94"/>
      <c r="AH125" s="90"/>
      <c r="AI125" s="90"/>
      <c r="AJ125" s="94"/>
      <c r="AK125" s="90"/>
      <c r="AL125" s="90"/>
      <c r="AM125" s="94"/>
      <c r="AN125" s="44"/>
      <c r="AO125" s="90"/>
      <c r="AP125" s="45"/>
      <c r="AQ125" s="44"/>
      <c r="AR125" s="90"/>
      <c r="AS125" s="97"/>
      <c r="AT125" s="98"/>
      <c r="AU125" s="98"/>
      <c r="AV125" s="98"/>
      <c r="AW125" s="98"/>
      <c r="AX125" s="98"/>
      <c r="AY125" s="98"/>
      <c r="AZ125" s="98"/>
      <c r="BA125" s="99"/>
      <c r="BB125" s="99"/>
      <c r="BC125" s="99"/>
      <c r="BD125" s="99"/>
      <c r="BE125" s="99"/>
      <c r="BF125" s="99"/>
      <c r="BG125" s="119"/>
      <c r="BH125" s="119"/>
      <c r="BI125" s="119"/>
      <c r="BJ125" s="119"/>
      <c r="BK125" s="119"/>
      <c r="BL125" s="119"/>
      <c r="BM125" s="119"/>
      <c r="BN125" s="119"/>
      <c r="BO125" s="119"/>
      <c r="BP125" s="119"/>
      <c r="BQ125" s="119"/>
      <c r="BR125" s="119"/>
      <c r="BS125" s="119"/>
      <c r="BT125" s="119"/>
      <c r="BU125" s="119"/>
      <c r="BV125" s="119"/>
      <c r="BW125" s="119"/>
      <c r="BX125" s="119"/>
      <c r="BY125" s="119"/>
      <c r="BZ125" s="119"/>
      <c r="CA125" s="119"/>
    </row>
    <row r="126" spans="1:79" ht="24" hidden="1" customHeight="1" outlineLevel="1">
      <c r="A126" s="36">
        <v>5</v>
      </c>
      <c r="B126" s="88"/>
      <c r="C126" s="89"/>
      <c r="D126" s="89"/>
      <c r="E126" s="90"/>
      <c r="F126" s="91"/>
      <c r="G126" s="44" t="s">
        <v>218</v>
      </c>
      <c r="H126" s="96">
        <v>43322</v>
      </c>
      <c r="I126" s="105">
        <v>0</v>
      </c>
      <c r="J126" s="92"/>
      <c r="K126" s="92"/>
      <c r="L126" s="92"/>
      <c r="M126" s="93"/>
      <c r="N126" s="90"/>
      <c r="O126" s="94"/>
      <c r="P126" s="90"/>
      <c r="Q126" s="90"/>
      <c r="R126" s="94"/>
      <c r="S126" s="90"/>
      <c r="T126" s="90"/>
      <c r="U126" s="94"/>
      <c r="V126" s="44"/>
      <c r="W126" s="90"/>
      <c r="X126" s="45"/>
      <c r="Y126" s="44"/>
      <c r="Z126" s="90"/>
      <c r="AA126" s="94"/>
      <c r="AB126" s="44"/>
      <c r="AC126" s="90"/>
      <c r="AD126" s="45"/>
      <c r="AE126" s="44"/>
      <c r="AF126" s="90"/>
      <c r="AG126" s="94"/>
      <c r="AH126" s="90"/>
      <c r="AI126" s="90"/>
      <c r="AJ126" s="94"/>
      <c r="AK126" s="90"/>
      <c r="AL126" s="90"/>
      <c r="AM126" s="94"/>
      <c r="AN126" s="44"/>
      <c r="AO126" s="90"/>
      <c r="AP126" s="45"/>
      <c r="AQ126" s="44"/>
      <c r="AR126" s="90"/>
      <c r="AS126" s="97"/>
      <c r="AT126" s="98"/>
      <c r="AU126" s="98"/>
      <c r="AV126" s="98"/>
      <c r="AW126" s="98"/>
      <c r="AX126" s="98"/>
      <c r="AY126" s="98"/>
      <c r="AZ126" s="98"/>
      <c r="BA126" s="99"/>
      <c r="BB126" s="99"/>
      <c r="BC126" s="99"/>
      <c r="BD126" s="99"/>
      <c r="BE126" s="99"/>
      <c r="BF126" s="99"/>
      <c r="BG126" s="119"/>
      <c r="BH126" s="119"/>
      <c r="BI126" s="119"/>
      <c r="BJ126" s="119"/>
      <c r="BK126" s="119"/>
      <c r="BL126" s="119"/>
      <c r="BM126" s="119"/>
      <c r="BN126" s="119"/>
      <c r="BO126" s="119"/>
      <c r="BP126" s="119"/>
      <c r="BQ126" s="119"/>
      <c r="BR126" s="119"/>
      <c r="BS126" s="119"/>
      <c r="BT126" s="119"/>
      <c r="BU126" s="119"/>
      <c r="BV126" s="119"/>
      <c r="BW126" s="119"/>
      <c r="BX126" s="119"/>
      <c r="BY126" s="119"/>
      <c r="BZ126" s="119"/>
      <c r="CA126" s="119"/>
    </row>
    <row r="127" spans="1:79" ht="24" hidden="1" customHeight="1" outlineLevel="1">
      <c r="A127" s="36">
        <v>6</v>
      </c>
      <c r="B127" s="88"/>
      <c r="C127" s="89"/>
      <c r="D127" s="89"/>
      <c r="E127" s="90"/>
      <c r="F127" s="91"/>
      <c r="G127" s="44" t="s">
        <v>218</v>
      </c>
      <c r="H127" s="96">
        <v>43323</v>
      </c>
      <c r="I127" s="105">
        <v>0</v>
      </c>
      <c r="J127" s="92"/>
      <c r="K127" s="92"/>
      <c r="L127" s="92"/>
      <c r="M127" s="93"/>
      <c r="N127" s="90"/>
      <c r="O127" s="94"/>
      <c r="P127" s="90"/>
      <c r="Q127" s="90"/>
      <c r="R127" s="94"/>
      <c r="S127" s="90"/>
      <c r="T127" s="90"/>
      <c r="U127" s="94"/>
      <c r="V127" s="44"/>
      <c r="W127" s="90"/>
      <c r="X127" s="45"/>
      <c r="Y127" s="44"/>
      <c r="Z127" s="90"/>
      <c r="AA127" s="94"/>
      <c r="AB127" s="44"/>
      <c r="AC127" s="90"/>
      <c r="AD127" s="45"/>
      <c r="AE127" s="44"/>
      <c r="AF127" s="90"/>
      <c r="AG127" s="94"/>
      <c r="AH127" s="90"/>
      <c r="AI127" s="90"/>
      <c r="AJ127" s="94"/>
      <c r="AK127" s="90"/>
      <c r="AL127" s="90"/>
      <c r="AM127" s="94"/>
      <c r="AN127" s="44"/>
      <c r="AO127" s="90"/>
      <c r="AP127" s="45"/>
      <c r="AQ127" s="44"/>
      <c r="AR127" s="90"/>
      <c r="AS127" s="97"/>
      <c r="AT127" s="98"/>
      <c r="AU127" s="98"/>
      <c r="AV127" s="98"/>
      <c r="AW127" s="98"/>
      <c r="AX127" s="98"/>
      <c r="AY127" s="98"/>
      <c r="AZ127" s="98"/>
      <c r="BA127" s="99"/>
      <c r="BB127" s="99"/>
      <c r="BC127" s="99"/>
      <c r="BD127" s="99"/>
      <c r="BE127" s="99"/>
      <c r="BF127" s="99"/>
      <c r="BG127" s="119"/>
      <c r="BH127" s="119"/>
      <c r="BI127" s="119"/>
      <c r="BJ127" s="119"/>
      <c r="BK127" s="119"/>
      <c r="BL127" s="119"/>
      <c r="BM127" s="119"/>
      <c r="BN127" s="119"/>
      <c r="BO127" s="119"/>
      <c r="BP127" s="119"/>
      <c r="BQ127" s="119"/>
      <c r="BR127" s="119"/>
      <c r="BS127" s="119"/>
      <c r="BT127" s="119"/>
      <c r="BU127" s="119"/>
      <c r="BV127" s="119"/>
      <c r="BW127" s="119"/>
      <c r="BX127" s="119"/>
      <c r="BY127" s="119"/>
      <c r="BZ127" s="119"/>
      <c r="CA127" s="119"/>
    </row>
    <row r="128" spans="1:79" ht="24" hidden="1" customHeight="1" outlineLevel="1">
      <c r="A128" s="36">
        <v>7</v>
      </c>
      <c r="B128" s="88"/>
      <c r="C128" s="89"/>
      <c r="D128" s="89"/>
      <c r="E128" s="90"/>
      <c r="F128" s="91"/>
      <c r="G128" s="44" t="s">
        <v>218</v>
      </c>
      <c r="H128" s="96">
        <v>43324</v>
      </c>
      <c r="I128" s="105">
        <v>0</v>
      </c>
      <c r="J128" s="92"/>
      <c r="K128" s="92"/>
      <c r="L128" s="92"/>
      <c r="M128" s="93"/>
      <c r="N128" s="90"/>
      <c r="O128" s="94"/>
      <c r="P128" s="90"/>
      <c r="Q128" s="90"/>
      <c r="R128" s="94"/>
      <c r="S128" s="90"/>
      <c r="T128" s="90"/>
      <c r="U128" s="94"/>
      <c r="V128" s="44"/>
      <c r="W128" s="90"/>
      <c r="X128" s="45"/>
      <c r="Y128" s="44"/>
      <c r="Z128" s="90"/>
      <c r="AA128" s="94"/>
      <c r="AB128" s="44"/>
      <c r="AC128" s="90"/>
      <c r="AD128" s="45"/>
      <c r="AE128" s="44"/>
      <c r="AF128" s="90"/>
      <c r="AG128" s="94"/>
      <c r="AH128" s="90"/>
      <c r="AI128" s="90"/>
      <c r="AJ128" s="94"/>
      <c r="AK128" s="90"/>
      <c r="AL128" s="90"/>
      <c r="AM128" s="94"/>
      <c r="AN128" s="44"/>
      <c r="AO128" s="90"/>
      <c r="AP128" s="45"/>
      <c r="AQ128" s="44"/>
      <c r="AR128" s="90"/>
      <c r="AS128" s="97"/>
      <c r="AT128" s="98"/>
      <c r="AU128" s="98"/>
      <c r="AV128" s="98"/>
      <c r="AW128" s="98"/>
      <c r="AX128" s="98"/>
      <c r="AY128" s="98"/>
      <c r="AZ128" s="98"/>
      <c r="BA128" s="99"/>
      <c r="BB128" s="99"/>
      <c r="BC128" s="99"/>
      <c r="BD128" s="99"/>
      <c r="BE128" s="99"/>
      <c r="BF128" s="99"/>
      <c r="BG128" s="119"/>
      <c r="BH128" s="119"/>
      <c r="BI128" s="119"/>
      <c r="BJ128" s="119"/>
      <c r="BK128" s="119"/>
      <c r="BL128" s="119"/>
      <c r="BM128" s="119"/>
      <c r="BN128" s="119"/>
      <c r="BO128" s="119"/>
      <c r="BP128" s="119"/>
      <c r="BQ128" s="119"/>
      <c r="BR128" s="119"/>
      <c r="BS128" s="119"/>
      <c r="BT128" s="119"/>
      <c r="BU128" s="119"/>
      <c r="BV128" s="119"/>
      <c r="BW128" s="119"/>
      <c r="BX128" s="119"/>
      <c r="BY128" s="119"/>
      <c r="BZ128" s="119"/>
      <c r="CA128" s="119"/>
    </row>
    <row r="129" spans="1:79" ht="24" hidden="1" customHeight="1" outlineLevel="1">
      <c r="A129" s="36">
        <v>8</v>
      </c>
      <c r="B129" s="88"/>
      <c r="C129" s="89"/>
      <c r="D129" s="89"/>
      <c r="E129" s="90"/>
      <c r="F129" s="91"/>
      <c r="G129" s="44" t="s">
        <v>218</v>
      </c>
      <c r="H129" s="96">
        <v>43325</v>
      </c>
      <c r="I129" s="105">
        <v>0</v>
      </c>
      <c r="J129" s="92"/>
      <c r="K129" s="92"/>
      <c r="L129" s="92"/>
      <c r="M129" s="93"/>
      <c r="N129" s="90"/>
      <c r="O129" s="94"/>
      <c r="P129" s="90"/>
      <c r="Q129" s="90"/>
      <c r="R129" s="94"/>
      <c r="S129" s="90"/>
      <c r="T129" s="90"/>
      <c r="U129" s="94"/>
      <c r="V129" s="44"/>
      <c r="W129" s="90"/>
      <c r="X129" s="45"/>
      <c r="Y129" s="44"/>
      <c r="Z129" s="90"/>
      <c r="AA129" s="94"/>
      <c r="AB129" s="44"/>
      <c r="AC129" s="90"/>
      <c r="AD129" s="45"/>
      <c r="AE129" s="44"/>
      <c r="AF129" s="90"/>
      <c r="AG129" s="94"/>
      <c r="AH129" s="90"/>
      <c r="AI129" s="90"/>
      <c r="AJ129" s="94"/>
      <c r="AK129" s="90"/>
      <c r="AL129" s="90"/>
      <c r="AM129" s="94"/>
      <c r="AN129" s="44"/>
      <c r="AO129" s="90"/>
      <c r="AP129" s="45"/>
      <c r="AQ129" s="44"/>
      <c r="AR129" s="90"/>
      <c r="AS129" s="97"/>
      <c r="AT129" s="98"/>
      <c r="AU129" s="98"/>
      <c r="AV129" s="98"/>
      <c r="AW129" s="98"/>
      <c r="AX129" s="98"/>
      <c r="AY129" s="98"/>
      <c r="AZ129" s="98"/>
      <c r="BA129" s="99"/>
      <c r="BB129" s="99"/>
      <c r="BC129" s="99"/>
      <c r="BD129" s="99"/>
      <c r="BE129" s="99"/>
      <c r="BF129" s="99"/>
      <c r="BG129" s="119"/>
      <c r="BH129" s="119"/>
      <c r="BI129" s="119"/>
      <c r="BJ129" s="119"/>
      <c r="BK129" s="119"/>
      <c r="BL129" s="119"/>
      <c r="BM129" s="119"/>
      <c r="BN129" s="119"/>
      <c r="BO129" s="119"/>
      <c r="BP129" s="119"/>
      <c r="BQ129" s="119"/>
      <c r="BR129" s="119"/>
      <c r="BS129" s="119"/>
      <c r="BT129" s="119"/>
      <c r="BU129" s="119"/>
      <c r="BV129" s="119"/>
      <c r="BW129" s="119"/>
      <c r="BX129" s="119"/>
      <c r="BY129" s="119"/>
      <c r="BZ129" s="119"/>
      <c r="CA129" s="119"/>
    </row>
    <row r="130" spans="1:79" ht="24" hidden="1" customHeight="1" outlineLevel="1">
      <c r="A130" s="36">
        <v>9</v>
      </c>
      <c r="B130" s="88"/>
      <c r="C130" s="89"/>
      <c r="D130" s="89"/>
      <c r="E130" s="90"/>
      <c r="F130" s="91"/>
      <c r="G130" s="44" t="s">
        <v>218</v>
      </c>
      <c r="H130" s="96">
        <v>43326</v>
      </c>
      <c r="I130" s="105">
        <v>0</v>
      </c>
      <c r="J130" s="92"/>
      <c r="K130" s="92"/>
      <c r="L130" s="92"/>
      <c r="M130" s="93"/>
      <c r="N130" s="90"/>
      <c r="O130" s="94"/>
      <c r="P130" s="90"/>
      <c r="Q130" s="90"/>
      <c r="R130" s="94"/>
      <c r="S130" s="90"/>
      <c r="T130" s="90"/>
      <c r="U130" s="94"/>
      <c r="V130" s="44"/>
      <c r="W130" s="90"/>
      <c r="X130" s="45"/>
      <c r="Y130" s="44"/>
      <c r="Z130" s="90"/>
      <c r="AA130" s="94"/>
      <c r="AB130" s="44"/>
      <c r="AC130" s="90"/>
      <c r="AD130" s="45"/>
      <c r="AE130" s="44"/>
      <c r="AF130" s="90"/>
      <c r="AG130" s="94"/>
      <c r="AH130" s="90"/>
      <c r="AI130" s="90"/>
      <c r="AJ130" s="94"/>
      <c r="AK130" s="90"/>
      <c r="AL130" s="90"/>
      <c r="AM130" s="94"/>
      <c r="AN130" s="44"/>
      <c r="AO130" s="90"/>
      <c r="AP130" s="45"/>
      <c r="AQ130" s="44"/>
      <c r="AR130" s="90"/>
      <c r="AS130" s="97"/>
      <c r="AT130" s="98"/>
      <c r="AU130" s="98"/>
      <c r="AV130" s="98"/>
      <c r="AW130" s="98"/>
      <c r="AX130" s="98"/>
      <c r="AY130" s="98"/>
      <c r="AZ130" s="98"/>
      <c r="BA130" s="99"/>
      <c r="BB130" s="99"/>
      <c r="BC130" s="99"/>
      <c r="BD130" s="99"/>
      <c r="BE130" s="99"/>
      <c r="BF130" s="99"/>
      <c r="BG130" s="119"/>
      <c r="BH130" s="119"/>
      <c r="BI130" s="119"/>
      <c r="BJ130" s="119"/>
      <c r="BK130" s="119"/>
      <c r="BL130" s="119"/>
      <c r="BM130" s="119"/>
      <c r="BN130" s="119"/>
      <c r="BO130" s="119"/>
      <c r="BP130" s="119"/>
      <c r="BQ130" s="119"/>
      <c r="BR130" s="119"/>
      <c r="BS130" s="119"/>
      <c r="BT130" s="119"/>
      <c r="BU130" s="119"/>
      <c r="BV130" s="119"/>
      <c r="BW130" s="119"/>
      <c r="BX130" s="119"/>
      <c r="BY130" s="119"/>
      <c r="BZ130" s="119"/>
      <c r="CA130" s="119"/>
    </row>
    <row r="131" spans="1:79" ht="24" hidden="1" customHeight="1" outlineLevel="1">
      <c r="A131" s="36">
        <v>10</v>
      </c>
      <c r="B131" s="88"/>
      <c r="C131" s="89"/>
      <c r="D131" s="89"/>
      <c r="E131" s="90"/>
      <c r="F131" s="91"/>
      <c r="G131" s="44" t="s">
        <v>218</v>
      </c>
      <c r="H131" s="96">
        <v>43327</v>
      </c>
      <c r="I131" s="105">
        <v>0</v>
      </c>
      <c r="J131" s="92"/>
      <c r="K131" s="92"/>
      <c r="L131" s="92"/>
      <c r="M131" s="93"/>
      <c r="N131" s="90"/>
      <c r="O131" s="94"/>
      <c r="P131" s="90"/>
      <c r="Q131" s="90"/>
      <c r="R131" s="94"/>
      <c r="S131" s="90"/>
      <c r="T131" s="90"/>
      <c r="U131" s="94"/>
      <c r="V131" s="44"/>
      <c r="W131" s="90"/>
      <c r="X131" s="45"/>
      <c r="Y131" s="44"/>
      <c r="Z131" s="90"/>
      <c r="AA131" s="94"/>
      <c r="AB131" s="44"/>
      <c r="AC131" s="90"/>
      <c r="AD131" s="45"/>
      <c r="AE131" s="44"/>
      <c r="AF131" s="90"/>
      <c r="AG131" s="94"/>
      <c r="AH131" s="90"/>
      <c r="AI131" s="90"/>
      <c r="AJ131" s="94"/>
      <c r="AK131" s="90"/>
      <c r="AL131" s="90"/>
      <c r="AM131" s="94"/>
      <c r="AN131" s="44"/>
      <c r="AO131" s="90"/>
      <c r="AP131" s="45"/>
      <c r="AQ131" s="44"/>
      <c r="AR131" s="90"/>
      <c r="AS131" s="97"/>
      <c r="AT131" s="98"/>
      <c r="AU131" s="98"/>
      <c r="AV131" s="98"/>
      <c r="AW131" s="98"/>
      <c r="AX131" s="98"/>
      <c r="AY131" s="98"/>
      <c r="AZ131" s="98"/>
      <c r="BA131" s="99"/>
      <c r="BB131" s="99"/>
      <c r="BC131" s="99"/>
      <c r="BD131" s="99"/>
      <c r="BE131" s="99"/>
      <c r="BF131" s="99"/>
      <c r="BG131" s="119"/>
      <c r="BH131" s="119"/>
      <c r="BI131" s="119"/>
      <c r="BJ131" s="119"/>
      <c r="BK131" s="119"/>
      <c r="BL131" s="119"/>
      <c r="BM131" s="119"/>
      <c r="BN131" s="119"/>
      <c r="BO131" s="119"/>
      <c r="BP131" s="119"/>
      <c r="BQ131" s="119"/>
      <c r="BR131" s="119"/>
      <c r="BS131" s="119"/>
      <c r="BT131" s="119"/>
      <c r="BU131" s="119"/>
      <c r="BV131" s="119"/>
      <c r="BW131" s="119"/>
      <c r="BX131" s="119"/>
      <c r="BY131" s="119"/>
      <c r="BZ131" s="119"/>
      <c r="CA131" s="119"/>
    </row>
    <row r="132" spans="1:79" ht="24" hidden="1" customHeight="1" outlineLevel="1">
      <c r="A132" s="36">
        <v>11</v>
      </c>
      <c r="B132" s="88"/>
      <c r="C132" s="89"/>
      <c r="D132" s="89"/>
      <c r="E132" s="90"/>
      <c r="F132" s="91"/>
      <c r="G132" s="44" t="s">
        <v>218</v>
      </c>
      <c r="H132" s="96">
        <v>43328</v>
      </c>
      <c r="I132" s="105">
        <v>0</v>
      </c>
      <c r="J132" s="92"/>
      <c r="K132" s="92"/>
      <c r="L132" s="92"/>
      <c r="M132" s="93"/>
      <c r="N132" s="90"/>
      <c r="O132" s="94"/>
      <c r="P132" s="90"/>
      <c r="Q132" s="90"/>
      <c r="R132" s="94"/>
      <c r="S132" s="90"/>
      <c r="T132" s="90"/>
      <c r="U132" s="94"/>
      <c r="V132" s="44"/>
      <c r="W132" s="90"/>
      <c r="X132" s="45"/>
      <c r="Y132" s="44"/>
      <c r="Z132" s="90"/>
      <c r="AA132" s="94"/>
      <c r="AB132" s="44"/>
      <c r="AC132" s="90"/>
      <c r="AD132" s="45"/>
      <c r="AE132" s="44"/>
      <c r="AF132" s="90"/>
      <c r="AG132" s="94"/>
      <c r="AH132" s="90"/>
      <c r="AI132" s="90"/>
      <c r="AJ132" s="94"/>
      <c r="AK132" s="90"/>
      <c r="AL132" s="90"/>
      <c r="AM132" s="94"/>
      <c r="AN132" s="44"/>
      <c r="AO132" s="90"/>
      <c r="AP132" s="45"/>
      <c r="AQ132" s="44"/>
      <c r="AR132" s="90"/>
      <c r="AS132" s="97"/>
      <c r="AT132" s="98"/>
      <c r="AU132" s="98"/>
      <c r="AV132" s="98"/>
      <c r="AW132" s="98"/>
      <c r="AX132" s="98"/>
      <c r="AY132" s="98"/>
      <c r="AZ132" s="98"/>
      <c r="BA132" s="99"/>
      <c r="BB132" s="99"/>
      <c r="BC132" s="99"/>
      <c r="BD132" s="99"/>
      <c r="BE132" s="99"/>
      <c r="BF132" s="99"/>
      <c r="BG132" s="119"/>
      <c r="BH132" s="119"/>
      <c r="BI132" s="119"/>
      <c r="BJ132" s="119"/>
      <c r="BK132" s="119"/>
      <c r="BL132" s="119"/>
      <c r="BM132" s="119"/>
      <c r="BN132" s="119"/>
      <c r="BO132" s="119"/>
      <c r="BP132" s="119"/>
      <c r="BQ132" s="119"/>
      <c r="BR132" s="119"/>
      <c r="BS132" s="119"/>
      <c r="BT132" s="119"/>
      <c r="BU132" s="119"/>
      <c r="BV132" s="119"/>
      <c r="BW132" s="119"/>
      <c r="BX132" s="119"/>
      <c r="BY132" s="119"/>
      <c r="BZ132" s="119"/>
      <c r="CA132" s="119"/>
    </row>
    <row r="133" spans="1:79" ht="24" hidden="1" customHeight="1" outlineLevel="1">
      <c r="A133" s="36">
        <v>12</v>
      </c>
      <c r="B133" s="88"/>
      <c r="C133" s="89"/>
      <c r="D133" s="89"/>
      <c r="E133" s="90"/>
      <c r="F133" s="91"/>
      <c r="G133" s="44" t="s">
        <v>218</v>
      </c>
      <c r="H133" s="96">
        <v>43329</v>
      </c>
      <c r="I133" s="105">
        <v>0</v>
      </c>
      <c r="J133" s="92"/>
      <c r="K133" s="92"/>
      <c r="L133" s="92"/>
      <c r="M133" s="93"/>
      <c r="N133" s="90"/>
      <c r="O133" s="94"/>
      <c r="P133" s="90"/>
      <c r="Q133" s="90"/>
      <c r="R133" s="94"/>
      <c r="S133" s="90"/>
      <c r="T133" s="90"/>
      <c r="U133" s="94"/>
      <c r="V133" s="44"/>
      <c r="W133" s="90"/>
      <c r="X133" s="45"/>
      <c r="Y133" s="44"/>
      <c r="Z133" s="90"/>
      <c r="AA133" s="94"/>
      <c r="AB133" s="44"/>
      <c r="AC133" s="90"/>
      <c r="AD133" s="45"/>
      <c r="AE133" s="44"/>
      <c r="AF133" s="90"/>
      <c r="AG133" s="94"/>
      <c r="AH133" s="90"/>
      <c r="AI133" s="90"/>
      <c r="AJ133" s="94"/>
      <c r="AK133" s="90"/>
      <c r="AL133" s="90"/>
      <c r="AM133" s="94"/>
      <c r="AN133" s="44"/>
      <c r="AO133" s="90"/>
      <c r="AP133" s="45"/>
      <c r="AQ133" s="44"/>
      <c r="AR133" s="90"/>
      <c r="AS133" s="97"/>
      <c r="AT133" s="98"/>
      <c r="AU133" s="98"/>
      <c r="AV133" s="98"/>
      <c r="AW133" s="98"/>
      <c r="AX133" s="98"/>
      <c r="AY133" s="98"/>
      <c r="AZ133" s="98"/>
      <c r="BA133" s="99"/>
      <c r="BB133" s="99"/>
      <c r="BC133" s="99"/>
      <c r="BD133" s="99"/>
      <c r="BE133" s="99"/>
      <c r="BF133" s="99"/>
      <c r="BG133" s="119"/>
      <c r="BH133" s="119"/>
      <c r="BI133" s="119"/>
      <c r="BJ133" s="119"/>
      <c r="BK133" s="119"/>
      <c r="BL133" s="119"/>
      <c r="BM133" s="119"/>
      <c r="BN133" s="119"/>
      <c r="BO133" s="119"/>
      <c r="BP133" s="119"/>
      <c r="BQ133" s="119"/>
      <c r="BR133" s="119"/>
      <c r="BS133" s="119"/>
      <c r="BT133" s="119"/>
      <c r="BU133" s="119"/>
      <c r="BV133" s="119"/>
      <c r="BW133" s="119"/>
      <c r="BX133" s="119"/>
      <c r="BY133" s="119"/>
      <c r="BZ133" s="119"/>
      <c r="CA133" s="119"/>
    </row>
    <row r="134" spans="1:79" ht="24" hidden="1" customHeight="1" outlineLevel="1">
      <c r="A134" s="36">
        <v>13</v>
      </c>
      <c r="B134" s="88"/>
      <c r="C134" s="89"/>
      <c r="D134" s="89"/>
      <c r="E134" s="90"/>
      <c r="F134" s="91"/>
      <c r="G134" s="44" t="s">
        <v>218</v>
      </c>
      <c r="H134" s="96">
        <v>43330</v>
      </c>
      <c r="I134" s="105">
        <v>0</v>
      </c>
      <c r="J134" s="92"/>
      <c r="K134" s="92"/>
      <c r="L134" s="92"/>
      <c r="M134" s="93"/>
      <c r="N134" s="90"/>
      <c r="O134" s="94"/>
      <c r="P134" s="90"/>
      <c r="Q134" s="90"/>
      <c r="R134" s="94"/>
      <c r="S134" s="90"/>
      <c r="T134" s="90"/>
      <c r="U134" s="94"/>
      <c r="V134" s="44"/>
      <c r="W134" s="90"/>
      <c r="X134" s="45"/>
      <c r="Y134" s="44"/>
      <c r="Z134" s="90"/>
      <c r="AA134" s="94"/>
      <c r="AB134" s="44"/>
      <c r="AC134" s="90"/>
      <c r="AD134" s="45"/>
      <c r="AE134" s="44"/>
      <c r="AF134" s="90"/>
      <c r="AG134" s="94"/>
      <c r="AH134" s="90"/>
      <c r="AI134" s="90"/>
      <c r="AJ134" s="94"/>
      <c r="AK134" s="90"/>
      <c r="AL134" s="90"/>
      <c r="AM134" s="94"/>
      <c r="AN134" s="44"/>
      <c r="AO134" s="90"/>
      <c r="AP134" s="45"/>
      <c r="AQ134" s="44"/>
      <c r="AR134" s="90"/>
      <c r="AS134" s="97"/>
      <c r="AT134" s="98"/>
      <c r="AU134" s="98"/>
      <c r="AV134" s="98"/>
      <c r="AW134" s="98"/>
      <c r="AX134" s="98"/>
      <c r="AY134" s="98"/>
      <c r="AZ134" s="98"/>
      <c r="BA134" s="99"/>
      <c r="BB134" s="99"/>
      <c r="BC134" s="99"/>
      <c r="BD134" s="99"/>
      <c r="BE134" s="99"/>
      <c r="BF134" s="99"/>
      <c r="BG134" s="119"/>
      <c r="BH134" s="119"/>
      <c r="BI134" s="119"/>
      <c r="BJ134" s="119"/>
      <c r="BK134" s="119"/>
      <c r="BL134" s="119"/>
      <c r="BM134" s="119"/>
      <c r="BN134" s="119"/>
      <c r="BO134" s="119"/>
      <c r="BP134" s="119"/>
      <c r="BQ134" s="119"/>
      <c r="BR134" s="119"/>
      <c r="BS134" s="119"/>
      <c r="BT134" s="119"/>
      <c r="BU134" s="119"/>
      <c r="BV134" s="119"/>
      <c r="BW134" s="119"/>
      <c r="BX134" s="119"/>
      <c r="BY134" s="119"/>
      <c r="BZ134" s="119"/>
      <c r="CA134" s="119"/>
    </row>
    <row r="135" spans="1:79" ht="24" hidden="1" customHeight="1" outlineLevel="1">
      <c r="A135" s="36">
        <v>14</v>
      </c>
      <c r="B135" s="88"/>
      <c r="C135" s="89"/>
      <c r="D135" s="89"/>
      <c r="E135" s="90"/>
      <c r="F135" s="91"/>
      <c r="G135" s="44" t="s">
        <v>218</v>
      </c>
      <c r="H135" s="96">
        <v>43331</v>
      </c>
      <c r="I135" s="105">
        <v>0</v>
      </c>
      <c r="J135" s="92"/>
      <c r="K135" s="92"/>
      <c r="L135" s="92"/>
      <c r="M135" s="93"/>
      <c r="N135" s="90"/>
      <c r="O135" s="94"/>
      <c r="P135" s="90"/>
      <c r="Q135" s="90"/>
      <c r="R135" s="94"/>
      <c r="S135" s="90"/>
      <c r="T135" s="90"/>
      <c r="U135" s="94"/>
      <c r="V135" s="44"/>
      <c r="W135" s="90"/>
      <c r="X135" s="45"/>
      <c r="Y135" s="44"/>
      <c r="Z135" s="90"/>
      <c r="AA135" s="94"/>
      <c r="AB135" s="44"/>
      <c r="AC135" s="90"/>
      <c r="AD135" s="45"/>
      <c r="AE135" s="44"/>
      <c r="AF135" s="90"/>
      <c r="AG135" s="94"/>
      <c r="AH135" s="90"/>
      <c r="AI135" s="90"/>
      <c r="AJ135" s="94"/>
      <c r="AK135" s="90"/>
      <c r="AL135" s="90"/>
      <c r="AM135" s="94"/>
      <c r="AN135" s="44"/>
      <c r="AO135" s="90"/>
      <c r="AP135" s="45"/>
      <c r="AQ135" s="44"/>
      <c r="AR135" s="90"/>
      <c r="AS135" s="97"/>
      <c r="AT135" s="98"/>
      <c r="AU135" s="98"/>
      <c r="AV135" s="98"/>
      <c r="AW135" s="98"/>
      <c r="AX135" s="98"/>
      <c r="AY135" s="98"/>
      <c r="AZ135" s="98"/>
      <c r="BA135" s="99"/>
      <c r="BB135" s="99"/>
      <c r="BC135" s="99"/>
      <c r="BD135" s="99"/>
      <c r="BE135" s="99"/>
      <c r="BF135" s="99"/>
      <c r="BG135" s="119"/>
      <c r="BH135" s="119"/>
      <c r="BI135" s="119"/>
      <c r="BJ135" s="119"/>
      <c r="BK135" s="119"/>
      <c r="BL135" s="119"/>
      <c r="BM135" s="119"/>
      <c r="BN135" s="119"/>
      <c r="BO135" s="119"/>
      <c r="BP135" s="119"/>
      <c r="BQ135" s="119"/>
      <c r="BR135" s="119"/>
      <c r="BS135" s="119"/>
      <c r="BT135" s="119"/>
      <c r="BU135" s="119"/>
      <c r="BV135" s="119"/>
      <c r="BW135" s="119"/>
      <c r="BX135" s="119"/>
      <c r="BY135" s="119"/>
      <c r="BZ135" s="119"/>
      <c r="CA135" s="119"/>
    </row>
    <row r="136" spans="1:79" ht="24" hidden="1" customHeight="1" outlineLevel="1">
      <c r="B136" s="88"/>
      <c r="C136" s="89"/>
      <c r="D136" s="89"/>
      <c r="E136" s="90"/>
      <c r="F136" s="91"/>
      <c r="G136" s="44" t="s">
        <v>218</v>
      </c>
      <c r="H136" s="96">
        <v>43332</v>
      </c>
      <c r="I136" s="105">
        <v>0</v>
      </c>
      <c r="J136" s="92"/>
      <c r="K136" s="92"/>
      <c r="L136" s="92"/>
      <c r="M136" s="93"/>
      <c r="N136" s="90"/>
      <c r="O136" s="94"/>
      <c r="P136" s="90"/>
      <c r="Q136" s="90"/>
      <c r="R136" s="94"/>
      <c r="S136" s="90"/>
      <c r="T136" s="90"/>
      <c r="U136" s="94"/>
      <c r="V136" s="44"/>
      <c r="W136" s="90"/>
      <c r="X136" s="45"/>
      <c r="Y136" s="44"/>
      <c r="Z136" s="90"/>
      <c r="AA136" s="94"/>
      <c r="AB136" s="44"/>
      <c r="AC136" s="90"/>
      <c r="AD136" s="45"/>
      <c r="AE136" s="44"/>
      <c r="AF136" s="90"/>
      <c r="AG136" s="94"/>
      <c r="AH136" s="90"/>
      <c r="AI136" s="90"/>
      <c r="AJ136" s="94"/>
      <c r="AK136" s="90"/>
      <c r="AL136" s="90"/>
      <c r="AM136" s="94"/>
      <c r="AN136" s="44"/>
      <c r="AO136" s="90"/>
      <c r="AP136" s="45"/>
      <c r="AQ136" s="44"/>
      <c r="AR136" s="90"/>
      <c r="AS136" s="97"/>
      <c r="AT136" s="98"/>
      <c r="AU136" s="98"/>
      <c r="AV136" s="98"/>
      <c r="AW136" s="98"/>
      <c r="AX136" s="98"/>
      <c r="AY136" s="98"/>
      <c r="AZ136" s="98"/>
      <c r="BA136" s="99"/>
      <c r="BB136" s="99"/>
      <c r="BC136" s="99"/>
      <c r="BD136" s="99"/>
      <c r="BE136" s="99"/>
      <c r="BF136" s="99"/>
      <c r="BG136" s="119"/>
      <c r="BH136" s="119"/>
      <c r="BI136" s="119"/>
      <c r="BJ136" s="119"/>
      <c r="BK136" s="119"/>
      <c r="BL136" s="119"/>
      <c r="BM136" s="119"/>
      <c r="BN136" s="119"/>
      <c r="BO136" s="119"/>
      <c r="BP136" s="119"/>
      <c r="BQ136" s="119"/>
      <c r="BR136" s="119"/>
      <c r="BS136" s="119"/>
      <c r="BT136" s="119"/>
      <c r="BU136" s="119"/>
      <c r="BV136" s="119"/>
      <c r="BW136" s="119"/>
      <c r="BX136" s="119"/>
      <c r="BY136" s="119"/>
      <c r="BZ136" s="119"/>
      <c r="CA136" s="119"/>
    </row>
    <row r="137" spans="1:79" ht="24" hidden="1" customHeight="1" outlineLevel="1">
      <c r="B137" s="88"/>
      <c r="C137" s="89"/>
      <c r="D137" s="89"/>
      <c r="E137" s="90"/>
      <c r="F137" s="91"/>
      <c r="G137" s="44" t="s">
        <v>218</v>
      </c>
      <c r="H137" s="96">
        <v>43333</v>
      </c>
      <c r="I137" s="105">
        <v>0</v>
      </c>
      <c r="J137" s="92"/>
      <c r="K137" s="92"/>
      <c r="L137" s="92"/>
      <c r="M137" s="93"/>
      <c r="N137" s="90"/>
      <c r="O137" s="94"/>
      <c r="P137" s="90"/>
      <c r="Q137" s="90"/>
      <c r="R137" s="94"/>
      <c r="S137" s="90"/>
      <c r="T137" s="90"/>
      <c r="U137" s="94"/>
      <c r="V137" s="44"/>
      <c r="W137" s="90"/>
      <c r="X137" s="45"/>
      <c r="Y137" s="44"/>
      <c r="Z137" s="90"/>
      <c r="AA137" s="94"/>
      <c r="AB137" s="44"/>
      <c r="AC137" s="90"/>
      <c r="AD137" s="45"/>
      <c r="AE137" s="44"/>
      <c r="AF137" s="90"/>
      <c r="AG137" s="94"/>
      <c r="AH137" s="90"/>
      <c r="AI137" s="90"/>
      <c r="AJ137" s="94"/>
      <c r="AK137" s="90"/>
      <c r="AL137" s="90"/>
      <c r="AM137" s="94"/>
      <c r="AN137" s="44"/>
      <c r="AO137" s="90"/>
      <c r="AP137" s="45"/>
      <c r="AQ137" s="44"/>
      <c r="AR137" s="90"/>
      <c r="AS137" s="97"/>
      <c r="AT137" s="98"/>
      <c r="AU137" s="98"/>
      <c r="AV137" s="98"/>
      <c r="AW137" s="98"/>
      <c r="AX137" s="98"/>
      <c r="AY137" s="98"/>
      <c r="AZ137" s="98"/>
      <c r="BA137" s="99"/>
      <c r="BB137" s="99"/>
      <c r="BC137" s="99"/>
      <c r="BD137" s="99"/>
      <c r="BE137" s="99"/>
      <c r="BF137" s="99"/>
      <c r="BG137" s="119"/>
      <c r="BH137" s="119"/>
      <c r="BI137" s="119"/>
      <c r="BJ137" s="119"/>
      <c r="BK137" s="119"/>
      <c r="BL137" s="119"/>
      <c r="BM137" s="119"/>
      <c r="BN137" s="119"/>
      <c r="BO137" s="119"/>
      <c r="BP137" s="119"/>
      <c r="BQ137" s="119"/>
      <c r="BR137" s="119"/>
      <c r="BS137" s="119"/>
      <c r="BT137" s="119"/>
      <c r="BU137" s="119"/>
      <c r="BV137" s="119"/>
      <c r="BW137" s="119"/>
      <c r="BX137" s="119"/>
      <c r="BY137" s="119"/>
      <c r="BZ137" s="119"/>
      <c r="CA137" s="119"/>
    </row>
    <row r="138" spans="1:79" ht="24" hidden="1" customHeight="1" outlineLevel="1">
      <c r="B138" s="88"/>
      <c r="C138" s="89"/>
      <c r="D138" s="89"/>
      <c r="E138" s="90"/>
      <c r="F138" s="91"/>
      <c r="G138" s="44" t="s">
        <v>218</v>
      </c>
      <c r="H138" s="96">
        <v>43334</v>
      </c>
      <c r="I138" s="105">
        <v>0</v>
      </c>
      <c r="J138" s="92"/>
      <c r="K138" s="92"/>
      <c r="L138" s="92"/>
      <c r="M138" s="93"/>
      <c r="N138" s="90"/>
      <c r="O138" s="94"/>
      <c r="P138" s="90"/>
      <c r="Q138" s="90"/>
      <c r="R138" s="94"/>
      <c r="S138" s="90"/>
      <c r="T138" s="90"/>
      <c r="U138" s="94"/>
      <c r="V138" s="44"/>
      <c r="W138" s="90"/>
      <c r="X138" s="45"/>
      <c r="Y138" s="44"/>
      <c r="Z138" s="90"/>
      <c r="AA138" s="94"/>
      <c r="AB138" s="44"/>
      <c r="AC138" s="90"/>
      <c r="AD138" s="45"/>
      <c r="AE138" s="44"/>
      <c r="AF138" s="90"/>
      <c r="AG138" s="94"/>
      <c r="AH138" s="90"/>
      <c r="AI138" s="90"/>
      <c r="AJ138" s="94"/>
      <c r="AK138" s="90"/>
      <c r="AL138" s="90"/>
      <c r="AM138" s="94"/>
      <c r="AN138" s="44"/>
      <c r="AO138" s="90"/>
      <c r="AP138" s="45"/>
      <c r="AQ138" s="44"/>
      <c r="AR138" s="90"/>
      <c r="AS138" s="97"/>
      <c r="AT138" s="98"/>
      <c r="AU138" s="98"/>
      <c r="AV138" s="98"/>
      <c r="AW138" s="98"/>
      <c r="AX138" s="98"/>
      <c r="AY138" s="98"/>
      <c r="AZ138" s="98"/>
      <c r="BA138" s="99"/>
      <c r="BB138" s="99"/>
      <c r="BC138" s="99"/>
      <c r="BD138" s="99"/>
      <c r="BE138" s="99"/>
      <c r="BF138" s="99"/>
      <c r="BG138" s="119"/>
      <c r="BH138" s="119"/>
      <c r="BI138" s="119"/>
      <c r="BJ138" s="119"/>
      <c r="BK138" s="119"/>
      <c r="BL138" s="119"/>
      <c r="BM138" s="119"/>
      <c r="BN138" s="119"/>
      <c r="BO138" s="119"/>
      <c r="BP138" s="119"/>
      <c r="BQ138" s="119"/>
      <c r="BR138" s="119"/>
      <c r="BS138" s="119"/>
      <c r="BT138" s="119"/>
      <c r="BU138" s="119"/>
      <c r="BV138" s="119"/>
      <c r="BW138" s="119"/>
      <c r="BX138" s="119"/>
      <c r="BY138" s="119"/>
      <c r="BZ138" s="119"/>
      <c r="CA138" s="119"/>
    </row>
    <row r="139" spans="1:79" ht="24" hidden="1" customHeight="1" outlineLevel="1">
      <c r="B139" s="88"/>
      <c r="C139" s="89"/>
      <c r="D139" s="89"/>
      <c r="E139" s="90"/>
      <c r="F139" s="91"/>
      <c r="G139" s="44" t="s">
        <v>218</v>
      </c>
      <c r="H139" s="96">
        <v>43335</v>
      </c>
      <c r="I139" s="105">
        <v>0</v>
      </c>
      <c r="J139" s="92"/>
      <c r="K139" s="92"/>
      <c r="L139" s="92"/>
      <c r="M139" s="93"/>
      <c r="N139" s="90"/>
      <c r="O139" s="94"/>
      <c r="P139" s="90"/>
      <c r="Q139" s="90"/>
      <c r="R139" s="94"/>
      <c r="S139" s="90"/>
      <c r="T139" s="90"/>
      <c r="U139" s="94"/>
      <c r="V139" s="44"/>
      <c r="W139" s="90"/>
      <c r="X139" s="45"/>
      <c r="Y139" s="44"/>
      <c r="Z139" s="90"/>
      <c r="AA139" s="94"/>
      <c r="AB139" s="44"/>
      <c r="AC139" s="90"/>
      <c r="AD139" s="45"/>
      <c r="AE139" s="44"/>
      <c r="AF139" s="90"/>
      <c r="AG139" s="94"/>
      <c r="AH139" s="90"/>
      <c r="AI139" s="90"/>
      <c r="AJ139" s="94"/>
      <c r="AK139" s="90"/>
      <c r="AL139" s="90"/>
      <c r="AM139" s="94"/>
      <c r="AN139" s="44"/>
      <c r="AO139" s="90"/>
      <c r="AP139" s="45"/>
      <c r="AQ139" s="44"/>
      <c r="AR139" s="90"/>
      <c r="AS139" s="97"/>
      <c r="AT139" s="98"/>
      <c r="AU139" s="98"/>
      <c r="AV139" s="98"/>
      <c r="AW139" s="98"/>
      <c r="AX139" s="98"/>
      <c r="AY139" s="98"/>
      <c r="AZ139" s="98"/>
      <c r="BA139" s="99"/>
      <c r="BB139" s="99"/>
      <c r="BC139" s="99"/>
      <c r="BD139" s="99"/>
      <c r="BE139" s="99"/>
      <c r="BF139" s="99"/>
      <c r="BG139" s="119"/>
      <c r="BH139" s="119"/>
      <c r="BI139" s="119"/>
      <c r="BJ139" s="119"/>
      <c r="BK139" s="119"/>
      <c r="BL139" s="119"/>
      <c r="BM139" s="119"/>
      <c r="BN139" s="119"/>
      <c r="BO139" s="119"/>
      <c r="BP139" s="119"/>
      <c r="BQ139" s="119"/>
      <c r="BR139" s="119"/>
      <c r="BS139" s="119"/>
      <c r="BT139" s="119"/>
      <c r="BU139" s="119"/>
      <c r="BV139" s="119"/>
      <c r="BW139" s="119"/>
      <c r="BX139" s="119"/>
      <c r="BY139" s="119"/>
      <c r="BZ139" s="119"/>
      <c r="CA139" s="119"/>
    </row>
    <row r="140" spans="1:79" ht="24" hidden="1" customHeight="1" outlineLevel="1">
      <c r="B140" s="88"/>
      <c r="C140" s="89"/>
      <c r="D140" s="89"/>
      <c r="E140" s="90"/>
      <c r="F140" s="91"/>
      <c r="G140" s="44" t="s">
        <v>218</v>
      </c>
      <c r="H140" s="96">
        <v>43336</v>
      </c>
      <c r="I140" s="105">
        <v>0</v>
      </c>
      <c r="J140" s="92"/>
      <c r="K140" s="92"/>
      <c r="L140" s="92"/>
      <c r="M140" s="93"/>
      <c r="N140" s="90"/>
      <c r="O140" s="94"/>
      <c r="P140" s="90"/>
      <c r="Q140" s="90"/>
      <c r="R140" s="94"/>
      <c r="S140" s="90"/>
      <c r="T140" s="90"/>
      <c r="U140" s="94"/>
      <c r="V140" s="44"/>
      <c r="W140" s="90"/>
      <c r="X140" s="45"/>
      <c r="Y140" s="44"/>
      <c r="Z140" s="90"/>
      <c r="AA140" s="94"/>
      <c r="AB140" s="44"/>
      <c r="AC140" s="90"/>
      <c r="AD140" s="45"/>
      <c r="AE140" s="44"/>
      <c r="AF140" s="90"/>
      <c r="AG140" s="94"/>
      <c r="AH140" s="90"/>
      <c r="AI140" s="90"/>
      <c r="AJ140" s="94"/>
      <c r="AK140" s="90"/>
      <c r="AL140" s="90"/>
      <c r="AM140" s="94"/>
      <c r="AN140" s="44"/>
      <c r="AO140" s="90"/>
      <c r="AP140" s="45"/>
      <c r="AQ140" s="44"/>
      <c r="AR140" s="90"/>
      <c r="AS140" s="97"/>
      <c r="AT140" s="98"/>
      <c r="AU140" s="98"/>
      <c r="AV140" s="98"/>
      <c r="AW140" s="98"/>
      <c r="AX140" s="98"/>
      <c r="AY140" s="98"/>
      <c r="AZ140" s="98"/>
      <c r="BA140" s="99"/>
      <c r="BB140" s="99"/>
      <c r="BC140" s="99"/>
      <c r="BD140" s="99"/>
      <c r="BE140" s="99"/>
      <c r="BF140" s="99"/>
      <c r="BG140" s="119"/>
      <c r="BH140" s="119"/>
      <c r="BI140" s="119"/>
      <c r="BJ140" s="119"/>
      <c r="BK140" s="119"/>
      <c r="BL140" s="119"/>
      <c r="BM140" s="119"/>
      <c r="BN140" s="119"/>
      <c r="BO140" s="119"/>
      <c r="BP140" s="119"/>
      <c r="BQ140" s="119"/>
      <c r="BR140" s="119"/>
      <c r="BS140" s="119"/>
      <c r="BT140" s="119"/>
      <c r="BU140" s="119"/>
      <c r="BV140" s="119"/>
      <c r="BW140" s="119"/>
      <c r="BX140" s="119"/>
      <c r="BY140" s="119"/>
      <c r="BZ140" s="119"/>
      <c r="CA140" s="119"/>
    </row>
    <row r="141" spans="1:79" ht="24" hidden="1" customHeight="1" outlineLevel="1">
      <c r="B141" s="88"/>
      <c r="C141" s="89"/>
      <c r="D141" s="89"/>
      <c r="E141" s="90"/>
      <c r="F141" s="91"/>
      <c r="G141" s="44" t="s">
        <v>218</v>
      </c>
      <c r="H141" s="96">
        <v>43337</v>
      </c>
      <c r="I141" s="105">
        <v>0</v>
      </c>
      <c r="J141" s="92"/>
      <c r="K141" s="92"/>
      <c r="L141" s="92"/>
      <c r="M141" s="93"/>
      <c r="N141" s="90"/>
      <c r="O141" s="94"/>
      <c r="P141" s="90"/>
      <c r="Q141" s="90"/>
      <c r="R141" s="94"/>
      <c r="S141" s="90"/>
      <c r="T141" s="90"/>
      <c r="U141" s="94"/>
      <c r="V141" s="44"/>
      <c r="W141" s="90"/>
      <c r="X141" s="45"/>
      <c r="Y141" s="44"/>
      <c r="Z141" s="90"/>
      <c r="AA141" s="94"/>
      <c r="AB141" s="44"/>
      <c r="AC141" s="90"/>
      <c r="AD141" s="45"/>
      <c r="AE141" s="44"/>
      <c r="AF141" s="90"/>
      <c r="AG141" s="94"/>
      <c r="AH141" s="90"/>
      <c r="AI141" s="90"/>
      <c r="AJ141" s="94"/>
      <c r="AK141" s="90"/>
      <c r="AL141" s="90"/>
      <c r="AM141" s="94"/>
      <c r="AN141" s="44"/>
      <c r="AO141" s="90"/>
      <c r="AP141" s="45"/>
      <c r="AQ141" s="44"/>
      <c r="AR141" s="90"/>
      <c r="AS141" s="97"/>
      <c r="AT141" s="98"/>
      <c r="AU141" s="98"/>
      <c r="AV141" s="98"/>
      <c r="AW141" s="98"/>
      <c r="AX141" s="98"/>
      <c r="AY141" s="98"/>
      <c r="AZ141" s="98"/>
      <c r="BA141" s="99"/>
      <c r="BB141" s="99"/>
      <c r="BC141" s="99"/>
      <c r="BD141" s="99"/>
      <c r="BE141" s="99"/>
      <c r="BF141" s="99"/>
      <c r="BG141" s="119"/>
      <c r="BH141" s="119"/>
      <c r="BI141" s="119"/>
      <c r="BJ141" s="119"/>
      <c r="BK141" s="119"/>
      <c r="BL141" s="119"/>
      <c r="BM141" s="119"/>
      <c r="BN141" s="119"/>
      <c r="BO141" s="119"/>
      <c r="BP141" s="119"/>
      <c r="BQ141" s="119"/>
      <c r="BR141" s="119"/>
      <c r="BS141" s="119"/>
      <c r="BT141" s="119"/>
      <c r="BU141" s="119"/>
      <c r="BV141" s="119"/>
      <c r="BW141" s="119"/>
      <c r="BX141" s="119"/>
      <c r="BY141" s="119"/>
      <c r="BZ141" s="119"/>
      <c r="CA141" s="119"/>
    </row>
    <row r="142" spans="1:79" ht="24" hidden="1" customHeight="1" outlineLevel="1">
      <c r="B142" s="88"/>
      <c r="C142" s="89"/>
      <c r="D142" s="89"/>
      <c r="E142" s="90"/>
      <c r="F142" s="91"/>
      <c r="G142" s="44" t="s">
        <v>218</v>
      </c>
      <c r="H142" s="96">
        <v>43338</v>
      </c>
      <c r="I142" s="105">
        <v>0</v>
      </c>
      <c r="J142" s="92"/>
      <c r="K142" s="92"/>
      <c r="L142" s="92"/>
      <c r="M142" s="93"/>
      <c r="N142" s="90"/>
      <c r="O142" s="94"/>
      <c r="P142" s="90"/>
      <c r="Q142" s="90"/>
      <c r="R142" s="94"/>
      <c r="S142" s="90"/>
      <c r="T142" s="90"/>
      <c r="U142" s="94"/>
      <c r="V142" s="44"/>
      <c r="W142" s="90"/>
      <c r="X142" s="45"/>
      <c r="Y142" s="44"/>
      <c r="Z142" s="90"/>
      <c r="AA142" s="94"/>
      <c r="AB142" s="44"/>
      <c r="AC142" s="90"/>
      <c r="AD142" s="45"/>
      <c r="AE142" s="44"/>
      <c r="AF142" s="90"/>
      <c r="AG142" s="94"/>
      <c r="AH142" s="90"/>
      <c r="AI142" s="90"/>
      <c r="AJ142" s="94"/>
      <c r="AK142" s="90"/>
      <c r="AL142" s="90"/>
      <c r="AM142" s="94"/>
      <c r="AN142" s="44"/>
      <c r="AO142" s="90"/>
      <c r="AP142" s="45"/>
      <c r="AQ142" s="44"/>
      <c r="AR142" s="90"/>
      <c r="AS142" s="97"/>
      <c r="AT142" s="98"/>
      <c r="AU142" s="98"/>
      <c r="AV142" s="98"/>
      <c r="AW142" s="98"/>
      <c r="AX142" s="98"/>
      <c r="AY142" s="98"/>
      <c r="AZ142" s="98"/>
      <c r="BA142" s="99"/>
      <c r="BB142" s="99"/>
      <c r="BC142" s="99"/>
      <c r="BD142" s="99"/>
      <c r="BE142" s="99"/>
      <c r="BF142" s="99"/>
      <c r="BG142" s="119"/>
      <c r="BH142" s="119"/>
      <c r="BI142" s="119"/>
      <c r="BJ142" s="119"/>
      <c r="BK142" s="119"/>
      <c r="BL142" s="119"/>
      <c r="BM142" s="119"/>
      <c r="BN142" s="119"/>
      <c r="BO142" s="119"/>
      <c r="BP142" s="119"/>
      <c r="BQ142" s="119"/>
      <c r="BR142" s="119"/>
      <c r="BS142" s="119"/>
      <c r="BT142" s="119"/>
      <c r="BU142" s="119"/>
      <c r="BV142" s="119"/>
      <c r="BW142" s="119"/>
      <c r="BX142" s="119"/>
      <c r="BY142" s="119"/>
      <c r="BZ142" s="119"/>
      <c r="CA142" s="119"/>
    </row>
    <row r="143" spans="1:79" ht="24" hidden="1" customHeight="1" outlineLevel="1">
      <c r="B143" s="88"/>
      <c r="C143" s="89"/>
      <c r="D143" s="89"/>
      <c r="E143" s="90"/>
      <c r="F143" s="91"/>
      <c r="G143" s="44" t="s">
        <v>218</v>
      </c>
      <c r="H143" s="96">
        <v>43339</v>
      </c>
      <c r="I143" s="105">
        <v>0</v>
      </c>
      <c r="J143" s="92"/>
      <c r="K143" s="92"/>
      <c r="L143" s="92"/>
      <c r="M143" s="93"/>
      <c r="N143" s="90"/>
      <c r="O143" s="94"/>
      <c r="P143" s="90"/>
      <c r="Q143" s="90"/>
      <c r="R143" s="94"/>
      <c r="S143" s="90"/>
      <c r="T143" s="90"/>
      <c r="U143" s="94"/>
      <c r="V143" s="44"/>
      <c r="W143" s="90"/>
      <c r="X143" s="45"/>
      <c r="Y143" s="44"/>
      <c r="Z143" s="90"/>
      <c r="AA143" s="94"/>
      <c r="AB143" s="44"/>
      <c r="AC143" s="90"/>
      <c r="AD143" s="45"/>
      <c r="AE143" s="44"/>
      <c r="AF143" s="90"/>
      <c r="AG143" s="94"/>
      <c r="AH143" s="90"/>
      <c r="AI143" s="90"/>
      <c r="AJ143" s="94"/>
      <c r="AK143" s="90"/>
      <c r="AL143" s="90"/>
      <c r="AM143" s="94"/>
      <c r="AN143" s="44"/>
      <c r="AO143" s="90"/>
      <c r="AP143" s="45"/>
      <c r="AQ143" s="44"/>
      <c r="AR143" s="90"/>
      <c r="AS143" s="97"/>
      <c r="AT143" s="98"/>
      <c r="AU143" s="98"/>
      <c r="AV143" s="98"/>
      <c r="AW143" s="98"/>
      <c r="AX143" s="98"/>
      <c r="AY143" s="98"/>
      <c r="AZ143" s="98"/>
      <c r="BA143" s="99"/>
      <c r="BB143" s="99"/>
      <c r="BC143" s="99"/>
      <c r="BD143" s="99"/>
      <c r="BE143" s="99"/>
      <c r="BF143" s="99"/>
      <c r="BG143" s="119"/>
      <c r="BH143" s="119"/>
      <c r="BI143" s="119"/>
      <c r="BJ143" s="119"/>
      <c r="BK143" s="119"/>
      <c r="BL143" s="119"/>
      <c r="BM143" s="119"/>
      <c r="BN143" s="119"/>
      <c r="BO143" s="119"/>
      <c r="BP143" s="119"/>
      <c r="BQ143" s="119"/>
      <c r="BR143" s="119"/>
      <c r="BS143" s="119"/>
      <c r="BT143" s="119"/>
      <c r="BU143" s="119"/>
      <c r="BV143" s="119"/>
      <c r="BW143" s="119"/>
      <c r="BX143" s="119"/>
      <c r="BY143" s="119"/>
      <c r="BZ143" s="119"/>
      <c r="CA143" s="119"/>
    </row>
    <row r="144" spans="1:79" ht="24" hidden="1" customHeight="1" outlineLevel="1">
      <c r="B144" s="88"/>
      <c r="C144" s="89"/>
      <c r="D144" s="89"/>
      <c r="E144" s="90"/>
      <c r="F144" s="91"/>
      <c r="G144" s="44" t="s">
        <v>218</v>
      </c>
      <c r="H144" s="96">
        <v>43340</v>
      </c>
      <c r="I144" s="105">
        <v>0</v>
      </c>
      <c r="J144" s="92"/>
      <c r="K144" s="92"/>
      <c r="L144" s="92"/>
      <c r="M144" s="93"/>
      <c r="N144" s="90"/>
      <c r="O144" s="94"/>
      <c r="P144" s="90"/>
      <c r="Q144" s="90"/>
      <c r="R144" s="94"/>
      <c r="S144" s="90"/>
      <c r="T144" s="90"/>
      <c r="U144" s="94"/>
      <c r="V144" s="44"/>
      <c r="W144" s="90"/>
      <c r="X144" s="45"/>
      <c r="Y144" s="44"/>
      <c r="Z144" s="90"/>
      <c r="AA144" s="94"/>
      <c r="AB144" s="44"/>
      <c r="AC144" s="90"/>
      <c r="AD144" s="45"/>
      <c r="AE144" s="44"/>
      <c r="AF144" s="90"/>
      <c r="AG144" s="94"/>
      <c r="AH144" s="90"/>
      <c r="AI144" s="90"/>
      <c r="AJ144" s="94"/>
      <c r="AK144" s="90"/>
      <c r="AL144" s="90"/>
      <c r="AM144" s="94"/>
      <c r="AN144" s="44"/>
      <c r="AO144" s="90"/>
      <c r="AP144" s="45"/>
      <c r="AQ144" s="44"/>
      <c r="AR144" s="90"/>
      <c r="AS144" s="97"/>
      <c r="AT144" s="98"/>
      <c r="AU144" s="98"/>
      <c r="AV144" s="98"/>
      <c r="AW144" s="98"/>
      <c r="AX144" s="98"/>
      <c r="AY144" s="98"/>
      <c r="AZ144" s="98"/>
      <c r="BA144" s="99"/>
      <c r="BB144" s="99"/>
      <c r="BC144" s="99"/>
      <c r="BD144" s="99"/>
      <c r="BE144" s="99"/>
      <c r="BF144" s="99"/>
      <c r="BG144" s="119"/>
      <c r="BH144" s="119"/>
      <c r="BI144" s="119"/>
      <c r="BJ144" s="119"/>
      <c r="BK144" s="119"/>
      <c r="BL144" s="119"/>
      <c r="BM144" s="119"/>
      <c r="BN144" s="119"/>
      <c r="BO144" s="119"/>
      <c r="BP144" s="119"/>
      <c r="BQ144" s="119"/>
      <c r="BR144" s="119"/>
      <c r="BS144" s="119"/>
      <c r="BT144" s="119"/>
      <c r="BU144" s="119"/>
      <c r="BV144" s="119"/>
      <c r="BW144" s="119"/>
      <c r="BX144" s="119"/>
      <c r="BY144" s="119"/>
      <c r="BZ144" s="119"/>
      <c r="CA144" s="119"/>
    </row>
    <row r="145" spans="1:79" ht="24" hidden="1" customHeight="1" outlineLevel="1">
      <c r="B145" s="88"/>
      <c r="C145" s="89"/>
      <c r="D145" s="89"/>
      <c r="E145" s="90"/>
      <c r="F145" s="91"/>
      <c r="G145" s="44" t="s">
        <v>218</v>
      </c>
      <c r="H145" s="96">
        <v>43341</v>
      </c>
      <c r="I145" s="105">
        <v>0</v>
      </c>
      <c r="J145" s="92"/>
      <c r="K145" s="92"/>
      <c r="L145" s="92"/>
      <c r="M145" s="93"/>
      <c r="N145" s="90"/>
      <c r="O145" s="94"/>
      <c r="P145" s="90"/>
      <c r="Q145" s="90"/>
      <c r="R145" s="94"/>
      <c r="S145" s="90"/>
      <c r="T145" s="90"/>
      <c r="U145" s="94"/>
      <c r="V145" s="44"/>
      <c r="W145" s="90"/>
      <c r="X145" s="45"/>
      <c r="Y145" s="44"/>
      <c r="Z145" s="90"/>
      <c r="AA145" s="94"/>
      <c r="AB145" s="44"/>
      <c r="AC145" s="90"/>
      <c r="AD145" s="45"/>
      <c r="AE145" s="44"/>
      <c r="AF145" s="90"/>
      <c r="AG145" s="94"/>
      <c r="AH145" s="90"/>
      <c r="AI145" s="90"/>
      <c r="AJ145" s="94"/>
      <c r="AK145" s="90"/>
      <c r="AL145" s="90"/>
      <c r="AM145" s="94"/>
      <c r="AN145" s="44"/>
      <c r="AO145" s="90"/>
      <c r="AP145" s="45"/>
      <c r="AQ145" s="44"/>
      <c r="AR145" s="90"/>
      <c r="AS145" s="97"/>
      <c r="AT145" s="98"/>
      <c r="AU145" s="98"/>
      <c r="AV145" s="98"/>
      <c r="AW145" s="98"/>
      <c r="AX145" s="98"/>
      <c r="AY145" s="98"/>
      <c r="AZ145" s="98"/>
      <c r="BA145" s="99"/>
      <c r="BB145" s="99"/>
      <c r="BC145" s="99"/>
      <c r="BD145" s="99"/>
      <c r="BE145" s="99"/>
      <c r="BF145" s="99"/>
      <c r="BG145" s="119"/>
      <c r="BH145" s="119"/>
      <c r="BI145" s="119"/>
      <c r="BJ145" s="119"/>
      <c r="BK145" s="119"/>
      <c r="BL145" s="119"/>
      <c r="BM145" s="119"/>
      <c r="BN145" s="119"/>
      <c r="BO145" s="119"/>
      <c r="BP145" s="119"/>
      <c r="BQ145" s="119"/>
      <c r="BR145" s="119"/>
      <c r="BS145" s="119"/>
      <c r="BT145" s="119"/>
      <c r="BU145" s="119"/>
      <c r="BV145" s="119"/>
      <c r="BW145" s="119"/>
      <c r="BX145" s="119"/>
      <c r="BY145" s="119"/>
      <c r="BZ145" s="119"/>
      <c r="CA145" s="119"/>
    </row>
    <row r="146" spans="1:79" ht="24" hidden="1" customHeight="1" outlineLevel="1">
      <c r="B146" s="88"/>
      <c r="C146" s="89"/>
      <c r="D146" s="89"/>
      <c r="E146" s="90"/>
      <c r="F146" s="91"/>
      <c r="G146" s="44" t="s">
        <v>218</v>
      </c>
      <c r="H146" s="96">
        <v>43342</v>
      </c>
      <c r="I146" s="105">
        <v>0</v>
      </c>
      <c r="J146" s="92"/>
      <c r="K146" s="92"/>
      <c r="L146" s="92"/>
      <c r="M146" s="93"/>
      <c r="N146" s="90"/>
      <c r="O146" s="94"/>
      <c r="P146" s="90"/>
      <c r="Q146" s="90"/>
      <c r="R146" s="94"/>
      <c r="S146" s="90"/>
      <c r="T146" s="90"/>
      <c r="U146" s="94"/>
      <c r="V146" s="44"/>
      <c r="W146" s="90"/>
      <c r="X146" s="45"/>
      <c r="Y146" s="44"/>
      <c r="Z146" s="90"/>
      <c r="AA146" s="94"/>
      <c r="AB146" s="44"/>
      <c r="AC146" s="90"/>
      <c r="AD146" s="45"/>
      <c r="AE146" s="44"/>
      <c r="AF146" s="90"/>
      <c r="AG146" s="94"/>
      <c r="AH146" s="90"/>
      <c r="AI146" s="90"/>
      <c r="AJ146" s="94"/>
      <c r="AK146" s="90"/>
      <c r="AL146" s="90"/>
      <c r="AM146" s="94"/>
      <c r="AN146" s="44"/>
      <c r="AO146" s="90"/>
      <c r="AP146" s="45"/>
      <c r="AQ146" s="44"/>
      <c r="AR146" s="90"/>
      <c r="AS146" s="97"/>
      <c r="AT146" s="98"/>
      <c r="AU146" s="98"/>
      <c r="AV146" s="98"/>
      <c r="AW146" s="98"/>
      <c r="AX146" s="98"/>
      <c r="AY146" s="98"/>
      <c r="AZ146" s="98"/>
      <c r="BA146" s="99"/>
      <c r="BB146" s="99"/>
      <c r="BC146" s="99"/>
      <c r="BD146" s="99"/>
      <c r="BE146" s="99"/>
      <c r="BF146" s="99"/>
      <c r="BG146" s="119"/>
      <c r="BH146" s="119"/>
      <c r="BI146" s="119"/>
      <c r="BJ146" s="119"/>
      <c r="BK146" s="119"/>
      <c r="BL146" s="119"/>
      <c r="BM146" s="119"/>
      <c r="BN146" s="119"/>
      <c r="BO146" s="119"/>
      <c r="BP146" s="119"/>
      <c r="BQ146" s="119"/>
      <c r="BR146" s="119"/>
      <c r="BS146" s="119"/>
      <c r="BT146" s="119"/>
      <c r="BU146" s="119"/>
      <c r="BV146" s="119"/>
      <c r="BW146" s="119"/>
      <c r="BX146" s="119"/>
      <c r="BY146" s="119"/>
      <c r="BZ146" s="119"/>
      <c r="CA146" s="119"/>
    </row>
    <row r="147" spans="1:79" ht="24" hidden="1" customHeight="1" outlineLevel="1">
      <c r="B147" s="88"/>
      <c r="C147" s="89"/>
      <c r="D147" s="89"/>
      <c r="E147" s="90"/>
      <c r="F147" s="91"/>
      <c r="G147" s="44" t="s">
        <v>218</v>
      </c>
      <c r="H147" s="96">
        <v>43343</v>
      </c>
      <c r="I147" s="105">
        <v>0</v>
      </c>
      <c r="J147" s="92"/>
      <c r="K147" s="92"/>
      <c r="L147" s="92"/>
      <c r="M147" s="93"/>
      <c r="N147" s="90"/>
      <c r="O147" s="94"/>
      <c r="P147" s="90"/>
      <c r="Q147" s="90"/>
      <c r="R147" s="94"/>
      <c r="S147" s="90"/>
      <c r="T147" s="90"/>
      <c r="U147" s="94"/>
      <c r="V147" s="44"/>
      <c r="W147" s="90"/>
      <c r="X147" s="45"/>
      <c r="Y147" s="44"/>
      <c r="Z147" s="90"/>
      <c r="AA147" s="94"/>
      <c r="AB147" s="44"/>
      <c r="AC147" s="90"/>
      <c r="AD147" s="45"/>
      <c r="AE147" s="44"/>
      <c r="AF147" s="90"/>
      <c r="AG147" s="94"/>
      <c r="AH147" s="90"/>
      <c r="AI147" s="90"/>
      <c r="AJ147" s="94"/>
      <c r="AK147" s="90"/>
      <c r="AL147" s="90"/>
      <c r="AM147" s="94"/>
      <c r="AN147" s="44"/>
      <c r="AO147" s="90"/>
      <c r="AP147" s="45"/>
      <c r="AQ147" s="44"/>
      <c r="AR147" s="90"/>
      <c r="AS147" s="97"/>
      <c r="AT147" s="98"/>
      <c r="AU147" s="98"/>
      <c r="AV147" s="98"/>
      <c r="AW147" s="98"/>
      <c r="AX147" s="98"/>
      <c r="AY147" s="98"/>
      <c r="AZ147" s="98"/>
      <c r="BA147" s="99"/>
      <c r="BB147" s="99"/>
      <c r="BC147" s="99"/>
      <c r="BD147" s="99"/>
      <c r="BE147" s="99"/>
      <c r="BF147" s="99"/>
      <c r="BG147" s="119"/>
      <c r="BH147" s="119"/>
      <c r="BI147" s="119"/>
      <c r="BJ147" s="119"/>
      <c r="BK147" s="119"/>
      <c r="BL147" s="119"/>
      <c r="BM147" s="119"/>
      <c r="BN147" s="119"/>
      <c r="BO147" s="119"/>
      <c r="BP147" s="119"/>
      <c r="BQ147" s="119"/>
      <c r="BR147" s="119"/>
      <c r="BS147" s="119"/>
      <c r="BT147" s="119"/>
      <c r="BU147" s="119"/>
      <c r="BV147" s="119"/>
      <c r="BW147" s="119"/>
      <c r="BX147" s="119"/>
      <c r="BY147" s="119"/>
      <c r="BZ147" s="119"/>
      <c r="CA147" s="119"/>
    </row>
    <row r="148" spans="1:79" ht="24" hidden="1" customHeight="1" outlineLevel="1">
      <c r="B148" s="88"/>
      <c r="C148" s="89"/>
      <c r="D148" s="89"/>
      <c r="E148" s="90"/>
      <c r="F148" s="91"/>
      <c r="G148" s="44" t="s">
        <v>218</v>
      </c>
      <c r="H148" s="96">
        <v>43344</v>
      </c>
      <c r="I148" s="105">
        <v>0</v>
      </c>
      <c r="J148" s="92"/>
      <c r="K148" s="92"/>
      <c r="L148" s="92"/>
      <c r="M148" s="93"/>
      <c r="N148" s="90"/>
      <c r="O148" s="94"/>
      <c r="P148" s="90"/>
      <c r="Q148" s="90"/>
      <c r="R148" s="94"/>
      <c r="S148" s="90"/>
      <c r="T148" s="90"/>
      <c r="U148" s="94"/>
      <c r="V148" s="44"/>
      <c r="W148" s="90"/>
      <c r="X148" s="45"/>
      <c r="Y148" s="44"/>
      <c r="Z148" s="90"/>
      <c r="AA148" s="94"/>
      <c r="AB148" s="44"/>
      <c r="AC148" s="90"/>
      <c r="AD148" s="45"/>
      <c r="AE148" s="44"/>
      <c r="AF148" s="90"/>
      <c r="AG148" s="94"/>
      <c r="AH148" s="90"/>
      <c r="AI148" s="90"/>
      <c r="AJ148" s="94"/>
      <c r="AK148" s="90"/>
      <c r="AL148" s="90"/>
      <c r="AM148" s="94"/>
      <c r="AN148" s="44"/>
      <c r="AO148" s="90"/>
      <c r="AP148" s="45"/>
      <c r="AQ148" s="44"/>
      <c r="AR148" s="90"/>
      <c r="AS148" s="97"/>
      <c r="AT148" s="98"/>
      <c r="AU148" s="98"/>
      <c r="AV148" s="98"/>
      <c r="AW148" s="98"/>
      <c r="AX148" s="98"/>
      <c r="AY148" s="98"/>
      <c r="AZ148" s="98"/>
      <c r="BA148" s="99"/>
      <c r="BB148" s="99"/>
      <c r="BC148" s="99"/>
      <c r="BD148" s="99"/>
      <c r="BE148" s="99"/>
      <c r="BF148" s="99"/>
      <c r="BG148" s="119"/>
      <c r="BH148" s="119"/>
      <c r="BI148" s="119"/>
      <c r="BJ148" s="119"/>
      <c r="BK148" s="119"/>
      <c r="BL148" s="119"/>
      <c r="BM148" s="119"/>
      <c r="BN148" s="119"/>
      <c r="BO148" s="119"/>
      <c r="BP148" s="119"/>
      <c r="BQ148" s="119"/>
      <c r="BR148" s="119"/>
      <c r="BS148" s="119"/>
      <c r="BT148" s="119"/>
      <c r="BU148" s="119"/>
      <c r="BV148" s="119"/>
      <c r="BW148" s="119"/>
      <c r="BX148" s="119"/>
      <c r="BY148" s="119"/>
      <c r="BZ148" s="119"/>
      <c r="CA148" s="119"/>
    </row>
    <row r="149" spans="1:79" ht="24" hidden="1" customHeight="1" outlineLevel="1">
      <c r="B149" s="88"/>
      <c r="C149" s="89"/>
      <c r="D149" s="89"/>
      <c r="E149" s="90"/>
      <c r="F149" s="91"/>
      <c r="G149" s="44" t="s">
        <v>218</v>
      </c>
      <c r="H149" s="96">
        <v>43345</v>
      </c>
      <c r="I149" s="105">
        <v>0</v>
      </c>
      <c r="J149" s="92"/>
      <c r="K149" s="92"/>
      <c r="L149" s="92"/>
      <c r="M149" s="93"/>
      <c r="N149" s="90"/>
      <c r="O149" s="94"/>
      <c r="P149" s="90"/>
      <c r="Q149" s="90"/>
      <c r="R149" s="94"/>
      <c r="S149" s="90"/>
      <c r="T149" s="90"/>
      <c r="U149" s="94"/>
      <c r="V149" s="44"/>
      <c r="W149" s="90"/>
      <c r="X149" s="45"/>
      <c r="Y149" s="44"/>
      <c r="Z149" s="90"/>
      <c r="AA149" s="94"/>
      <c r="AB149" s="44"/>
      <c r="AC149" s="90"/>
      <c r="AD149" s="45"/>
      <c r="AE149" s="44"/>
      <c r="AF149" s="90"/>
      <c r="AG149" s="94"/>
      <c r="AH149" s="90"/>
      <c r="AI149" s="90"/>
      <c r="AJ149" s="94"/>
      <c r="AK149" s="90"/>
      <c r="AL149" s="90"/>
      <c r="AM149" s="94"/>
      <c r="AN149" s="44"/>
      <c r="AO149" s="90"/>
      <c r="AP149" s="45"/>
      <c r="AQ149" s="44"/>
      <c r="AR149" s="90"/>
      <c r="AS149" s="97"/>
      <c r="AT149" s="98"/>
      <c r="AU149" s="98"/>
      <c r="AV149" s="98"/>
      <c r="AW149" s="98"/>
      <c r="AX149" s="98"/>
      <c r="AY149" s="98"/>
      <c r="AZ149" s="98"/>
      <c r="BA149" s="99"/>
      <c r="BB149" s="99"/>
      <c r="BC149" s="99"/>
      <c r="BD149" s="99"/>
      <c r="BE149" s="99"/>
      <c r="BF149" s="99"/>
      <c r="BG149" s="119"/>
      <c r="BH149" s="119"/>
      <c r="BI149" s="119"/>
      <c r="BJ149" s="119"/>
      <c r="BK149" s="119"/>
      <c r="BL149" s="119"/>
      <c r="BM149" s="119"/>
      <c r="BN149" s="119"/>
      <c r="BO149" s="119"/>
      <c r="BP149" s="119"/>
      <c r="BQ149" s="119"/>
      <c r="BR149" s="119"/>
      <c r="BS149" s="119"/>
      <c r="BT149" s="119"/>
      <c r="BU149" s="119"/>
      <c r="BV149" s="119"/>
      <c r="BW149" s="119"/>
      <c r="BX149" s="119"/>
      <c r="BY149" s="119"/>
      <c r="BZ149" s="119"/>
      <c r="CA149" s="119"/>
    </row>
    <row r="150" spans="1:79" ht="24" customHeight="1" collapsed="1">
      <c r="B150" s="83" t="s">
        <v>216</v>
      </c>
      <c r="C150" s="79" t="s">
        <v>209</v>
      </c>
      <c r="D150" s="79">
        <v>5</v>
      </c>
      <c r="E150" s="44">
        <v>3271</v>
      </c>
      <c r="F150" s="80" t="s">
        <v>217</v>
      </c>
      <c r="G150" s="44" t="s">
        <v>218</v>
      </c>
      <c r="H150" s="44"/>
      <c r="I150" s="105"/>
      <c r="J150" s="81">
        <v>35917</v>
      </c>
      <c r="K150" s="81" t="s">
        <v>173</v>
      </c>
      <c r="L150" s="81" t="s">
        <v>176</v>
      </c>
      <c r="M150" s="44"/>
      <c r="N150" s="45"/>
      <c r="O150" s="44"/>
      <c r="P150" s="44"/>
      <c r="Q150" s="45"/>
      <c r="R150" s="44"/>
      <c r="S150" s="44"/>
      <c r="T150" s="45"/>
      <c r="U150" s="44"/>
      <c r="V150" s="44"/>
      <c r="W150" s="45"/>
      <c r="X150" s="44"/>
      <c r="Y150" s="44"/>
      <c r="Z150" s="45"/>
      <c r="AA150" s="44"/>
      <c r="AB150" s="44"/>
      <c r="AC150" s="45"/>
      <c r="AD150" s="44"/>
      <c r="AE150" s="44"/>
      <c r="AF150" s="45"/>
      <c r="AG150" s="44"/>
      <c r="AH150" s="44"/>
      <c r="AI150" s="45"/>
      <c r="AJ150" s="44"/>
      <c r="AK150" s="44"/>
      <c r="AL150" s="45"/>
      <c r="AM150" s="44"/>
      <c r="AN150" s="44"/>
      <c r="AO150" s="45"/>
      <c r="AP150" s="44"/>
      <c r="AQ150" s="44"/>
      <c r="AR150" s="45"/>
      <c r="AS150" s="101">
        <v>0</v>
      </c>
      <c r="AT150" s="101">
        <v>0</v>
      </c>
      <c r="AU150" s="101">
        <v>0</v>
      </c>
      <c r="AV150" s="101">
        <v>0</v>
      </c>
      <c r="AW150" s="101">
        <v>0</v>
      </c>
      <c r="AX150" s="101">
        <v>0</v>
      </c>
      <c r="AY150" s="101">
        <v>0</v>
      </c>
      <c r="AZ150" s="101">
        <v>0</v>
      </c>
      <c r="BA150" s="101">
        <v>0</v>
      </c>
      <c r="BB150" s="101">
        <v>0</v>
      </c>
      <c r="BC150" s="101">
        <v>0</v>
      </c>
      <c r="BD150" s="101">
        <v>0</v>
      </c>
      <c r="BE150" s="101">
        <v>0</v>
      </c>
      <c r="BF150" s="101">
        <v>0</v>
      </c>
      <c r="BG150" s="101">
        <v>0</v>
      </c>
      <c r="BH150" s="101">
        <v>0</v>
      </c>
      <c r="BI150" s="101">
        <v>0</v>
      </c>
      <c r="BJ150" s="101">
        <v>0</v>
      </c>
      <c r="BK150" s="101">
        <v>0</v>
      </c>
      <c r="BL150" s="101">
        <v>0</v>
      </c>
      <c r="BM150" s="101">
        <v>0</v>
      </c>
      <c r="BN150" s="101">
        <v>0</v>
      </c>
      <c r="BO150" s="101">
        <v>0</v>
      </c>
      <c r="BP150" s="101">
        <v>0</v>
      </c>
      <c r="BQ150" s="101">
        <v>0</v>
      </c>
      <c r="BR150" s="101">
        <v>0</v>
      </c>
      <c r="BS150" s="101">
        <v>0</v>
      </c>
      <c r="BT150" s="101">
        <v>0</v>
      </c>
      <c r="BU150" s="101">
        <v>0</v>
      </c>
      <c r="BV150" s="101">
        <v>0</v>
      </c>
      <c r="BW150" s="101">
        <v>0</v>
      </c>
      <c r="BX150" s="101">
        <v>0</v>
      </c>
      <c r="BY150" s="101">
        <v>0</v>
      </c>
      <c r="BZ150" s="101">
        <v>0</v>
      </c>
      <c r="CA150" s="101">
        <v>0</v>
      </c>
    </row>
    <row r="151" spans="1:79" ht="24" hidden="1" customHeight="1" outlineLevel="1">
      <c r="A151" s="36">
        <v>1</v>
      </c>
      <c r="B151" s="88"/>
      <c r="C151" s="89"/>
      <c r="D151" s="89"/>
      <c r="E151" s="90"/>
      <c r="F151" s="91"/>
      <c r="G151" s="44" t="s">
        <v>14</v>
      </c>
      <c r="H151" s="96">
        <v>43318</v>
      </c>
      <c r="I151" s="105">
        <v>0</v>
      </c>
      <c r="J151" s="92"/>
      <c r="K151" s="92"/>
      <c r="L151" s="92"/>
      <c r="M151" s="93"/>
      <c r="N151" s="90"/>
      <c r="O151" s="94"/>
      <c r="P151" s="90"/>
      <c r="Q151" s="90"/>
      <c r="R151" s="94"/>
      <c r="S151" s="90"/>
      <c r="T151" s="90"/>
      <c r="U151" s="94"/>
      <c r="V151" s="44"/>
      <c r="W151" s="90"/>
      <c r="X151" s="44"/>
      <c r="Y151" s="44"/>
      <c r="Z151" s="90"/>
      <c r="AA151" s="94"/>
      <c r="AB151" s="44"/>
      <c r="AC151" s="90"/>
      <c r="AD151" s="44"/>
      <c r="AE151" s="44"/>
      <c r="AF151" s="90"/>
      <c r="AG151" s="94"/>
      <c r="AH151" s="90"/>
      <c r="AI151" s="90"/>
      <c r="AJ151" s="94"/>
      <c r="AK151" s="90"/>
      <c r="AL151" s="90"/>
      <c r="AM151" s="94"/>
      <c r="AN151" s="44"/>
      <c r="AO151" s="90"/>
      <c r="AP151" s="44"/>
      <c r="AQ151" s="44"/>
      <c r="AR151" s="90"/>
      <c r="AS151" s="97"/>
      <c r="AT151" s="98"/>
      <c r="AU151" s="98"/>
      <c r="AV151" s="98"/>
      <c r="AW151" s="98"/>
      <c r="AX151" s="98"/>
      <c r="AY151" s="98"/>
      <c r="AZ151" s="98"/>
      <c r="BA151" s="99"/>
      <c r="BB151" s="99"/>
      <c r="BC151" s="99"/>
      <c r="BD151" s="99"/>
      <c r="BE151" s="99"/>
      <c r="BF151" s="99"/>
      <c r="BG151" s="119"/>
      <c r="BH151" s="119"/>
      <c r="BI151" s="119"/>
      <c r="BJ151" s="119"/>
      <c r="BK151" s="119"/>
      <c r="BL151" s="119"/>
      <c r="BM151" s="119"/>
      <c r="BN151" s="119"/>
      <c r="BO151" s="119"/>
      <c r="BP151" s="119"/>
      <c r="BQ151" s="119"/>
      <c r="BR151" s="119"/>
      <c r="BS151" s="119"/>
      <c r="BT151" s="119"/>
      <c r="BU151" s="119"/>
      <c r="BV151" s="119"/>
      <c r="BW151" s="119"/>
      <c r="BX151" s="119"/>
      <c r="BY151" s="119"/>
      <c r="BZ151" s="119"/>
      <c r="CA151" s="119"/>
    </row>
    <row r="152" spans="1:79" ht="24" hidden="1" customHeight="1" outlineLevel="1">
      <c r="A152" s="36">
        <v>2</v>
      </c>
      <c r="B152" s="88"/>
      <c r="C152" s="89"/>
      <c r="D152" s="89"/>
      <c r="E152" s="90"/>
      <c r="F152" s="91"/>
      <c r="G152" s="44" t="s">
        <v>14</v>
      </c>
      <c r="H152" s="96">
        <v>43319</v>
      </c>
      <c r="I152" s="105">
        <v>9</v>
      </c>
      <c r="J152" s="92"/>
      <c r="K152" s="92"/>
      <c r="L152" s="92"/>
      <c r="M152" s="93"/>
      <c r="N152" s="90"/>
      <c r="O152" s="94"/>
      <c r="P152" s="90"/>
      <c r="Q152" s="90"/>
      <c r="R152" s="94"/>
      <c r="S152" s="90"/>
      <c r="T152" s="90"/>
      <c r="U152" s="94"/>
      <c r="V152" s="44"/>
      <c r="W152" s="90"/>
      <c r="X152" s="44"/>
      <c r="Y152" s="44"/>
      <c r="Z152" s="90"/>
      <c r="AA152" s="94"/>
      <c r="AB152" s="44"/>
      <c r="AC152" s="90"/>
      <c r="AD152" s="44"/>
      <c r="AE152" s="44"/>
      <c r="AF152" s="90"/>
      <c r="AG152" s="94"/>
      <c r="AH152" s="90"/>
      <c r="AI152" s="90"/>
      <c r="AJ152" s="94"/>
      <c r="AK152" s="90"/>
      <c r="AL152" s="90"/>
      <c r="AM152" s="94"/>
      <c r="AN152" s="44"/>
      <c r="AO152" s="90"/>
      <c r="AP152" s="44"/>
      <c r="AQ152" s="44"/>
      <c r="AR152" s="90"/>
      <c r="AS152" s="97"/>
      <c r="AT152" s="98"/>
      <c r="AU152" s="98"/>
      <c r="AV152" s="98"/>
      <c r="AW152" s="98"/>
      <c r="AX152" s="98"/>
      <c r="AY152" s="98"/>
      <c r="AZ152" s="98"/>
      <c r="BA152" s="99"/>
      <c r="BB152" s="99"/>
      <c r="BC152" s="99"/>
      <c r="BD152" s="99"/>
      <c r="BE152" s="99"/>
      <c r="BF152" s="99"/>
      <c r="BG152" s="119"/>
      <c r="BH152" s="119"/>
      <c r="BI152" s="119"/>
      <c r="BJ152" s="119"/>
      <c r="BK152" s="119"/>
      <c r="BL152" s="119"/>
      <c r="BM152" s="119"/>
      <c r="BN152" s="119"/>
      <c r="BO152" s="119"/>
      <c r="BP152" s="119"/>
      <c r="BQ152" s="119"/>
      <c r="BR152" s="119"/>
      <c r="BS152" s="119"/>
      <c r="BT152" s="119"/>
      <c r="BU152" s="119"/>
      <c r="BV152" s="119"/>
      <c r="BW152" s="119"/>
      <c r="BX152" s="119"/>
      <c r="BY152" s="119"/>
      <c r="BZ152" s="119"/>
      <c r="CA152" s="119"/>
    </row>
    <row r="153" spans="1:79" ht="24" hidden="1" customHeight="1" outlineLevel="1">
      <c r="A153" s="36">
        <v>3</v>
      </c>
      <c r="B153" s="88"/>
      <c r="C153" s="89"/>
      <c r="D153" s="89"/>
      <c r="E153" s="90"/>
      <c r="F153" s="91"/>
      <c r="G153" s="44" t="s">
        <v>14</v>
      </c>
      <c r="H153" s="96">
        <v>43320</v>
      </c>
      <c r="I153" s="105">
        <v>9</v>
      </c>
      <c r="J153" s="92"/>
      <c r="K153" s="92"/>
      <c r="L153" s="92"/>
      <c r="M153" s="93"/>
      <c r="N153" s="90"/>
      <c r="O153" s="94"/>
      <c r="P153" s="90"/>
      <c r="Q153" s="90"/>
      <c r="R153" s="94"/>
      <c r="S153" s="90"/>
      <c r="T153" s="90"/>
      <c r="U153" s="94"/>
      <c r="V153" s="44"/>
      <c r="W153" s="90"/>
      <c r="X153" s="44"/>
      <c r="Y153" s="44"/>
      <c r="Z153" s="90"/>
      <c r="AA153" s="94"/>
      <c r="AB153" s="44"/>
      <c r="AC153" s="90"/>
      <c r="AD153" s="44"/>
      <c r="AE153" s="44"/>
      <c r="AF153" s="90"/>
      <c r="AG153" s="94"/>
      <c r="AH153" s="90"/>
      <c r="AI153" s="90"/>
      <c r="AJ153" s="94"/>
      <c r="AK153" s="90"/>
      <c r="AL153" s="90"/>
      <c r="AM153" s="94"/>
      <c r="AN153" s="44"/>
      <c r="AO153" s="90"/>
      <c r="AP153" s="44"/>
      <c r="AQ153" s="44"/>
      <c r="AR153" s="90"/>
      <c r="AS153" s="97"/>
      <c r="AT153" s="98"/>
      <c r="AU153" s="98"/>
      <c r="AV153" s="98"/>
      <c r="AW153" s="98"/>
      <c r="AX153" s="98"/>
      <c r="AY153" s="98"/>
      <c r="AZ153" s="98"/>
      <c r="BA153" s="99"/>
      <c r="BB153" s="99"/>
      <c r="BC153" s="99"/>
      <c r="BD153" s="99"/>
      <c r="BE153" s="99"/>
      <c r="BF153" s="99"/>
      <c r="BG153" s="119"/>
      <c r="BH153" s="119"/>
      <c r="BI153" s="119"/>
      <c r="BJ153" s="119"/>
      <c r="BK153" s="119"/>
      <c r="BL153" s="119"/>
      <c r="BM153" s="119"/>
      <c r="BN153" s="119"/>
      <c r="BO153" s="119"/>
      <c r="BP153" s="119"/>
      <c r="BQ153" s="119"/>
      <c r="BR153" s="119"/>
      <c r="BS153" s="119"/>
      <c r="BT153" s="119"/>
      <c r="BU153" s="119"/>
      <c r="BV153" s="119"/>
      <c r="BW153" s="119"/>
      <c r="BX153" s="119"/>
      <c r="BY153" s="119"/>
      <c r="BZ153" s="119"/>
      <c r="CA153" s="119"/>
    </row>
    <row r="154" spans="1:79" ht="24" hidden="1" customHeight="1" outlineLevel="1">
      <c r="A154" s="36">
        <v>4</v>
      </c>
      <c r="B154" s="88"/>
      <c r="C154" s="89"/>
      <c r="D154" s="89"/>
      <c r="E154" s="90"/>
      <c r="F154" s="91"/>
      <c r="G154" s="44" t="s">
        <v>14</v>
      </c>
      <c r="H154" s="96">
        <v>43321</v>
      </c>
      <c r="I154" s="105">
        <v>9</v>
      </c>
      <c r="J154" s="92"/>
      <c r="K154" s="92"/>
      <c r="L154" s="92"/>
      <c r="M154" s="93"/>
      <c r="N154" s="90"/>
      <c r="O154" s="94"/>
      <c r="P154" s="90"/>
      <c r="Q154" s="90"/>
      <c r="R154" s="94"/>
      <c r="S154" s="90"/>
      <c r="T154" s="90"/>
      <c r="U154" s="94"/>
      <c r="V154" s="44"/>
      <c r="W154" s="90"/>
      <c r="X154" s="44"/>
      <c r="Y154" s="44"/>
      <c r="Z154" s="90"/>
      <c r="AA154" s="94"/>
      <c r="AB154" s="44"/>
      <c r="AC154" s="90"/>
      <c r="AD154" s="44"/>
      <c r="AE154" s="44"/>
      <c r="AF154" s="90"/>
      <c r="AG154" s="94"/>
      <c r="AH154" s="90"/>
      <c r="AI154" s="90"/>
      <c r="AJ154" s="94"/>
      <c r="AK154" s="90"/>
      <c r="AL154" s="90"/>
      <c r="AM154" s="94"/>
      <c r="AN154" s="44"/>
      <c r="AO154" s="90"/>
      <c r="AP154" s="44"/>
      <c r="AQ154" s="44"/>
      <c r="AR154" s="90"/>
      <c r="AS154" s="97"/>
      <c r="AT154" s="98"/>
      <c r="AU154" s="98"/>
      <c r="AV154" s="98"/>
      <c r="AW154" s="98"/>
      <c r="AX154" s="98"/>
      <c r="AY154" s="98"/>
      <c r="AZ154" s="98"/>
      <c r="BA154" s="99"/>
      <c r="BB154" s="99"/>
      <c r="BC154" s="99"/>
      <c r="BD154" s="99"/>
      <c r="BE154" s="99"/>
      <c r="BF154" s="99"/>
      <c r="BG154" s="119"/>
      <c r="BH154" s="119"/>
      <c r="BI154" s="119"/>
      <c r="BJ154" s="119"/>
      <c r="BK154" s="119"/>
      <c r="BL154" s="119"/>
      <c r="BM154" s="119"/>
      <c r="BN154" s="119"/>
      <c r="BO154" s="119"/>
      <c r="BP154" s="119"/>
      <c r="BQ154" s="119"/>
      <c r="BR154" s="119"/>
      <c r="BS154" s="119"/>
      <c r="BT154" s="119"/>
      <c r="BU154" s="119"/>
      <c r="BV154" s="119"/>
      <c r="BW154" s="119"/>
      <c r="BX154" s="119"/>
      <c r="BY154" s="119"/>
      <c r="BZ154" s="119"/>
      <c r="CA154" s="119"/>
    </row>
    <row r="155" spans="1:79" ht="24" hidden="1" customHeight="1" outlineLevel="1">
      <c r="A155" s="36">
        <v>5</v>
      </c>
      <c r="B155" s="88"/>
      <c r="C155" s="89"/>
      <c r="D155" s="89"/>
      <c r="E155" s="90"/>
      <c r="F155" s="91"/>
      <c r="G155" s="44" t="s">
        <v>14</v>
      </c>
      <c r="H155" s="96">
        <v>43322</v>
      </c>
      <c r="I155" s="105">
        <v>9</v>
      </c>
      <c r="J155" s="92"/>
      <c r="K155" s="92"/>
      <c r="L155" s="92"/>
      <c r="M155" s="93"/>
      <c r="N155" s="90"/>
      <c r="O155" s="94"/>
      <c r="P155" s="90"/>
      <c r="Q155" s="90"/>
      <c r="R155" s="94"/>
      <c r="S155" s="90"/>
      <c r="T155" s="90"/>
      <c r="U155" s="94"/>
      <c r="V155" s="44"/>
      <c r="W155" s="90"/>
      <c r="X155" s="44"/>
      <c r="Y155" s="44"/>
      <c r="Z155" s="90"/>
      <c r="AA155" s="94"/>
      <c r="AB155" s="44"/>
      <c r="AC155" s="90"/>
      <c r="AD155" s="44"/>
      <c r="AE155" s="44"/>
      <c r="AF155" s="90"/>
      <c r="AG155" s="94"/>
      <c r="AH155" s="90"/>
      <c r="AI155" s="90"/>
      <c r="AJ155" s="94"/>
      <c r="AK155" s="90"/>
      <c r="AL155" s="90"/>
      <c r="AM155" s="94"/>
      <c r="AN155" s="44"/>
      <c r="AO155" s="90"/>
      <c r="AP155" s="44"/>
      <c r="AQ155" s="44"/>
      <c r="AR155" s="90"/>
      <c r="AS155" s="97"/>
      <c r="AT155" s="98"/>
      <c r="AU155" s="98"/>
      <c r="AV155" s="98"/>
      <c r="AW155" s="98"/>
      <c r="AX155" s="98"/>
      <c r="AY155" s="98"/>
      <c r="AZ155" s="98"/>
      <c r="BA155" s="99"/>
      <c r="BB155" s="99"/>
      <c r="BC155" s="99"/>
      <c r="BD155" s="99"/>
      <c r="BE155" s="99"/>
      <c r="BF155" s="99"/>
      <c r="BG155" s="119"/>
      <c r="BH155" s="119"/>
      <c r="BI155" s="119"/>
      <c r="BJ155" s="119"/>
      <c r="BK155" s="119"/>
      <c r="BL155" s="119"/>
      <c r="BM155" s="119"/>
      <c r="BN155" s="119"/>
      <c r="BO155" s="119"/>
      <c r="BP155" s="119"/>
      <c r="BQ155" s="119"/>
      <c r="BR155" s="119"/>
      <c r="BS155" s="119"/>
      <c r="BT155" s="119"/>
      <c r="BU155" s="119"/>
      <c r="BV155" s="119"/>
      <c r="BW155" s="119"/>
      <c r="BX155" s="119"/>
      <c r="BY155" s="119"/>
      <c r="BZ155" s="119"/>
      <c r="CA155" s="119"/>
    </row>
    <row r="156" spans="1:79" ht="24" hidden="1" customHeight="1" outlineLevel="1">
      <c r="A156" s="36">
        <v>6</v>
      </c>
      <c r="B156" s="88"/>
      <c r="C156" s="89"/>
      <c r="D156" s="89"/>
      <c r="E156" s="90"/>
      <c r="F156" s="91"/>
      <c r="G156" s="44" t="s">
        <v>14</v>
      </c>
      <c r="H156" s="96">
        <v>43323</v>
      </c>
      <c r="I156" s="105">
        <v>9</v>
      </c>
      <c r="J156" s="92"/>
      <c r="K156" s="92"/>
      <c r="L156" s="92"/>
      <c r="M156" s="93"/>
      <c r="N156" s="90"/>
      <c r="O156" s="94"/>
      <c r="P156" s="90"/>
      <c r="Q156" s="90"/>
      <c r="R156" s="94"/>
      <c r="S156" s="90"/>
      <c r="T156" s="90"/>
      <c r="U156" s="94"/>
      <c r="V156" s="44"/>
      <c r="W156" s="90"/>
      <c r="X156" s="44"/>
      <c r="Y156" s="44"/>
      <c r="Z156" s="90"/>
      <c r="AA156" s="94"/>
      <c r="AB156" s="44"/>
      <c r="AC156" s="90"/>
      <c r="AD156" s="44"/>
      <c r="AE156" s="44"/>
      <c r="AF156" s="90"/>
      <c r="AG156" s="94"/>
      <c r="AH156" s="90"/>
      <c r="AI156" s="90"/>
      <c r="AJ156" s="94"/>
      <c r="AK156" s="90"/>
      <c r="AL156" s="90"/>
      <c r="AM156" s="94"/>
      <c r="AN156" s="44"/>
      <c r="AO156" s="90"/>
      <c r="AP156" s="44"/>
      <c r="AQ156" s="44"/>
      <c r="AR156" s="90"/>
      <c r="AS156" s="97"/>
      <c r="AT156" s="98"/>
      <c r="AU156" s="98"/>
      <c r="AV156" s="98"/>
      <c r="AW156" s="98"/>
      <c r="AX156" s="98"/>
      <c r="AY156" s="98"/>
      <c r="AZ156" s="98"/>
      <c r="BA156" s="99"/>
      <c r="BB156" s="99"/>
      <c r="BC156" s="99"/>
      <c r="BD156" s="99"/>
      <c r="BE156" s="99"/>
      <c r="BF156" s="99"/>
      <c r="BG156" s="119"/>
      <c r="BH156" s="119"/>
      <c r="BI156" s="119"/>
      <c r="BJ156" s="119"/>
      <c r="BK156" s="119"/>
      <c r="BL156" s="119"/>
      <c r="BM156" s="119"/>
      <c r="BN156" s="119"/>
      <c r="BO156" s="119"/>
      <c r="BP156" s="119"/>
      <c r="BQ156" s="119"/>
      <c r="BR156" s="119"/>
      <c r="BS156" s="119"/>
      <c r="BT156" s="119"/>
      <c r="BU156" s="119"/>
      <c r="BV156" s="119"/>
      <c r="BW156" s="119"/>
      <c r="BX156" s="119"/>
      <c r="BY156" s="119"/>
      <c r="BZ156" s="119"/>
      <c r="CA156" s="119"/>
    </row>
    <row r="157" spans="1:79" ht="24" hidden="1" customHeight="1" outlineLevel="1">
      <c r="A157" s="36">
        <v>7</v>
      </c>
      <c r="B157" s="88"/>
      <c r="C157" s="89"/>
      <c r="D157" s="89"/>
      <c r="E157" s="90"/>
      <c r="F157" s="91"/>
      <c r="G157" s="44" t="s">
        <v>14</v>
      </c>
      <c r="H157" s="96">
        <v>43324</v>
      </c>
      <c r="I157" s="105">
        <v>9</v>
      </c>
      <c r="J157" s="92"/>
      <c r="K157" s="92"/>
      <c r="L157" s="92"/>
      <c r="M157" s="93"/>
      <c r="N157" s="90"/>
      <c r="O157" s="94"/>
      <c r="P157" s="90"/>
      <c r="Q157" s="90"/>
      <c r="R157" s="94"/>
      <c r="S157" s="90"/>
      <c r="T157" s="90"/>
      <c r="U157" s="94"/>
      <c r="V157" s="44"/>
      <c r="W157" s="90"/>
      <c r="X157" s="44"/>
      <c r="Y157" s="44"/>
      <c r="Z157" s="90"/>
      <c r="AA157" s="94"/>
      <c r="AB157" s="44"/>
      <c r="AC157" s="90"/>
      <c r="AD157" s="44"/>
      <c r="AE157" s="44"/>
      <c r="AF157" s="90"/>
      <c r="AG157" s="94"/>
      <c r="AH157" s="90"/>
      <c r="AI157" s="90"/>
      <c r="AJ157" s="94"/>
      <c r="AK157" s="90"/>
      <c r="AL157" s="90"/>
      <c r="AM157" s="94"/>
      <c r="AN157" s="44"/>
      <c r="AO157" s="90"/>
      <c r="AP157" s="44"/>
      <c r="AQ157" s="44"/>
      <c r="AR157" s="90"/>
      <c r="AS157" s="97"/>
      <c r="AT157" s="98"/>
      <c r="AU157" s="98"/>
      <c r="AV157" s="98"/>
      <c r="AW157" s="98"/>
      <c r="AX157" s="98"/>
      <c r="AY157" s="98"/>
      <c r="AZ157" s="98"/>
      <c r="BA157" s="99"/>
      <c r="BB157" s="99"/>
      <c r="BC157" s="99"/>
      <c r="BD157" s="99"/>
      <c r="BE157" s="99"/>
      <c r="BF157" s="99"/>
      <c r="BG157" s="119"/>
      <c r="BH157" s="119"/>
      <c r="BI157" s="119"/>
      <c r="BJ157" s="119"/>
      <c r="BK157" s="119"/>
      <c r="BL157" s="119"/>
      <c r="BM157" s="119"/>
      <c r="BN157" s="119"/>
      <c r="BO157" s="119"/>
      <c r="BP157" s="119"/>
      <c r="BQ157" s="119"/>
      <c r="BR157" s="119"/>
      <c r="BS157" s="119"/>
      <c r="BT157" s="119"/>
      <c r="BU157" s="119"/>
      <c r="BV157" s="119"/>
      <c r="BW157" s="119"/>
      <c r="BX157" s="119"/>
      <c r="BY157" s="119"/>
      <c r="BZ157" s="119"/>
      <c r="CA157" s="119"/>
    </row>
    <row r="158" spans="1:79" ht="24" hidden="1" customHeight="1" outlineLevel="1">
      <c r="A158" s="36">
        <v>8</v>
      </c>
      <c r="B158" s="88"/>
      <c r="C158" s="89"/>
      <c r="D158" s="89"/>
      <c r="E158" s="90"/>
      <c r="F158" s="91"/>
      <c r="G158" s="44" t="s">
        <v>14</v>
      </c>
      <c r="H158" s="96">
        <v>43325</v>
      </c>
      <c r="I158" s="105">
        <v>9</v>
      </c>
      <c r="J158" s="92"/>
      <c r="K158" s="92"/>
      <c r="L158" s="92"/>
      <c r="M158" s="93"/>
      <c r="N158" s="90"/>
      <c r="O158" s="94"/>
      <c r="P158" s="90"/>
      <c r="Q158" s="90"/>
      <c r="R158" s="94"/>
      <c r="S158" s="90"/>
      <c r="T158" s="90"/>
      <c r="U158" s="94"/>
      <c r="V158" s="44"/>
      <c r="W158" s="90"/>
      <c r="X158" s="44"/>
      <c r="Y158" s="44"/>
      <c r="Z158" s="90"/>
      <c r="AA158" s="94"/>
      <c r="AB158" s="44"/>
      <c r="AC158" s="90"/>
      <c r="AD158" s="44"/>
      <c r="AE158" s="44"/>
      <c r="AF158" s="90"/>
      <c r="AG158" s="94"/>
      <c r="AH158" s="90"/>
      <c r="AI158" s="90"/>
      <c r="AJ158" s="94"/>
      <c r="AK158" s="90"/>
      <c r="AL158" s="90"/>
      <c r="AM158" s="94"/>
      <c r="AN158" s="44"/>
      <c r="AO158" s="90"/>
      <c r="AP158" s="44"/>
      <c r="AQ158" s="44"/>
      <c r="AR158" s="90"/>
      <c r="AS158" s="97"/>
      <c r="AT158" s="98"/>
      <c r="AU158" s="98"/>
      <c r="AV158" s="98"/>
      <c r="AW158" s="98"/>
      <c r="AX158" s="98"/>
      <c r="AY158" s="98"/>
      <c r="AZ158" s="98"/>
      <c r="BA158" s="99"/>
      <c r="BB158" s="99"/>
      <c r="BC158" s="99"/>
      <c r="BD158" s="99"/>
      <c r="BE158" s="99"/>
      <c r="BF158" s="99"/>
      <c r="BG158" s="119"/>
      <c r="BH158" s="119"/>
      <c r="BI158" s="119"/>
      <c r="BJ158" s="119"/>
      <c r="BK158" s="119"/>
      <c r="BL158" s="119"/>
      <c r="BM158" s="119"/>
      <c r="BN158" s="119"/>
      <c r="BO158" s="119"/>
      <c r="BP158" s="119"/>
      <c r="BQ158" s="119"/>
      <c r="BR158" s="119"/>
      <c r="BS158" s="119"/>
      <c r="BT158" s="119"/>
      <c r="BU158" s="119"/>
      <c r="BV158" s="119"/>
      <c r="BW158" s="119"/>
      <c r="BX158" s="119"/>
      <c r="BY158" s="119"/>
      <c r="BZ158" s="119"/>
      <c r="CA158" s="119"/>
    </row>
    <row r="159" spans="1:79" ht="24" hidden="1" customHeight="1" outlineLevel="1">
      <c r="A159" s="36">
        <v>9</v>
      </c>
      <c r="B159" s="88"/>
      <c r="C159" s="89"/>
      <c r="D159" s="89"/>
      <c r="E159" s="90"/>
      <c r="F159" s="91"/>
      <c r="G159" s="44" t="s">
        <v>14</v>
      </c>
      <c r="H159" s="96">
        <v>43326</v>
      </c>
      <c r="I159" s="105">
        <v>9</v>
      </c>
      <c r="J159" s="92"/>
      <c r="K159" s="92"/>
      <c r="L159" s="92"/>
      <c r="M159" s="93"/>
      <c r="N159" s="90"/>
      <c r="O159" s="94"/>
      <c r="P159" s="90"/>
      <c r="Q159" s="90"/>
      <c r="R159" s="94"/>
      <c r="S159" s="90"/>
      <c r="T159" s="90"/>
      <c r="U159" s="94"/>
      <c r="V159" s="44"/>
      <c r="W159" s="90"/>
      <c r="X159" s="44"/>
      <c r="Y159" s="44"/>
      <c r="Z159" s="90"/>
      <c r="AA159" s="94"/>
      <c r="AB159" s="44"/>
      <c r="AC159" s="90"/>
      <c r="AD159" s="44"/>
      <c r="AE159" s="44"/>
      <c r="AF159" s="90"/>
      <c r="AG159" s="94"/>
      <c r="AH159" s="90"/>
      <c r="AI159" s="90"/>
      <c r="AJ159" s="94"/>
      <c r="AK159" s="90"/>
      <c r="AL159" s="90"/>
      <c r="AM159" s="94"/>
      <c r="AN159" s="44"/>
      <c r="AO159" s="90"/>
      <c r="AP159" s="44"/>
      <c r="AQ159" s="44"/>
      <c r="AR159" s="90"/>
      <c r="AS159" s="97"/>
      <c r="AT159" s="98"/>
      <c r="AU159" s="98"/>
      <c r="AV159" s="98"/>
      <c r="AW159" s="98"/>
      <c r="AX159" s="98"/>
      <c r="AY159" s="98"/>
      <c r="AZ159" s="98"/>
      <c r="BA159" s="99"/>
      <c r="BB159" s="99"/>
      <c r="BC159" s="99"/>
      <c r="BD159" s="99"/>
      <c r="BE159" s="99"/>
      <c r="BF159" s="99"/>
      <c r="BG159" s="119"/>
      <c r="BH159" s="119"/>
      <c r="BI159" s="119"/>
      <c r="BJ159" s="119"/>
      <c r="BK159" s="119"/>
      <c r="BL159" s="119"/>
      <c r="BM159" s="119"/>
      <c r="BN159" s="119"/>
      <c r="BO159" s="119"/>
      <c r="BP159" s="119"/>
      <c r="BQ159" s="119"/>
      <c r="BR159" s="119"/>
      <c r="BS159" s="119"/>
      <c r="BT159" s="119"/>
      <c r="BU159" s="119"/>
      <c r="BV159" s="119"/>
      <c r="BW159" s="119"/>
      <c r="BX159" s="119"/>
      <c r="BY159" s="119"/>
      <c r="BZ159" s="119"/>
      <c r="CA159" s="119"/>
    </row>
    <row r="160" spans="1:79" ht="24" hidden="1" customHeight="1" outlineLevel="1">
      <c r="A160" s="36">
        <v>10</v>
      </c>
      <c r="B160" s="88"/>
      <c r="C160" s="89"/>
      <c r="D160" s="89"/>
      <c r="E160" s="90"/>
      <c r="F160" s="91"/>
      <c r="G160" s="44" t="s">
        <v>14</v>
      </c>
      <c r="H160" s="96">
        <v>43327</v>
      </c>
      <c r="I160" s="105">
        <v>9</v>
      </c>
      <c r="J160" s="92"/>
      <c r="K160" s="92"/>
      <c r="L160" s="92"/>
      <c r="M160" s="93"/>
      <c r="N160" s="90"/>
      <c r="O160" s="94"/>
      <c r="P160" s="90"/>
      <c r="Q160" s="90"/>
      <c r="R160" s="94"/>
      <c r="S160" s="90"/>
      <c r="T160" s="90"/>
      <c r="U160" s="94"/>
      <c r="V160" s="44"/>
      <c r="W160" s="90"/>
      <c r="X160" s="44"/>
      <c r="Y160" s="44"/>
      <c r="Z160" s="90"/>
      <c r="AA160" s="94"/>
      <c r="AB160" s="44"/>
      <c r="AC160" s="90"/>
      <c r="AD160" s="44"/>
      <c r="AE160" s="44"/>
      <c r="AF160" s="90"/>
      <c r="AG160" s="94"/>
      <c r="AH160" s="90"/>
      <c r="AI160" s="90"/>
      <c r="AJ160" s="94"/>
      <c r="AK160" s="90"/>
      <c r="AL160" s="90"/>
      <c r="AM160" s="94"/>
      <c r="AN160" s="44"/>
      <c r="AO160" s="90"/>
      <c r="AP160" s="44"/>
      <c r="AQ160" s="44"/>
      <c r="AR160" s="90"/>
      <c r="AS160" s="97"/>
      <c r="AT160" s="98"/>
      <c r="AU160" s="98"/>
      <c r="AV160" s="98"/>
      <c r="AW160" s="98"/>
      <c r="AX160" s="98"/>
      <c r="AY160" s="98"/>
      <c r="AZ160" s="98"/>
      <c r="BA160" s="99"/>
      <c r="BB160" s="99"/>
      <c r="BC160" s="99"/>
      <c r="BD160" s="99"/>
      <c r="BE160" s="99"/>
      <c r="BF160" s="99"/>
      <c r="BG160" s="119"/>
      <c r="BH160" s="119"/>
      <c r="BI160" s="119"/>
      <c r="BJ160" s="119"/>
      <c r="BK160" s="119"/>
      <c r="BL160" s="119"/>
      <c r="BM160" s="119"/>
      <c r="BN160" s="119"/>
      <c r="BO160" s="119"/>
      <c r="BP160" s="119"/>
      <c r="BQ160" s="119"/>
      <c r="BR160" s="119"/>
      <c r="BS160" s="119"/>
      <c r="BT160" s="119"/>
      <c r="BU160" s="119"/>
      <c r="BV160" s="119"/>
      <c r="BW160" s="119"/>
      <c r="BX160" s="119"/>
      <c r="BY160" s="119"/>
      <c r="BZ160" s="119"/>
      <c r="CA160" s="119"/>
    </row>
    <row r="161" spans="1:79" ht="24" hidden="1" customHeight="1" outlineLevel="1">
      <c r="A161" s="36">
        <v>11</v>
      </c>
      <c r="B161" s="88"/>
      <c r="C161" s="89"/>
      <c r="D161" s="89"/>
      <c r="E161" s="90"/>
      <c r="F161" s="91"/>
      <c r="G161" s="44" t="s">
        <v>14</v>
      </c>
      <c r="H161" s="96">
        <v>43328</v>
      </c>
      <c r="I161" s="105">
        <v>9</v>
      </c>
      <c r="J161" s="92"/>
      <c r="K161" s="92"/>
      <c r="L161" s="92"/>
      <c r="M161" s="93"/>
      <c r="N161" s="90"/>
      <c r="O161" s="94"/>
      <c r="P161" s="90"/>
      <c r="Q161" s="90"/>
      <c r="R161" s="94"/>
      <c r="S161" s="90"/>
      <c r="T161" s="90"/>
      <c r="U161" s="94"/>
      <c r="V161" s="44"/>
      <c r="W161" s="90"/>
      <c r="X161" s="44"/>
      <c r="Y161" s="44"/>
      <c r="Z161" s="90"/>
      <c r="AA161" s="94"/>
      <c r="AB161" s="44"/>
      <c r="AC161" s="90"/>
      <c r="AD161" s="44"/>
      <c r="AE161" s="44"/>
      <c r="AF161" s="90"/>
      <c r="AG161" s="94"/>
      <c r="AH161" s="90"/>
      <c r="AI161" s="90"/>
      <c r="AJ161" s="94"/>
      <c r="AK161" s="90"/>
      <c r="AL161" s="90"/>
      <c r="AM161" s="94"/>
      <c r="AN161" s="44"/>
      <c r="AO161" s="90"/>
      <c r="AP161" s="44"/>
      <c r="AQ161" s="44"/>
      <c r="AR161" s="90"/>
      <c r="AS161" s="97"/>
      <c r="AT161" s="98"/>
      <c r="AU161" s="98"/>
      <c r="AV161" s="98"/>
      <c r="AW161" s="98"/>
      <c r="AX161" s="98"/>
      <c r="AY161" s="98"/>
      <c r="AZ161" s="98"/>
      <c r="BA161" s="99"/>
      <c r="BB161" s="99"/>
      <c r="BC161" s="99"/>
      <c r="BD161" s="99"/>
      <c r="BE161" s="99"/>
      <c r="BF161" s="99"/>
      <c r="BG161" s="119"/>
      <c r="BH161" s="119"/>
      <c r="BI161" s="119"/>
      <c r="BJ161" s="119"/>
      <c r="BK161" s="119"/>
      <c r="BL161" s="119"/>
      <c r="BM161" s="119"/>
      <c r="BN161" s="119"/>
      <c r="BO161" s="119"/>
      <c r="BP161" s="119"/>
      <c r="BQ161" s="119"/>
      <c r="BR161" s="119"/>
      <c r="BS161" s="119"/>
      <c r="BT161" s="119"/>
      <c r="BU161" s="119"/>
      <c r="BV161" s="119"/>
      <c r="BW161" s="119"/>
      <c r="BX161" s="119"/>
      <c r="BY161" s="119"/>
      <c r="BZ161" s="119"/>
      <c r="CA161" s="119"/>
    </row>
    <row r="162" spans="1:79" ht="24" hidden="1" customHeight="1" outlineLevel="1">
      <c r="A162" s="36">
        <v>12</v>
      </c>
      <c r="B162" s="88"/>
      <c r="C162" s="89"/>
      <c r="D162" s="89"/>
      <c r="E162" s="90"/>
      <c r="F162" s="91"/>
      <c r="G162" s="44" t="s">
        <v>14</v>
      </c>
      <c r="H162" s="96">
        <v>43329</v>
      </c>
      <c r="I162" s="105">
        <v>9</v>
      </c>
      <c r="J162" s="92"/>
      <c r="K162" s="92"/>
      <c r="L162" s="92"/>
      <c r="M162" s="93"/>
      <c r="N162" s="90"/>
      <c r="O162" s="94"/>
      <c r="P162" s="90"/>
      <c r="Q162" s="90"/>
      <c r="R162" s="94"/>
      <c r="S162" s="90"/>
      <c r="T162" s="90"/>
      <c r="U162" s="94"/>
      <c r="V162" s="44"/>
      <c r="W162" s="90"/>
      <c r="X162" s="44"/>
      <c r="Y162" s="44"/>
      <c r="Z162" s="90"/>
      <c r="AA162" s="94"/>
      <c r="AB162" s="44"/>
      <c r="AC162" s="90"/>
      <c r="AD162" s="44"/>
      <c r="AE162" s="44"/>
      <c r="AF162" s="90"/>
      <c r="AG162" s="94"/>
      <c r="AH162" s="90"/>
      <c r="AI162" s="90"/>
      <c r="AJ162" s="94"/>
      <c r="AK162" s="90"/>
      <c r="AL162" s="90"/>
      <c r="AM162" s="94"/>
      <c r="AN162" s="44"/>
      <c r="AO162" s="90"/>
      <c r="AP162" s="44"/>
      <c r="AQ162" s="44"/>
      <c r="AR162" s="90"/>
      <c r="AS162" s="97"/>
      <c r="AT162" s="98"/>
      <c r="AU162" s="98"/>
      <c r="AV162" s="98"/>
      <c r="AW162" s="98"/>
      <c r="AX162" s="98"/>
      <c r="AY162" s="98"/>
      <c r="AZ162" s="98"/>
      <c r="BA162" s="99"/>
      <c r="BB162" s="99"/>
      <c r="BC162" s="99"/>
      <c r="BD162" s="99"/>
      <c r="BE162" s="99"/>
      <c r="BF162" s="99"/>
      <c r="BG162" s="119"/>
      <c r="BH162" s="119"/>
      <c r="BI162" s="119"/>
      <c r="BJ162" s="119"/>
      <c r="BK162" s="119"/>
      <c r="BL162" s="119"/>
      <c r="BM162" s="119"/>
      <c r="BN162" s="119"/>
      <c r="BO162" s="119"/>
      <c r="BP162" s="119"/>
      <c r="BQ162" s="119"/>
      <c r="BR162" s="119"/>
      <c r="BS162" s="119"/>
      <c r="BT162" s="119"/>
      <c r="BU162" s="119"/>
      <c r="BV162" s="119"/>
      <c r="BW162" s="119"/>
      <c r="BX162" s="119"/>
      <c r="BY162" s="119"/>
      <c r="BZ162" s="119"/>
      <c r="CA162" s="119"/>
    </row>
    <row r="163" spans="1:79" ht="24" hidden="1" customHeight="1" outlineLevel="1">
      <c r="A163" s="36">
        <v>13</v>
      </c>
      <c r="B163" s="88"/>
      <c r="C163" s="89"/>
      <c r="D163" s="89"/>
      <c r="E163" s="90"/>
      <c r="F163" s="91"/>
      <c r="G163" s="44" t="s">
        <v>14</v>
      </c>
      <c r="H163" s="96">
        <v>43330</v>
      </c>
      <c r="I163" s="105">
        <v>9</v>
      </c>
      <c r="J163" s="92"/>
      <c r="K163" s="92"/>
      <c r="L163" s="92"/>
      <c r="M163" s="93"/>
      <c r="N163" s="90"/>
      <c r="O163" s="94"/>
      <c r="P163" s="90"/>
      <c r="Q163" s="90"/>
      <c r="R163" s="94"/>
      <c r="S163" s="90"/>
      <c r="T163" s="90"/>
      <c r="U163" s="94"/>
      <c r="V163" s="44"/>
      <c r="W163" s="90"/>
      <c r="X163" s="44"/>
      <c r="Y163" s="44"/>
      <c r="Z163" s="90"/>
      <c r="AA163" s="94"/>
      <c r="AB163" s="44"/>
      <c r="AC163" s="90"/>
      <c r="AD163" s="44"/>
      <c r="AE163" s="44"/>
      <c r="AF163" s="90"/>
      <c r="AG163" s="94"/>
      <c r="AH163" s="90"/>
      <c r="AI163" s="90"/>
      <c r="AJ163" s="94"/>
      <c r="AK163" s="90"/>
      <c r="AL163" s="90"/>
      <c r="AM163" s="94"/>
      <c r="AN163" s="44"/>
      <c r="AO163" s="90"/>
      <c r="AP163" s="44"/>
      <c r="AQ163" s="44"/>
      <c r="AR163" s="90"/>
      <c r="AS163" s="97"/>
      <c r="AT163" s="98"/>
      <c r="AU163" s="98"/>
      <c r="AV163" s="98"/>
      <c r="AW163" s="98"/>
      <c r="AX163" s="98"/>
      <c r="AY163" s="98"/>
      <c r="AZ163" s="98"/>
      <c r="BA163" s="99"/>
      <c r="BB163" s="99"/>
      <c r="BC163" s="99"/>
      <c r="BD163" s="99"/>
      <c r="BE163" s="99"/>
      <c r="BF163" s="99"/>
      <c r="BG163" s="119"/>
      <c r="BH163" s="119"/>
      <c r="BI163" s="119"/>
      <c r="BJ163" s="119"/>
      <c r="BK163" s="119"/>
      <c r="BL163" s="119"/>
      <c r="BM163" s="119"/>
      <c r="BN163" s="119"/>
      <c r="BO163" s="119"/>
      <c r="BP163" s="119"/>
      <c r="BQ163" s="119"/>
      <c r="BR163" s="119"/>
      <c r="BS163" s="119"/>
      <c r="BT163" s="119"/>
      <c r="BU163" s="119"/>
      <c r="BV163" s="119"/>
      <c r="BW163" s="119"/>
      <c r="BX163" s="119"/>
      <c r="BY163" s="119"/>
      <c r="BZ163" s="119"/>
      <c r="CA163" s="119"/>
    </row>
    <row r="164" spans="1:79" ht="24" hidden="1" customHeight="1" outlineLevel="1">
      <c r="A164" s="36">
        <v>14</v>
      </c>
      <c r="B164" s="88"/>
      <c r="C164" s="89"/>
      <c r="D164" s="89"/>
      <c r="E164" s="90"/>
      <c r="F164" s="91"/>
      <c r="G164" s="44" t="s">
        <v>14</v>
      </c>
      <c r="H164" s="96">
        <v>43331</v>
      </c>
      <c r="I164" s="105">
        <v>9</v>
      </c>
      <c r="J164" s="92"/>
      <c r="K164" s="92"/>
      <c r="L164" s="92"/>
      <c r="M164" s="93"/>
      <c r="N164" s="90"/>
      <c r="O164" s="94"/>
      <c r="P164" s="90"/>
      <c r="Q164" s="90"/>
      <c r="R164" s="94"/>
      <c r="S164" s="90"/>
      <c r="T164" s="90"/>
      <c r="U164" s="94"/>
      <c r="V164" s="44"/>
      <c r="W164" s="90"/>
      <c r="X164" s="44"/>
      <c r="Y164" s="44"/>
      <c r="Z164" s="90"/>
      <c r="AA164" s="94"/>
      <c r="AB164" s="44"/>
      <c r="AC164" s="90"/>
      <c r="AD164" s="44"/>
      <c r="AE164" s="44"/>
      <c r="AF164" s="90"/>
      <c r="AG164" s="94"/>
      <c r="AH164" s="90"/>
      <c r="AI164" s="90"/>
      <c r="AJ164" s="94"/>
      <c r="AK164" s="90"/>
      <c r="AL164" s="90"/>
      <c r="AM164" s="94"/>
      <c r="AN164" s="44"/>
      <c r="AO164" s="90"/>
      <c r="AP164" s="44"/>
      <c r="AQ164" s="44"/>
      <c r="AR164" s="90"/>
      <c r="AS164" s="97"/>
      <c r="AT164" s="98"/>
      <c r="AU164" s="98"/>
      <c r="AV164" s="98"/>
      <c r="AW164" s="98"/>
      <c r="AX164" s="98"/>
      <c r="AY164" s="98"/>
      <c r="AZ164" s="98"/>
      <c r="BA164" s="99"/>
      <c r="BB164" s="99"/>
      <c r="BC164" s="99"/>
      <c r="BD164" s="99"/>
      <c r="BE164" s="99"/>
      <c r="BF164" s="99"/>
      <c r="BG164" s="119"/>
      <c r="BH164" s="119"/>
      <c r="BI164" s="119"/>
      <c r="BJ164" s="119"/>
      <c r="BK164" s="119"/>
      <c r="BL164" s="119"/>
      <c r="BM164" s="119"/>
      <c r="BN164" s="119"/>
      <c r="BO164" s="119"/>
      <c r="BP164" s="119"/>
      <c r="BQ164" s="119"/>
      <c r="BR164" s="119"/>
      <c r="BS164" s="119"/>
      <c r="BT164" s="119"/>
      <c r="BU164" s="119"/>
      <c r="BV164" s="119"/>
      <c r="BW164" s="119"/>
      <c r="BX164" s="119"/>
      <c r="BY164" s="119"/>
      <c r="BZ164" s="119"/>
      <c r="CA164" s="119"/>
    </row>
    <row r="165" spans="1:79" ht="24" hidden="1" customHeight="1" outlineLevel="1">
      <c r="B165" s="88"/>
      <c r="C165" s="89"/>
      <c r="D165" s="89"/>
      <c r="E165" s="90"/>
      <c r="F165" s="91"/>
      <c r="G165" s="44" t="s">
        <v>14</v>
      </c>
      <c r="H165" s="96">
        <v>43332</v>
      </c>
      <c r="I165" s="105">
        <v>9</v>
      </c>
      <c r="J165" s="92"/>
      <c r="K165" s="92"/>
      <c r="L165" s="92"/>
      <c r="M165" s="93"/>
      <c r="N165" s="90"/>
      <c r="O165" s="94"/>
      <c r="P165" s="90"/>
      <c r="Q165" s="90"/>
      <c r="R165" s="94"/>
      <c r="S165" s="90"/>
      <c r="T165" s="90"/>
      <c r="U165" s="94"/>
      <c r="V165" s="44"/>
      <c r="W165" s="90"/>
      <c r="X165" s="44"/>
      <c r="Y165" s="44"/>
      <c r="Z165" s="90"/>
      <c r="AA165" s="94"/>
      <c r="AB165" s="44"/>
      <c r="AC165" s="90"/>
      <c r="AD165" s="44"/>
      <c r="AE165" s="44"/>
      <c r="AF165" s="90"/>
      <c r="AG165" s="94"/>
      <c r="AH165" s="90"/>
      <c r="AI165" s="90"/>
      <c r="AJ165" s="94"/>
      <c r="AK165" s="90"/>
      <c r="AL165" s="90"/>
      <c r="AM165" s="94"/>
      <c r="AN165" s="44"/>
      <c r="AO165" s="90"/>
      <c r="AP165" s="44"/>
      <c r="AQ165" s="44"/>
      <c r="AR165" s="90"/>
      <c r="AS165" s="97"/>
      <c r="AT165" s="98"/>
      <c r="AU165" s="98"/>
      <c r="AV165" s="98"/>
      <c r="AW165" s="98"/>
      <c r="AX165" s="98"/>
      <c r="AY165" s="98"/>
      <c r="AZ165" s="98"/>
      <c r="BA165" s="99"/>
      <c r="BB165" s="99"/>
      <c r="BC165" s="99"/>
      <c r="BD165" s="99"/>
      <c r="BE165" s="99"/>
      <c r="BF165" s="99"/>
      <c r="BG165" s="119"/>
      <c r="BH165" s="119"/>
      <c r="BI165" s="119"/>
      <c r="BJ165" s="119"/>
      <c r="BK165" s="119"/>
      <c r="BL165" s="119"/>
      <c r="BM165" s="119"/>
      <c r="BN165" s="119"/>
      <c r="BO165" s="119"/>
      <c r="BP165" s="119"/>
      <c r="BQ165" s="119"/>
      <c r="BR165" s="119"/>
      <c r="BS165" s="119"/>
      <c r="BT165" s="119"/>
      <c r="BU165" s="119"/>
      <c r="BV165" s="119"/>
      <c r="BW165" s="119"/>
      <c r="BX165" s="119"/>
      <c r="BY165" s="119"/>
      <c r="BZ165" s="119"/>
      <c r="CA165" s="119"/>
    </row>
    <row r="166" spans="1:79" ht="24" hidden="1" customHeight="1" outlineLevel="1">
      <c r="B166" s="88"/>
      <c r="C166" s="89"/>
      <c r="D166" s="89"/>
      <c r="E166" s="90"/>
      <c r="F166" s="91"/>
      <c r="G166" s="44" t="s">
        <v>14</v>
      </c>
      <c r="H166" s="96">
        <v>43333</v>
      </c>
      <c r="I166" s="105">
        <v>0</v>
      </c>
      <c r="J166" s="92"/>
      <c r="K166" s="92"/>
      <c r="L166" s="92"/>
      <c r="M166" s="93"/>
      <c r="N166" s="90"/>
      <c r="O166" s="94"/>
      <c r="P166" s="90"/>
      <c r="Q166" s="90"/>
      <c r="R166" s="94"/>
      <c r="S166" s="90"/>
      <c r="T166" s="90"/>
      <c r="U166" s="94"/>
      <c r="V166" s="44"/>
      <c r="W166" s="90"/>
      <c r="X166" s="44"/>
      <c r="Y166" s="44"/>
      <c r="Z166" s="90"/>
      <c r="AA166" s="94"/>
      <c r="AB166" s="44"/>
      <c r="AC166" s="90"/>
      <c r="AD166" s="44"/>
      <c r="AE166" s="44"/>
      <c r="AF166" s="90"/>
      <c r="AG166" s="94"/>
      <c r="AH166" s="90"/>
      <c r="AI166" s="90"/>
      <c r="AJ166" s="94"/>
      <c r="AK166" s="90"/>
      <c r="AL166" s="90"/>
      <c r="AM166" s="94"/>
      <c r="AN166" s="44"/>
      <c r="AO166" s="90"/>
      <c r="AP166" s="44"/>
      <c r="AQ166" s="44"/>
      <c r="AR166" s="90"/>
      <c r="AS166" s="97"/>
      <c r="AT166" s="98"/>
      <c r="AU166" s="98"/>
      <c r="AV166" s="98"/>
      <c r="AW166" s="98"/>
      <c r="AX166" s="98"/>
      <c r="AY166" s="98"/>
      <c r="AZ166" s="98"/>
      <c r="BA166" s="99"/>
      <c r="BB166" s="99"/>
      <c r="BC166" s="99"/>
      <c r="BD166" s="99"/>
      <c r="BE166" s="99"/>
      <c r="BF166" s="99"/>
      <c r="BG166" s="119"/>
      <c r="BH166" s="119"/>
      <c r="BI166" s="119"/>
      <c r="BJ166" s="119"/>
      <c r="BK166" s="119"/>
      <c r="BL166" s="119"/>
      <c r="BM166" s="119"/>
      <c r="BN166" s="119"/>
      <c r="BO166" s="119"/>
      <c r="BP166" s="119"/>
      <c r="BQ166" s="119"/>
      <c r="BR166" s="119"/>
      <c r="BS166" s="119"/>
      <c r="BT166" s="119"/>
      <c r="BU166" s="119"/>
      <c r="BV166" s="119"/>
      <c r="BW166" s="119"/>
      <c r="BX166" s="119"/>
      <c r="BY166" s="119"/>
      <c r="BZ166" s="119"/>
      <c r="CA166" s="119"/>
    </row>
    <row r="167" spans="1:79" ht="24" hidden="1" customHeight="1" outlineLevel="1">
      <c r="B167" s="88"/>
      <c r="C167" s="89"/>
      <c r="D167" s="89"/>
      <c r="E167" s="90"/>
      <c r="F167" s="91"/>
      <c r="G167" s="44" t="s">
        <v>14</v>
      </c>
      <c r="H167" s="96">
        <v>43334</v>
      </c>
      <c r="I167" s="105">
        <v>0</v>
      </c>
      <c r="J167" s="92"/>
      <c r="K167" s="92"/>
      <c r="L167" s="92"/>
      <c r="M167" s="93"/>
      <c r="N167" s="90"/>
      <c r="O167" s="94"/>
      <c r="P167" s="90"/>
      <c r="Q167" s="90"/>
      <c r="R167" s="94"/>
      <c r="S167" s="90"/>
      <c r="T167" s="90"/>
      <c r="U167" s="94"/>
      <c r="V167" s="44"/>
      <c r="W167" s="90"/>
      <c r="X167" s="44"/>
      <c r="Y167" s="44"/>
      <c r="Z167" s="90"/>
      <c r="AA167" s="94"/>
      <c r="AB167" s="44"/>
      <c r="AC167" s="90"/>
      <c r="AD167" s="44"/>
      <c r="AE167" s="44"/>
      <c r="AF167" s="90"/>
      <c r="AG167" s="94"/>
      <c r="AH167" s="90"/>
      <c r="AI167" s="90"/>
      <c r="AJ167" s="94"/>
      <c r="AK167" s="90"/>
      <c r="AL167" s="90"/>
      <c r="AM167" s="94"/>
      <c r="AN167" s="44"/>
      <c r="AO167" s="90"/>
      <c r="AP167" s="44"/>
      <c r="AQ167" s="44"/>
      <c r="AR167" s="90"/>
      <c r="AS167" s="97"/>
      <c r="AT167" s="98"/>
      <c r="AU167" s="98"/>
      <c r="AV167" s="98"/>
      <c r="AW167" s="98"/>
      <c r="AX167" s="98"/>
      <c r="AY167" s="98"/>
      <c r="AZ167" s="98"/>
      <c r="BA167" s="99"/>
      <c r="BB167" s="99"/>
      <c r="BC167" s="99"/>
      <c r="BD167" s="99"/>
      <c r="BE167" s="99"/>
      <c r="BF167" s="99"/>
      <c r="BG167" s="119"/>
      <c r="BH167" s="119"/>
      <c r="BI167" s="119"/>
      <c r="BJ167" s="119"/>
      <c r="BK167" s="119"/>
      <c r="BL167" s="119"/>
      <c r="BM167" s="119"/>
      <c r="BN167" s="119"/>
      <c r="BO167" s="119"/>
      <c r="BP167" s="119"/>
      <c r="BQ167" s="119"/>
      <c r="BR167" s="119"/>
      <c r="BS167" s="119"/>
      <c r="BT167" s="119"/>
      <c r="BU167" s="119"/>
      <c r="BV167" s="119"/>
      <c r="BW167" s="119"/>
      <c r="BX167" s="119"/>
      <c r="BY167" s="119"/>
      <c r="BZ167" s="119"/>
      <c r="CA167" s="119"/>
    </row>
    <row r="168" spans="1:79" ht="24" hidden="1" customHeight="1" outlineLevel="1">
      <c r="B168" s="88"/>
      <c r="C168" s="89"/>
      <c r="D168" s="89"/>
      <c r="E168" s="90"/>
      <c r="F168" s="91"/>
      <c r="G168" s="44" t="s">
        <v>14</v>
      </c>
      <c r="H168" s="96">
        <v>43335</v>
      </c>
      <c r="I168" s="105">
        <v>0</v>
      </c>
      <c r="J168" s="92"/>
      <c r="K168" s="92"/>
      <c r="L168" s="92"/>
      <c r="M168" s="93"/>
      <c r="N168" s="90"/>
      <c r="O168" s="94"/>
      <c r="P168" s="90"/>
      <c r="Q168" s="90"/>
      <c r="R168" s="94"/>
      <c r="S168" s="90"/>
      <c r="T168" s="90"/>
      <c r="U168" s="94"/>
      <c r="V168" s="44"/>
      <c r="W168" s="90"/>
      <c r="X168" s="44"/>
      <c r="Y168" s="44"/>
      <c r="Z168" s="90"/>
      <c r="AA168" s="94"/>
      <c r="AB168" s="44"/>
      <c r="AC168" s="90"/>
      <c r="AD168" s="44"/>
      <c r="AE168" s="44"/>
      <c r="AF168" s="90"/>
      <c r="AG168" s="94"/>
      <c r="AH168" s="90"/>
      <c r="AI168" s="90"/>
      <c r="AJ168" s="94"/>
      <c r="AK168" s="90"/>
      <c r="AL168" s="90"/>
      <c r="AM168" s="94"/>
      <c r="AN168" s="44"/>
      <c r="AO168" s="90"/>
      <c r="AP168" s="44"/>
      <c r="AQ168" s="44"/>
      <c r="AR168" s="90"/>
      <c r="AS168" s="97"/>
      <c r="AT168" s="98"/>
      <c r="AU168" s="98"/>
      <c r="AV168" s="98"/>
      <c r="AW168" s="98"/>
      <c r="AX168" s="98"/>
      <c r="AY168" s="98"/>
      <c r="AZ168" s="98"/>
      <c r="BA168" s="99"/>
      <c r="BB168" s="99"/>
      <c r="BC168" s="99"/>
      <c r="BD168" s="99"/>
      <c r="BE168" s="99"/>
      <c r="BF168" s="99"/>
      <c r="BG168" s="119"/>
      <c r="BH168" s="119"/>
      <c r="BI168" s="119"/>
      <c r="BJ168" s="119"/>
      <c r="BK168" s="119"/>
      <c r="BL168" s="119"/>
      <c r="BM168" s="119"/>
      <c r="BN168" s="119"/>
      <c r="BO168" s="119"/>
      <c r="BP168" s="119"/>
      <c r="BQ168" s="119"/>
      <c r="BR168" s="119"/>
      <c r="BS168" s="119"/>
      <c r="BT168" s="119"/>
      <c r="BU168" s="119"/>
      <c r="BV168" s="119"/>
      <c r="BW168" s="119"/>
      <c r="BX168" s="119"/>
      <c r="BY168" s="119"/>
      <c r="BZ168" s="119"/>
      <c r="CA168" s="119"/>
    </row>
    <row r="169" spans="1:79" ht="24" hidden="1" customHeight="1" outlineLevel="1">
      <c r="B169" s="88"/>
      <c r="C169" s="89"/>
      <c r="D169" s="89"/>
      <c r="E169" s="90"/>
      <c r="F169" s="91"/>
      <c r="G169" s="44" t="s">
        <v>14</v>
      </c>
      <c r="H169" s="96">
        <v>43336</v>
      </c>
      <c r="I169" s="105">
        <v>0</v>
      </c>
      <c r="J169" s="92"/>
      <c r="K169" s="92"/>
      <c r="L169" s="92"/>
      <c r="M169" s="93"/>
      <c r="N169" s="90"/>
      <c r="O169" s="94"/>
      <c r="P169" s="90"/>
      <c r="Q169" s="90"/>
      <c r="R169" s="94"/>
      <c r="S169" s="90"/>
      <c r="T169" s="90"/>
      <c r="U169" s="94"/>
      <c r="V169" s="44"/>
      <c r="W169" s="90"/>
      <c r="X169" s="44"/>
      <c r="Y169" s="44"/>
      <c r="Z169" s="90"/>
      <c r="AA169" s="94"/>
      <c r="AB169" s="44"/>
      <c r="AC169" s="90"/>
      <c r="AD169" s="44"/>
      <c r="AE169" s="44"/>
      <c r="AF169" s="90"/>
      <c r="AG169" s="94"/>
      <c r="AH169" s="90"/>
      <c r="AI169" s="90"/>
      <c r="AJ169" s="94"/>
      <c r="AK169" s="90"/>
      <c r="AL169" s="90"/>
      <c r="AM169" s="94"/>
      <c r="AN169" s="44"/>
      <c r="AO169" s="90"/>
      <c r="AP169" s="44"/>
      <c r="AQ169" s="44"/>
      <c r="AR169" s="90"/>
      <c r="AS169" s="97"/>
      <c r="AT169" s="98"/>
      <c r="AU169" s="98"/>
      <c r="AV169" s="98"/>
      <c r="AW169" s="98"/>
      <c r="AX169" s="98"/>
      <c r="AY169" s="98"/>
      <c r="AZ169" s="98"/>
      <c r="BA169" s="99"/>
      <c r="BB169" s="99"/>
      <c r="BC169" s="99"/>
      <c r="BD169" s="99"/>
      <c r="BE169" s="99"/>
      <c r="BF169" s="99"/>
      <c r="BG169" s="119"/>
      <c r="BH169" s="119"/>
      <c r="BI169" s="119"/>
      <c r="BJ169" s="119"/>
      <c r="BK169" s="119"/>
      <c r="BL169" s="119"/>
      <c r="BM169" s="119"/>
      <c r="BN169" s="119"/>
      <c r="BO169" s="119"/>
      <c r="BP169" s="119"/>
      <c r="BQ169" s="119"/>
      <c r="BR169" s="119"/>
      <c r="BS169" s="119"/>
      <c r="BT169" s="119"/>
      <c r="BU169" s="119"/>
      <c r="BV169" s="119"/>
      <c r="BW169" s="119"/>
      <c r="BX169" s="119"/>
      <c r="BY169" s="119"/>
      <c r="BZ169" s="119"/>
      <c r="CA169" s="119"/>
    </row>
    <row r="170" spans="1:79" ht="24" hidden="1" customHeight="1" outlineLevel="1">
      <c r="B170" s="88"/>
      <c r="C170" s="89"/>
      <c r="D170" s="89"/>
      <c r="E170" s="90"/>
      <c r="F170" s="91"/>
      <c r="G170" s="44" t="s">
        <v>14</v>
      </c>
      <c r="H170" s="96">
        <v>43337</v>
      </c>
      <c r="I170" s="105">
        <v>0</v>
      </c>
      <c r="J170" s="92"/>
      <c r="K170" s="92"/>
      <c r="L170" s="92"/>
      <c r="M170" s="93"/>
      <c r="N170" s="90"/>
      <c r="O170" s="94"/>
      <c r="P170" s="90"/>
      <c r="Q170" s="90"/>
      <c r="R170" s="94"/>
      <c r="S170" s="90"/>
      <c r="T170" s="90"/>
      <c r="U170" s="94"/>
      <c r="V170" s="44"/>
      <c r="W170" s="90"/>
      <c r="X170" s="44"/>
      <c r="Y170" s="44"/>
      <c r="Z170" s="90"/>
      <c r="AA170" s="94"/>
      <c r="AB170" s="44"/>
      <c r="AC170" s="90"/>
      <c r="AD170" s="44"/>
      <c r="AE170" s="44"/>
      <c r="AF170" s="90"/>
      <c r="AG170" s="94"/>
      <c r="AH170" s="90"/>
      <c r="AI170" s="90"/>
      <c r="AJ170" s="94"/>
      <c r="AK170" s="90"/>
      <c r="AL170" s="90"/>
      <c r="AM170" s="94"/>
      <c r="AN170" s="44"/>
      <c r="AO170" s="90"/>
      <c r="AP170" s="44"/>
      <c r="AQ170" s="44"/>
      <c r="AR170" s="90"/>
      <c r="AS170" s="97"/>
      <c r="AT170" s="98"/>
      <c r="AU170" s="98"/>
      <c r="AV170" s="98"/>
      <c r="AW170" s="98"/>
      <c r="AX170" s="98"/>
      <c r="AY170" s="98"/>
      <c r="AZ170" s="98"/>
      <c r="BA170" s="99"/>
      <c r="BB170" s="99"/>
      <c r="BC170" s="99"/>
      <c r="BD170" s="99"/>
      <c r="BE170" s="99"/>
      <c r="BF170" s="99"/>
      <c r="BG170" s="119"/>
      <c r="BH170" s="119"/>
      <c r="BI170" s="119"/>
      <c r="BJ170" s="119"/>
      <c r="BK170" s="119"/>
      <c r="BL170" s="119"/>
      <c r="BM170" s="119"/>
      <c r="BN170" s="119"/>
      <c r="BO170" s="119"/>
      <c r="BP170" s="119"/>
      <c r="BQ170" s="119"/>
      <c r="BR170" s="119"/>
      <c r="BS170" s="119"/>
      <c r="BT170" s="119"/>
      <c r="BU170" s="119"/>
      <c r="BV170" s="119"/>
      <c r="BW170" s="119"/>
      <c r="BX170" s="119"/>
      <c r="BY170" s="119"/>
      <c r="BZ170" s="119"/>
      <c r="CA170" s="119"/>
    </row>
    <row r="171" spans="1:79" ht="24" hidden="1" customHeight="1" outlineLevel="1">
      <c r="B171" s="88"/>
      <c r="C171" s="89"/>
      <c r="D171" s="89"/>
      <c r="E171" s="90"/>
      <c r="F171" s="91"/>
      <c r="G171" s="44" t="s">
        <v>14</v>
      </c>
      <c r="H171" s="96">
        <v>43338</v>
      </c>
      <c r="I171" s="105">
        <v>0</v>
      </c>
      <c r="J171" s="92"/>
      <c r="K171" s="92"/>
      <c r="L171" s="92"/>
      <c r="M171" s="93"/>
      <c r="N171" s="90"/>
      <c r="O171" s="94"/>
      <c r="P171" s="90"/>
      <c r="Q171" s="90"/>
      <c r="R171" s="94"/>
      <c r="S171" s="90"/>
      <c r="T171" s="90"/>
      <c r="U171" s="94"/>
      <c r="V171" s="44"/>
      <c r="W171" s="90"/>
      <c r="X171" s="44"/>
      <c r="Y171" s="44"/>
      <c r="Z171" s="90"/>
      <c r="AA171" s="94"/>
      <c r="AB171" s="44"/>
      <c r="AC171" s="90"/>
      <c r="AD171" s="44"/>
      <c r="AE171" s="44"/>
      <c r="AF171" s="90"/>
      <c r="AG171" s="94"/>
      <c r="AH171" s="90"/>
      <c r="AI171" s="90"/>
      <c r="AJ171" s="94"/>
      <c r="AK171" s="90"/>
      <c r="AL171" s="90"/>
      <c r="AM171" s="94"/>
      <c r="AN171" s="44"/>
      <c r="AO171" s="90"/>
      <c r="AP171" s="44"/>
      <c r="AQ171" s="44"/>
      <c r="AR171" s="90"/>
      <c r="AS171" s="97"/>
      <c r="AT171" s="98"/>
      <c r="AU171" s="98"/>
      <c r="AV171" s="98"/>
      <c r="AW171" s="98"/>
      <c r="AX171" s="98"/>
      <c r="AY171" s="98"/>
      <c r="AZ171" s="98"/>
      <c r="BA171" s="99"/>
      <c r="BB171" s="99"/>
      <c r="BC171" s="99"/>
      <c r="BD171" s="99"/>
      <c r="BE171" s="99"/>
      <c r="BF171" s="99"/>
      <c r="BG171" s="119"/>
      <c r="BH171" s="119"/>
      <c r="BI171" s="119"/>
      <c r="BJ171" s="119"/>
      <c r="BK171" s="119"/>
      <c r="BL171" s="119"/>
      <c r="BM171" s="119"/>
      <c r="BN171" s="119"/>
      <c r="BO171" s="119"/>
      <c r="BP171" s="119"/>
      <c r="BQ171" s="119"/>
      <c r="BR171" s="119"/>
      <c r="BS171" s="119"/>
      <c r="BT171" s="119"/>
      <c r="BU171" s="119"/>
      <c r="BV171" s="119"/>
      <c r="BW171" s="119"/>
      <c r="BX171" s="119"/>
      <c r="BY171" s="119"/>
      <c r="BZ171" s="119"/>
      <c r="CA171" s="119"/>
    </row>
    <row r="172" spans="1:79" ht="24" hidden="1" customHeight="1" outlineLevel="1">
      <c r="B172" s="88"/>
      <c r="C172" s="89"/>
      <c r="D172" s="89"/>
      <c r="E172" s="90"/>
      <c r="F172" s="91"/>
      <c r="G172" s="44" t="s">
        <v>14</v>
      </c>
      <c r="H172" s="96">
        <v>43339</v>
      </c>
      <c r="I172" s="105">
        <v>0</v>
      </c>
      <c r="J172" s="92"/>
      <c r="K172" s="92"/>
      <c r="L172" s="92"/>
      <c r="M172" s="93"/>
      <c r="N172" s="90"/>
      <c r="O172" s="94"/>
      <c r="P172" s="90"/>
      <c r="Q172" s="90"/>
      <c r="R172" s="94"/>
      <c r="S172" s="90"/>
      <c r="T172" s="90"/>
      <c r="U172" s="94"/>
      <c r="V172" s="44"/>
      <c r="W172" s="90"/>
      <c r="X172" s="44"/>
      <c r="Y172" s="44"/>
      <c r="Z172" s="90"/>
      <c r="AA172" s="94"/>
      <c r="AB172" s="44"/>
      <c r="AC172" s="90"/>
      <c r="AD172" s="44"/>
      <c r="AE172" s="44"/>
      <c r="AF172" s="90"/>
      <c r="AG172" s="94"/>
      <c r="AH172" s="90"/>
      <c r="AI172" s="90"/>
      <c r="AJ172" s="94"/>
      <c r="AK172" s="90"/>
      <c r="AL172" s="90"/>
      <c r="AM172" s="94"/>
      <c r="AN172" s="44"/>
      <c r="AO172" s="90"/>
      <c r="AP172" s="44"/>
      <c r="AQ172" s="44"/>
      <c r="AR172" s="90"/>
      <c r="AS172" s="97"/>
      <c r="AT172" s="98"/>
      <c r="AU172" s="98"/>
      <c r="AV172" s="98"/>
      <c r="AW172" s="98"/>
      <c r="AX172" s="98"/>
      <c r="AY172" s="98"/>
      <c r="AZ172" s="98"/>
      <c r="BA172" s="99"/>
      <c r="BB172" s="99"/>
      <c r="BC172" s="99"/>
      <c r="BD172" s="99"/>
      <c r="BE172" s="99"/>
      <c r="BF172" s="99"/>
      <c r="BG172" s="119"/>
      <c r="BH172" s="119"/>
      <c r="BI172" s="119"/>
      <c r="BJ172" s="119"/>
      <c r="BK172" s="119"/>
      <c r="BL172" s="119"/>
      <c r="BM172" s="119"/>
      <c r="BN172" s="119"/>
      <c r="BO172" s="119"/>
      <c r="BP172" s="119"/>
      <c r="BQ172" s="119"/>
      <c r="BR172" s="119"/>
      <c r="BS172" s="119"/>
      <c r="BT172" s="119"/>
      <c r="BU172" s="119"/>
      <c r="BV172" s="119"/>
      <c r="BW172" s="119"/>
      <c r="BX172" s="119"/>
      <c r="BY172" s="119"/>
      <c r="BZ172" s="119"/>
      <c r="CA172" s="119"/>
    </row>
    <row r="173" spans="1:79" ht="24" hidden="1" customHeight="1" outlineLevel="1">
      <c r="B173" s="88"/>
      <c r="C173" s="89"/>
      <c r="D173" s="89"/>
      <c r="E173" s="90"/>
      <c r="F173" s="91"/>
      <c r="G173" s="44" t="s">
        <v>14</v>
      </c>
      <c r="H173" s="96">
        <v>43340</v>
      </c>
      <c r="I173" s="105">
        <v>9</v>
      </c>
      <c r="J173" s="92"/>
      <c r="K173" s="92"/>
      <c r="L173" s="92"/>
      <c r="M173" s="93"/>
      <c r="N173" s="90"/>
      <c r="O173" s="94"/>
      <c r="P173" s="90"/>
      <c r="Q173" s="90"/>
      <c r="R173" s="94"/>
      <c r="S173" s="90"/>
      <c r="T173" s="90"/>
      <c r="U173" s="94"/>
      <c r="V173" s="44"/>
      <c r="W173" s="90"/>
      <c r="X173" s="44"/>
      <c r="Y173" s="44"/>
      <c r="Z173" s="90"/>
      <c r="AA173" s="94"/>
      <c r="AB173" s="44"/>
      <c r="AC173" s="90"/>
      <c r="AD173" s="44"/>
      <c r="AE173" s="44"/>
      <c r="AF173" s="90"/>
      <c r="AG173" s="94"/>
      <c r="AH173" s="90"/>
      <c r="AI173" s="90"/>
      <c r="AJ173" s="94"/>
      <c r="AK173" s="90"/>
      <c r="AL173" s="90"/>
      <c r="AM173" s="94"/>
      <c r="AN173" s="44"/>
      <c r="AO173" s="90"/>
      <c r="AP173" s="44"/>
      <c r="AQ173" s="44"/>
      <c r="AR173" s="90"/>
      <c r="AS173" s="97"/>
      <c r="AT173" s="98"/>
      <c r="AU173" s="98"/>
      <c r="AV173" s="98"/>
      <c r="AW173" s="98"/>
      <c r="AX173" s="98"/>
      <c r="AY173" s="98"/>
      <c r="AZ173" s="98"/>
      <c r="BA173" s="99"/>
      <c r="BB173" s="99"/>
      <c r="BC173" s="99"/>
      <c r="BD173" s="99"/>
      <c r="BE173" s="99"/>
      <c r="BF173" s="99"/>
      <c r="BG173" s="119"/>
      <c r="BH173" s="119"/>
      <c r="BI173" s="119"/>
      <c r="BJ173" s="119"/>
      <c r="BK173" s="119"/>
      <c r="BL173" s="119"/>
      <c r="BM173" s="119"/>
      <c r="BN173" s="119"/>
      <c r="BO173" s="119"/>
      <c r="BP173" s="119"/>
      <c r="BQ173" s="119"/>
      <c r="BR173" s="119"/>
      <c r="BS173" s="119"/>
      <c r="BT173" s="119"/>
      <c r="BU173" s="119"/>
      <c r="BV173" s="119"/>
      <c r="BW173" s="119"/>
      <c r="BX173" s="119"/>
      <c r="BY173" s="119"/>
      <c r="BZ173" s="119"/>
      <c r="CA173" s="119"/>
    </row>
    <row r="174" spans="1:79" ht="24" hidden="1" customHeight="1" outlineLevel="1">
      <c r="B174" s="88"/>
      <c r="C174" s="89"/>
      <c r="D174" s="89"/>
      <c r="E174" s="90"/>
      <c r="F174" s="91"/>
      <c r="G174" s="44" t="s">
        <v>14</v>
      </c>
      <c r="H174" s="96">
        <v>43341</v>
      </c>
      <c r="I174" s="105">
        <v>9</v>
      </c>
      <c r="J174" s="92"/>
      <c r="K174" s="92"/>
      <c r="L174" s="92"/>
      <c r="M174" s="93"/>
      <c r="N174" s="90"/>
      <c r="O174" s="94"/>
      <c r="P174" s="90"/>
      <c r="Q174" s="90"/>
      <c r="R174" s="94"/>
      <c r="S174" s="90"/>
      <c r="T174" s="90"/>
      <c r="U174" s="94"/>
      <c r="V174" s="44"/>
      <c r="W174" s="90"/>
      <c r="X174" s="44"/>
      <c r="Y174" s="44"/>
      <c r="Z174" s="90"/>
      <c r="AA174" s="94"/>
      <c r="AB174" s="44"/>
      <c r="AC174" s="90"/>
      <c r="AD174" s="44"/>
      <c r="AE174" s="44"/>
      <c r="AF174" s="90"/>
      <c r="AG174" s="94"/>
      <c r="AH174" s="90"/>
      <c r="AI174" s="90"/>
      <c r="AJ174" s="94"/>
      <c r="AK174" s="90"/>
      <c r="AL174" s="90"/>
      <c r="AM174" s="94"/>
      <c r="AN174" s="44"/>
      <c r="AO174" s="90"/>
      <c r="AP174" s="44"/>
      <c r="AQ174" s="44"/>
      <c r="AR174" s="90"/>
      <c r="AS174" s="97"/>
      <c r="AT174" s="98"/>
      <c r="AU174" s="98"/>
      <c r="AV174" s="98"/>
      <c r="AW174" s="98"/>
      <c r="AX174" s="98"/>
      <c r="AY174" s="98"/>
      <c r="AZ174" s="98"/>
      <c r="BA174" s="99"/>
      <c r="BB174" s="99"/>
      <c r="BC174" s="99"/>
      <c r="BD174" s="99"/>
      <c r="BE174" s="99"/>
      <c r="BF174" s="99"/>
      <c r="BG174" s="119"/>
      <c r="BH174" s="119"/>
      <c r="BI174" s="119"/>
      <c r="BJ174" s="119"/>
      <c r="BK174" s="119"/>
      <c r="BL174" s="119"/>
      <c r="BM174" s="119"/>
      <c r="BN174" s="119"/>
      <c r="BO174" s="119"/>
      <c r="BP174" s="119"/>
      <c r="BQ174" s="119"/>
      <c r="BR174" s="119"/>
      <c r="BS174" s="119"/>
      <c r="BT174" s="119"/>
      <c r="BU174" s="119"/>
      <c r="BV174" s="119"/>
      <c r="BW174" s="119"/>
      <c r="BX174" s="119"/>
      <c r="BY174" s="119"/>
      <c r="BZ174" s="119"/>
      <c r="CA174" s="119"/>
    </row>
    <row r="175" spans="1:79" ht="24" hidden="1" customHeight="1" outlineLevel="1">
      <c r="B175" s="88"/>
      <c r="C175" s="89"/>
      <c r="D175" s="89"/>
      <c r="E175" s="90"/>
      <c r="F175" s="91"/>
      <c r="G175" s="44" t="s">
        <v>14</v>
      </c>
      <c r="H175" s="96">
        <v>43342</v>
      </c>
      <c r="I175" s="105">
        <v>9</v>
      </c>
      <c r="J175" s="92"/>
      <c r="K175" s="92"/>
      <c r="L175" s="92"/>
      <c r="M175" s="93"/>
      <c r="N175" s="90"/>
      <c r="O175" s="94"/>
      <c r="P175" s="90"/>
      <c r="Q175" s="90"/>
      <c r="R175" s="94"/>
      <c r="S175" s="90"/>
      <c r="T175" s="90"/>
      <c r="U175" s="94"/>
      <c r="V175" s="44"/>
      <c r="W175" s="90"/>
      <c r="X175" s="44"/>
      <c r="Y175" s="44"/>
      <c r="Z175" s="90"/>
      <c r="AA175" s="94"/>
      <c r="AB175" s="44"/>
      <c r="AC175" s="90"/>
      <c r="AD175" s="44"/>
      <c r="AE175" s="44"/>
      <c r="AF175" s="90"/>
      <c r="AG175" s="94"/>
      <c r="AH175" s="90"/>
      <c r="AI175" s="90"/>
      <c r="AJ175" s="94"/>
      <c r="AK175" s="90"/>
      <c r="AL175" s="90"/>
      <c r="AM175" s="94"/>
      <c r="AN175" s="44"/>
      <c r="AO175" s="90"/>
      <c r="AP175" s="44"/>
      <c r="AQ175" s="44"/>
      <c r="AR175" s="90"/>
      <c r="AS175" s="97"/>
      <c r="AT175" s="98"/>
      <c r="AU175" s="98"/>
      <c r="AV175" s="98"/>
      <c r="AW175" s="98"/>
      <c r="AX175" s="98"/>
      <c r="AY175" s="98"/>
      <c r="AZ175" s="98"/>
      <c r="BA175" s="99"/>
      <c r="BB175" s="99"/>
      <c r="BC175" s="99"/>
      <c r="BD175" s="99"/>
      <c r="BE175" s="99"/>
      <c r="BF175" s="99"/>
      <c r="BG175" s="119"/>
      <c r="BH175" s="119"/>
      <c r="BI175" s="119"/>
      <c r="BJ175" s="119"/>
      <c r="BK175" s="119"/>
      <c r="BL175" s="119"/>
      <c r="BM175" s="119"/>
      <c r="BN175" s="119"/>
      <c r="BO175" s="119"/>
      <c r="BP175" s="119"/>
      <c r="BQ175" s="119"/>
      <c r="BR175" s="119"/>
      <c r="BS175" s="119"/>
      <c r="BT175" s="119"/>
      <c r="BU175" s="119"/>
      <c r="BV175" s="119"/>
      <c r="BW175" s="119"/>
      <c r="BX175" s="119"/>
      <c r="BY175" s="119"/>
      <c r="BZ175" s="119"/>
      <c r="CA175" s="119"/>
    </row>
    <row r="176" spans="1:79" ht="24" hidden="1" customHeight="1" outlineLevel="1">
      <c r="B176" s="88"/>
      <c r="C176" s="89"/>
      <c r="D176" s="89"/>
      <c r="E176" s="90"/>
      <c r="F176" s="91"/>
      <c r="G176" s="44" t="s">
        <v>14</v>
      </c>
      <c r="H176" s="96">
        <v>43343</v>
      </c>
      <c r="I176" s="105">
        <v>9</v>
      </c>
      <c r="J176" s="92"/>
      <c r="K176" s="92"/>
      <c r="L176" s="92"/>
      <c r="M176" s="93"/>
      <c r="N176" s="90"/>
      <c r="O176" s="94"/>
      <c r="P176" s="90"/>
      <c r="Q176" s="90"/>
      <c r="R176" s="94"/>
      <c r="S176" s="90"/>
      <c r="T176" s="90"/>
      <c r="U176" s="94"/>
      <c r="V176" s="44"/>
      <c r="W176" s="90"/>
      <c r="X176" s="44"/>
      <c r="Y176" s="44"/>
      <c r="Z176" s="90"/>
      <c r="AA176" s="94"/>
      <c r="AB176" s="44"/>
      <c r="AC176" s="90"/>
      <c r="AD176" s="44"/>
      <c r="AE176" s="44"/>
      <c r="AF176" s="90"/>
      <c r="AG176" s="94"/>
      <c r="AH176" s="90"/>
      <c r="AI176" s="90"/>
      <c r="AJ176" s="94"/>
      <c r="AK176" s="90"/>
      <c r="AL176" s="90"/>
      <c r="AM176" s="94"/>
      <c r="AN176" s="44"/>
      <c r="AO176" s="90"/>
      <c r="AP176" s="44"/>
      <c r="AQ176" s="44"/>
      <c r="AR176" s="90"/>
      <c r="AS176" s="97"/>
      <c r="AT176" s="98"/>
      <c r="AU176" s="98"/>
      <c r="AV176" s="98"/>
      <c r="AW176" s="98"/>
      <c r="AX176" s="98"/>
      <c r="AY176" s="98"/>
      <c r="AZ176" s="98"/>
      <c r="BA176" s="99"/>
      <c r="BB176" s="99"/>
      <c r="BC176" s="99"/>
      <c r="BD176" s="99"/>
      <c r="BE176" s="99"/>
      <c r="BF176" s="99"/>
      <c r="BG176" s="119"/>
      <c r="BH176" s="119"/>
      <c r="BI176" s="119"/>
      <c r="BJ176" s="119"/>
      <c r="BK176" s="119"/>
      <c r="BL176" s="119"/>
      <c r="BM176" s="119"/>
      <c r="BN176" s="119"/>
      <c r="BO176" s="119"/>
      <c r="BP176" s="119"/>
      <c r="BQ176" s="119"/>
      <c r="BR176" s="119"/>
      <c r="BS176" s="119"/>
      <c r="BT176" s="119"/>
      <c r="BU176" s="119"/>
      <c r="BV176" s="119"/>
      <c r="BW176" s="119"/>
      <c r="BX176" s="119"/>
      <c r="BY176" s="119"/>
      <c r="BZ176" s="119"/>
      <c r="CA176" s="119"/>
    </row>
    <row r="177" spans="1:79" ht="24" hidden="1" customHeight="1" outlineLevel="1">
      <c r="B177" s="88"/>
      <c r="C177" s="89"/>
      <c r="D177" s="89"/>
      <c r="E177" s="90"/>
      <c r="F177" s="91"/>
      <c r="G177" s="44" t="s">
        <v>14</v>
      </c>
      <c r="H177" s="96">
        <v>43344</v>
      </c>
      <c r="I177" s="105">
        <v>9</v>
      </c>
      <c r="J177" s="92"/>
      <c r="K177" s="92"/>
      <c r="L177" s="92"/>
      <c r="M177" s="93"/>
      <c r="N177" s="90"/>
      <c r="O177" s="94"/>
      <c r="P177" s="90"/>
      <c r="Q177" s="90"/>
      <c r="R177" s="94"/>
      <c r="S177" s="90"/>
      <c r="T177" s="90"/>
      <c r="U177" s="94"/>
      <c r="V177" s="44"/>
      <c r="W177" s="90"/>
      <c r="X177" s="44"/>
      <c r="Y177" s="44"/>
      <c r="Z177" s="90"/>
      <c r="AA177" s="94"/>
      <c r="AB177" s="44"/>
      <c r="AC177" s="90"/>
      <c r="AD177" s="44"/>
      <c r="AE177" s="44"/>
      <c r="AF177" s="90"/>
      <c r="AG177" s="94"/>
      <c r="AH177" s="90"/>
      <c r="AI177" s="90"/>
      <c r="AJ177" s="94"/>
      <c r="AK177" s="90"/>
      <c r="AL177" s="90"/>
      <c r="AM177" s="94"/>
      <c r="AN177" s="44"/>
      <c r="AO177" s="90"/>
      <c r="AP177" s="44"/>
      <c r="AQ177" s="44"/>
      <c r="AR177" s="90"/>
      <c r="AS177" s="97"/>
      <c r="AT177" s="98"/>
      <c r="AU177" s="98"/>
      <c r="AV177" s="98"/>
      <c r="AW177" s="98"/>
      <c r="AX177" s="98"/>
      <c r="AY177" s="98"/>
      <c r="AZ177" s="98"/>
      <c r="BA177" s="99"/>
      <c r="BB177" s="99"/>
      <c r="BC177" s="99"/>
      <c r="BD177" s="99"/>
      <c r="BE177" s="99"/>
      <c r="BF177" s="99"/>
      <c r="BG177" s="119"/>
      <c r="BH177" s="119"/>
      <c r="BI177" s="119"/>
      <c r="BJ177" s="119"/>
      <c r="BK177" s="119"/>
      <c r="BL177" s="119"/>
      <c r="BM177" s="119"/>
      <c r="BN177" s="119"/>
      <c r="BO177" s="119"/>
      <c r="BP177" s="119"/>
      <c r="BQ177" s="119"/>
      <c r="BR177" s="119"/>
      <c r="BS177" s="119"/>
      <c r="BT177" s="119"/>
      <c r="BU177" s="119"/>
      <c r="BV177" s="119"/>
      <c r="BW177" s="119"/>
      <c r="BX177" s="119"/>
      <c r="BY177" s="119"/>
      <c r="BZ177" s="119"/>
      <c r="CA177" s="119"/>
    </row>
    <row r="178" spans="1:79" ht="24" hidden="1" customHeight="1" outlineLevel="1">
      <c r="B178" s="88"/>
      <c r="C178" s="89"/>
      <c r="D178" s="89"/>
      <c r="E178" s="90"/>
      <c r="F178" s="91"/>
      <c r="G178" s="44" t="s">
        <v>14</v>
      </c>
      <c r="H178" s="96">
        <v>43345</v>
      </c>
      <c r="I178" s="105">
        <v>9</v>
      </c>
      <c r="J178" s="92"/>
      <c r="K178" s="92"/>
      <c r="L178" s="92"/>
      <c r="M178" s="93"/>
      <c r="N178" s="90"/>
      <c r="O178" s="94"/>
      <c r="P178" s="90"/>
      <c r="Q178" s="90"/>
      <c r="R178" s="94"/>
      <c r="S178" s="90"/>
      <c r="T178" s="90"/>
      <c r="U178" s="94"/>
      <c r="V178" s="44"/>
      <c r="W178" s="90"/>
      <c r="X178" s="44"/>
      <c r="Y178" s="44"/>
      <c r="Z178" s="90"/>
      <c r="AA178" s="94"/>
      <c r="AB178" s="44"/>
      <c r="AC178" s="90"/>
      <c r="AD178" s="44"/>
      <c r="AE178" s="44"/>
      <c r="AF178" s="90"/>
      <c r="AG178" s="94"/>
      <c r="AH178" s="90"/>
      <c r="AI178" s="90"/>
      <c r="AJ178" s="94"/>
      <c r="AK178" s="90"/>
      <c r="AL178" s="90"/>
      <c r="AM178" s="94"/>
      <c r="AN178" s="44"/>
      <c r="AO178" s="90"/>
      <c r="AP178" s="44"/>
      <c r="AQ178" s="44"/>
      <c r="AR178" s="90"/>
      <c r="AS178" s="97"/>
      <c r="AT178" s="98"/>
      <c r="AU178" s="98"/>
      <c r="AV178" s="98"/>
      <c r="AW178" s="98"/>
      <c r="AX178" s="98"/>
      <c r="AY178" s="98"/>
      <c r="AZ178" s="98"/>
      <c r="BA178" s="99"/>
      <c r="BB178" s="99"/>
      <c r="BC178" s="99"/>
      <c r="BD178" s="99"/>
      <c r="BE178" s="99"/>
      <c r="BF178" s="99"/>
      <c r="BG178" s="119"/>
      <c r="BH178" s="119"/>
      <c r="BI178" s="119"/>
      <c r="BJ178" s="119"/>
      <c r="BK178" s="119"/>
      <c r="BL178" s="119"/>
      <c r="BM178" s="119"/>
      <c r="BN178" s="119"/>
      <c r="BO178" s="119"/>
      <c r="BP178" s="119"/>
      <c r="BQ178" s="119"/>
      <c r="BR178" s="119"/>
      <c r="BS178" s="119"/>
      <c r="BT178" s="119"/>
      <c r="BU178" s="119"/>
      <c r="BV178" s="119"/>
      <c r="BW178" s="119"/>
      <c r="BX178" s="119"/>
      <c r="BY178" s="119"/>
      <c r="BZ178" s="119"/>
      <c r="CA178" s="119"/>
    </row>
    <row r="179" spans="1:79" ht="24" customHeight="1" collapsed="1">
      <c r="B179" s="83" t="s">
        <v>216</v>
      </c>
      <c r="C179" s="79" t="s">
        <v>209</v>
      </c>
      <c r="D179" s="79">
        <v>6</v>
      </c>
      <c r="E179" s="44">
        <v>1682</v>
      </c>
      <c r="F179" s="80" t="s">
        <v>219</v>
      </c>
      <c r="G179" s="44" t="s">
        <v>14</v>
      </c>
      <c r="H179" s="44"/>
      <c r="I179" s="105"/>
      <c r="J179" s="81">
        <v>31306</v>
      </c>
      <c r="K179" s="81" t="s">
        <v>177</v>
      </c>
      <c r="L179" s="81" t="s">
        <v>177</v>
      </c>
      <c r="M179" s="44"/>
      <c r="N179" s="45"/>
      <c r="O179" s="44"/>
      <c r="P179" s="44"/>
      <c r="Q179" s="45"/>
      <c r="R179" s="44"/>
      <c r="S179" s="44"/>
      <c r="T179" s="45"/>
      <c r="U179" s="44"/>
      <c r="V179" s="44"/>
      <c r="W179" s="45"/>
      <c r="X179" s="44"/>
      <c r="Y179" s="44"/>
      <c r="Z179" s="45"/>
      <c r="AA179" s="44"/>
      <c r="AB179" s="44"/>
      <c r="AC179" s="45"/>
      <c r="AD179" s="44"/>
      <c r="AE179" s="44"/>
      <c r="AF179" s="45"/>
      <c r="AG179" s="44"/>
      <c r="AH179" s="44"/>
      <c r="AI179" s="45"/>
      <c r="AJ179" s="44"/>
      <c r="AK179" s="44"/>
      <c r="AL179" s="45"/>
      <c r="AM179" s="44"/>
      <c r="AN179" s="44"/>
      <c r="AO179" s="45"/>
      <c r="AP179" s="44"/>
      <c r="AQ179" s="44"/>
      <c r="AR179" s="84"/>
      <c r="AS179" s="98">
        <v>0</v>
      </c>
      <c r="AT179" s="99">
        <v>9</v>
      </c>
      <c r="AU179" s="99">
        <v>9</v>
      </c>
      <c r="AV179" s="99">
        <v>9</v>
      </c>
      <c r="AW179" s="99">
        <v>9</v>
      </c>
      <c r="AX179" s="99">
        <v>9</v>
      </c>
      <c r="AY179" s="99">
        <v>9</v>
      </c>
      <c r="AZ179" s="99">
        <v>9</v>
      </c>
      <c r="BA179" s="97">
        <v>9</v>
      </c>
      <c r="BB179" s="97">
        <v>9</v>
      </c>
      <c r="BC179" s="97">
        <v>9</v>
      </c>
      <c r="BD179" s="97">
        <v>9</v>
      </c>
      <c r="BE179" s="97">
        <v>9</v>
      </c>
      <c r="BF179" s="97">
        <v>9</v>
      </c>
      <c r="BG179" s="97">
        <v>9</v>
      </c>
      <c r="BH179" s="98">
        <v>0</v>
      </c>
      <c r="BI179" s="98">
        <v>0</v>
      </c>
      <c r="BJ179" s="98">
        <v>0</v>
      </c>
      <c r="BK179" s="98">
        <v>0</v>
      </c>
      <c r="BL179" s="98">
        <v>0</v>
      </c>
      <c r="BM179" s="98">
        <v>0</v>
      </c>
      <c r="BN179" s="98">
        <v>0</v>
      </c>
      <c r="BO179" s="99">
        <v>9</v>
      </c>
      <c r="BP179" s="99">
        <v>9</v>
      </c>
      <c r="BQ179" s="99">
        <v>9</v>
      </c>
      <c r="BR179" s="99">
        <v>9</v>
      </c>
      <c r="BS179" s="99">
        <v>9</v>
      </c>
      <c r="BT179" s="99">
        <v>9</v>
      </c>
      <c r="BU179" s="98">
        <v>0</v>
      </c>
      <c r="BV179" s="99">
        <v>9</v>
      </c>
      <c r="BW179" s="99">
        <v>9</v>
      </c>
      <c r="BX179" s="99">
        <v>9</v>
      </c>
      <c r="BY179" s="99">
        <v>9</v>
      </c>
      <c r="BZ179" s="99">
        <v>9</v>
      </c>
      <c r="CA179" s="99">
        <v>9</v>
      </c>
    </row>
    <row r="180" spans="1:79" ht="24" hidden="1" customHeight="1" outlineLevel="1">
      <c r="A180" s="36">
        <v>1</v>
      </c>
      <c r="B180" s="88"/>
      <c r="C180" s="89"/>
      <c r="D180" s="89"/>
      <c r="E180" s="90"/>
      <c r="F180" s="91"/>
      <c r="G180" s="44" t="s">
        <v>40</v>
      </c>
      <c r="H180" s="96">
        <v>43318</v>
      </c>
      <c r="I180" s="105">
        <v>0</v>
      </c>
      <c r="J180" s="92"/>
      <c r="K180" s="92"/>
      <c r="L180" s="92"/>
      <c r="M180" s="93"/>
      <c r="N180" s="90"/>
      <c r="O180" s="94"/>
      <c r="P180" s="90"/>
      <c r="Q180" s="90"/>
      <c r="R180" s="94"/>
      <c r="S180" s="90"/>
      <c r="T180" s="90"/>
      <c r="U180" s="94"/>
      <c r="V180" s="44"/>
      <c r="W180" s="90"/>
      <c r="X180" s="44"/>
      <c r="Y180" s="44"/>
      <c r="Z180" s="90"/>
      <c r="AA180" s="94"/>
      <c r="AB180" s="44"/>
      <c r="AC180" s="90"/>
      <c r="AD180" s="44"/>
      <c r="AE180" s="44"/>
      <c r="AF180" s="90"/>
      <c r="AG180" s="94"/>
      <c r="AH180" s="90"/>
      <c r="AI180" s="90"/>
      <c r="AJ180" s="94"/>
      <c r="AK180" s="90"/>
      <c r="AL180" s="90"/>
      <c r="AM180" s="94"/>
      <c r="AN180" s="44"/>
      <c r="AO180" s="90"/>
      <c r="AP180" s="44"/>
      <c r="AQ180" s="44"/>
      <c r="AR180" s="90"/>
      <c r="AS180" s="97"/>
      <c r="AT180" s="98"/>
      <c r="AU180" s="98"/>
      <c r="AV180" s="98"/>
      <c r="AW180" s="98"/>
      <c r="AX180" s="98"/>
      <c r="AY180" s="98"/>
      <c r="AZ180" s="98"/>
      <c r="BA180" s="99"/>
      <c r="BB180" s="99"/>
      <c r="BC180" s="99"/>
      <c r="BD180" s="99"/>
      <c r="BE180" s="99"/>
      <c r="BF180" s="99"/>
      <c r="BG180" s="119"/>
      <c r="BH180" s="119"/>
      <c r="BI180" s="119"/>
      <c r="BJ180" s="119"/>
      <c r="BK180" s="119"/>
      <c r="BL180" s="119"/>
      <c r="BM180" s="119"/>
      <c r="BN180" s="119"/>
      <c r="BO180" s="119"/>
      <c r="BP180" s="119"/>
      <c r="BQ180" s="119"/>
      <c r="BR180" s="119"/>
      <c r="BS180" s="119"/>
      <c r="BT180" s="119"/>
      <c r="BU180" s="119"/>
      <c r="BV180" s="119"/>
      <c r="BW180" s="119"/>
      <c r="BX180" s="119"/>
      <c r="BY180" s="119"/>
      <c r="BZ180" s="119"/>
      <c r="CA180" s="119"/>
    </row>
    <row r="181" spans="1:79" ht="24" hidden="1" customHeight="1" outlineLevel="1">
      <c r="A181" s="36">
        <v>2</v>
      </c>
      <c r="B181" s="88"/>
      <c r="C181" s="89"/>
      <c r="D181" s="89"/>
      <c r="E181" s="90"/>
      <c r="F181" s="91"/>
      <c r="G181" s="44" t="s">
        <v>40</v>
      </c>
      <c r="H181" s="96">
        <v>43319</v>
      </c>
      <c r="I181" s="105">
        <v>9</v>
      </c>
      <c r="J181" s="92"/>
      <c r="K181" s="92"/>
      <c r="L181" s="92"/>
      <c r="M181" s="93"/>
      <c r="N181" s="90"/>
      <c r="O181" s="94"/>
      <c r="P181" s="90"/>
      <c r="Q181" s="90"/>
      <c r="R181" s="94"/>
      <c r="S181" s="90"/>
      <c r="T181" s="90"/>
      <c r="U181" s="94"/>
      <c r="V181" s="44"/>
      <c r="W181" s="90"/>
      <c r="X181" s="44"/>
      <c r="Y181" s="44"/>
      <c r="Z181" s="90"/>
      <c r="AA181" s="94"/>
      <c r="AB181" s="44"/>
      <c r="AC181" s="90"/>
      <c r="AD181" s="44"/>
      <c r="AE181" s="44"/>
      <c r="AF181" s="90"/>
      <c r="AG181" s="94"/>
      <c r="AH181" s="90"/>
      <c r="AI181" s="90"/>
      <c r="AJ181" s="94"/>
      <c r="AK181" s="90"/>
      <c r="AL181" s="90"/>
      <c r="AM181" s="94"/>
      <c r="AN181" s="44"/>
      <c r="AO181" s="90"/>
      <c r="AP181" s="44"/>
      <c r="AQ181" s="44"/>
      <c r="AR181" s="90"/>
      <c r="AS181" s="97"/>
      <c r="AT181" s="98"/>
      <c r="AU181" s="98"/>
      <c r="AV181" s="98"/>
      <c r="AW181" s="98"/>
      <c r="AX181" s="98"/>
      <c r="AY181" s="98"/>
      <c r="AZ181" s="98"/>
      <c r="BA181" s="99"/>
      <c r="BB181" s="99"/>
      <c r="BC181" s="99"/>
      <c r="BD181" s="99"/>
      <c r="BE181" s="99"/>
      <c r="BF181" s="99"/>
      <c r="BG181" s="119"/>
      <c r="BH181" s="119"/>
      <c r="BI181" s="119"/>
      <c r="BJ181" s="119"/>
      <c r="BK181" s="119"/>
      <c r="BL181" s="119"/>
      <c r="BM181" s="119"/>
      <c r="BN181" s="119"/>
      <c r="BO181" s="119"/>
      <c r="BP181" s="119"/>
      <c r="BQ181" s="119"/>
      <c r="BR181" s="119"/>
      <c r="BS181" s="119"/>
      <c r="BT181" s="119"/>
      <c r="BU181" s="119"/>
      <c r="BV181" s="119"/>
      <c r="BW181" s="119"/>
      <c r="BX181" s="119"/>
      <c r="BY181" s="119"/>
      <c r="BZ181" s="119"/>
      <c r="CA181" s="119"/>
    </row>
    <row r="182" spans="1:79" ht="24" hidden="1" customHeight="1" outlineLevel="1">
      <c r="A182" s="36">
        <v>3</v>
      </c>
      <c r="B182" s="88"/>
      <c r="C182" s="89"/>
      <c r="D182" s="89"/>
      <c r="E182" s="90"/>
      <c r="F182" s="91"/>
      <c r="G182" s="44" t="s">
        <v>40</v>
      </c>
      <c r="H182" s="96">
        <v>43320</v>
      </c>
      <c r="I182" s="105">
        <v>9</v>
      </c>
      <c r="J182" s="92"/>
      <c r="K182" s="92"/>
      <c r="L182" s="92"/>
      <c r="M182" s="93"/>
      <c r="N182" s="90"/>
      <c r="O182" s="94"/>
      <c r="P182" s="90"/>
      <c r="Q182" s="90"/>
      <c r="R182" s="94"/>
      <c r="S182" s="90"/>
      <c r="T182" s="90"/>
      <c r="U182" s="94"/>
      <c r="V182" s="44"/>
      <c r="W182" s="90"/>
      <c r="X182" s="44"/>
      <c r="Y182" s="44"/>
      <c r="Z182" s="90"/>
      <c r="AA182" s="94"/>
      <c r="AB182" s="44"/>
      <c r="AC182" s="90"/>
      <c r="AD182" s="44"/>
      <c r="AE182" s="44"/>
      <c r="AF182" s="90"/>
      <c r="AG182" s="94"/>
      <c r="AH182" s="90"/>
      <c r="AI182" s="90"/>
      <c r="AJ182" s="94"/>
      <c r="AK182" s="90"/>
      <c r="AL182" s="90"/>
      <c r="AM182" s="94"/>
      <c r="AN182" s="44"/>
      <c r="AO182" s="90"/>
      <c r="AP182" s="44"/>
      <c r="AQ182" s="44"/>
      <c r="AR182" s="90"/>
      <c r="AS182" s="97"/>
      <c r="AT182" s="98"/>
      <c r="AU182" s="98"/>
      <c r="AV182" s="98"/>
      <c r="AW182" s="98"/>
      <c r="AX182" s="98"/>
      <c r="AY182" s="98"/>
      <c r="AZ182" s="98"/>
      <c r="BA182" s="99"/>
      <c r="BB182" s="99"/>
      <c r="BC182" s="99"/>
      <c r="BD182" s="99"/>
      <c r="BE182" s="99"/>
      <c r="BF182" s="99"/>
      <c r="BG182" s="119"/>
      <c r="BH182" s="119"/>
      <c r="BI182" s="119"/>
      <c r="BJ182" s="119"/>
      <c r="BK182" s="119"/>
      <c r="BL182" s="119"/>
      <c r="BM182" s="119"/>
      <c r="BN182" s="119"/>
      <c r="BO182" s="119"/>
      <c r="BP182" s="119"/>
      <c r="BQ182" s="119"/>
      <c r="BR182" s="119"/>
      <c r="BS182" s="119"/>
      <c r="BT182" s="119"/>
      <c r="BU182" s="119"/>
      <c r="BV182" s="119"/>
      <c r="BW182" s="119"/>
      <c r="BX182" s="119"/>
      <c r="BY182" s="119"/>
      <c r="BZ182" s="119"/>
      <c r="CA182" s="119"/>
    </row>
    <row r="183" spans="1:79" ht="24" hidden="1" customHeight="1" outlineLevel="1">
      <c r="A183" s="36">
        <v>4</v>
      </c>
      <c r="B183" s="88"/>
      <c r="C183" s="89"/>
      <c r="D183" s="89"/>
      <c r="E183" s="90"/>
      <c r="F183" s="91"/>
      <c r="G183" s="44" t="s">
        <v>40</v>
      </c>
      <c r="H183" s="96">
        <v>43321</v>
      </c>
      <c r="I183" s="105">
        <v>9</v>
      </c>
      <c r="J183" s="92"/>
      <c r="K183" s="92"/>
      <c r="L183" s="92"/>
      <c r="M183" s="93"/>
      <c r="N183" s="90"/>
      <c r="O183" s="94"/>
      <c r="P183" s="90"/>
      <c r="Q183" s="90"/>
      <c r="R183" s="94"/>
      <c r="S183" s="90"/>
      <c r="T183" s="90"/>
      <c r="U183" s="94"/>
      <c r="V183" s="44"/>
      <c r="W183" s="90"/>
      <c r="X183" s="44"/>
      <c r="Y183" s="44"/>
      <c r="Z183" s="90"/>
      <c r="AA183" s="94"/>
      <c r="AB183" s="44"/>
      <c r="AC183" s="90"/>
      <c r="AD183" s="44"/>
      <c r="AE183" s="44"/>
      <c r="AF183" s="90"/>
      <c r="AG183" s="94"/>
      <c r="AH183" s="90"/>
      <c r="AI183" s="90"/>
      <c r="AJ183" s="94"/>
      <c r="AK183" s="90"/>
      <c r="AL183" s="90"/>
      <c r="AM183" s="94"/>
      <c r="AN183" s="44"/>
      <c r="AO183" s="90"/>
      <c r="AP183" s="44"/>
      <c r="AQ183" s="44"/>
      <c r="AR183" s="90"/>
      <c r="AS183" s="97"/>
      <c r="AT183" s="98"/>
      <c r="AU183" s="98"/>
      <c r="AV183" s="98"/>
      <c r="AW183" s="98"/>
      <c r="AX183" s="98"/>
      <c r="AY183" s="98"/>
      <c r="AZ183" s="98"/>
      <c r="BA183" s="99"/>
      <c r="BB183" s="99"/>
      <c r="BC183" s="99"/>
      <c r="BD183" s="99"/>
      <c r="BE183" s="99"/>
      <c r="BF183" s="99"/>
      <c r="BG183" s="119"/>
      <c r="BH183" s="119"/>
      <c r="BI183" s="119"/>
      <c r="BJ183" s="119"/>
      <c r="BK183" s="119"/>
      <c r="BL183" s="119"/>
      <c r="BM183" s="119"/>
      <c r="BN183" s="119"/>
      <c r="BO183" s="119"/>
      <c r="BP183" s="119"/>
      <c r="BQ183" s="119"/>
      <c r="BR183" s="119"/>
      <c r="BS183" s="119"/>
      <c r="BT183" s="119"/>
      <c r="BU183" s="119"/>
      <c r="BV183" s="119"/>
      <c r="BW183" s="119"/>
      <c r="BX183" s="119"/>
      <c r="BY183" s="119"/>
      <c r="BZ183" s="119"/>
      <c r="CA183" s="119"/>
    </row>
    <row r="184" spans="1:79" ht="24" hidden="1" customHeight="1" outlineLevel="1">
      <c r="A184" s="36">
        <v>5</v>
      </c>
      <c r="B184" s="88"/>
      <c r="C184" s="89"/>
      <c r="D184" s="89"/>
      <c r="E184" s="90"/>
      <c r="F184" s="91"/>
      <c r="G184" s="44" t="s">
        <v>40</v>
      </c>
      <c r="H184" s="96">
        <v>43322</v>
      </c>
      <c r="I184" s="105">
        <v>9</v>
      </c>
      <c r="J184" s="92"/>
      <c r="K184" s="92"/>
      <c r="L184" s="92"/>
      <c r="M184" s="93"/>
      <c r="N184" s="90"/>
      <c r="O184" s="94"/>
      <c r="P184" s="90"/>
      <c r="Q184" s="90"/>
      <c r="R184" s="94"/>
      <c r="S184" s="90"/>
      <c r="T184" s="90"/>
      <c r="U184" s="94"/>
      <c r="V184" s="44"/>
      <c r="W184" s="90"/>
      <c r="X184" s="44"/>
      <c r="Y184" s="44"/>
      <c r="Z184" s="90"/>
      <c r="AA184" s="94"/>
      <c r="AB184" s="44"/>
      <c r="AC184" s="90"/>
      <c r="AD184" s="44"/>
      <c r="AE184" s="44"/>
      <c r="AF184" s="90"/>
      <c r="AG184" s="94"/>
      <c r="AH184" s="90"/>
      <c r="AI184" s="90"/>
      <c r="AJ184" s="94"/>
      <c r="AK184" s="90"/>
      <c r="AL184" s="90"/>
      <c r="AM184" s="94"/>
      <c r="AN184" s="44"/>
      <c r="AO184" s="90"/>
      <c r="AP184" s="44"/>
      <c r="AQ184" s="44"/>
      <c r="AR184" s="90"/>
      <c r="AS184" s="97"/>
      <c r="AT184" s="98"/>
      <c r="AU184" s="98"/>
      <c r="AV184" s="98"/>
      <c r="AW184" s="98"/>
      <c r="AX184" s="98"/>
      <c r="AY184" s="98"/>
      <c r="AZ184" s="98"/>
      <c r="BA184" s="99"/>
      <c r="BB184" s="99"/>
      <c r="BC184" s="99"/>
      <c r="BD184" s="99"/>
      <c r="BE184" s="99"/>
      <c r="BF184" s="99"/>
      <c r="BG184" s="119"/>
      <c r="BH184" s="119"/>
      <c r="BI184" s="119"/>
      <c r="BJ184" s="119"/>
      <c r="BK184" s="119"/>
      <c r="BL184" s="119"/>
      <c r="BM184" s="119"/>
      <c r="BN184" s="119"/>
      <c r="BO184" s="119"/>
      <c r="BP184" s="119"/>
      <c r="BQ184" s="119"/>
      <c r="BR184" s="119"/>
      <c r="BS184" s="119"/>
      <c r="BT184" s="119"/>
      <c r="BU184" s="119"/>
      <c r="BV184" s="119"/>
      <c r="BW184" s="119"/>
      <c r="BX184" s="119"/>
      <c r="BY184" s="119"/>
      <c r="BZ184" s="119"/>
      <c r="CA184" s="119"/>
    </row>
    <row r="185" spans="1:79" ht="24" hidden="1" customHeight="1" outlineLevel="1">
      <c r="A185" s="36">
        <v>6</v>
      </c>
      <c r="B185" s="88"/>
      <c r="C185" s="89"/>
      <c r="D185" s="89"/>
      <c r="E185" s="90"/>
      <c r="F185" s="91"/>
      <c r="G185" s="44" t="s">
        <v>40</v>
      </c>
      <c r="H185" s="96">
        <v>43323</v>
      </c>
      <c r="I185" s="105">
        <v>9</v>
      </c>
      <c r="J185" s="92"/>
      <c r="K185" s="92"/>
      <c r="L185" s="92"/>
      <c r="M185" s="93"/>
      <c r="N185" s="90"/>
      <c r="O185" s="94"/>
      <c r="P185" s="90"/>
      <c r="Q185" s="90"/>
      <c r="R185" s="94"/>
      <c r="S185" s="90"/>
      <c r="T185" s="90"/>
      <c r="U185" s="94"/>
      <c r="V185" s="44"/>
      <c r="W185" s="90"/>
      <c r="X185" s="44"/>
      <c r="Y185" s="44"/>
      <c r="Z185" s="90"/>
      <c r="AA185" s="94"/>
      <c r="AB185" s="44"/>
      <c r="AC185" s="90"/>
      <c r="AD185" s="44"/>
      <c r="AE185" s="44"/>
      <c r="AF185" s="90"/>
      <c r="AG185" s="94"/>
      <c r="AH185" s="90"/>
      <c r="AI185" s="90"/>
      <c r="AJ185" s="94"/>
      <c r="AK185" s="90"/>
      <c r="AL185" s="90"/>
      <c r="AM185" s="94"/>
      <c r="AN185" s="44"/>
      <c r="AO185" s="90"/>
      <c r="AP185" s="44"/>
      <c r="AQ185" s="44"/>
      <c r="AR185" s="90"/>
      <c r="AS185" s="97"/>
      <c r="AT185" s="98"/>
      <c r="AU185" s="98"/>
      <c r="AV185" s="98"/>
      <c r="AW185" s="98"/>
      <c r="AX185" s="98"/>
      <c r="AY185" s="98"/>
      <c r="AZ185" s="98"/>
      <c r="BA185" s="99"/>
      <c r="BB185" s="99"/>
      <c r="BC185" s="99"/>
      <c r="BD185" s="99"/>
      <c r="BE185" s="99"/>
      <c r="BF185" s="99"/>
      <c r="BG185" s="119"/>
      <c r="BH185" s="119"/>
      <c r="BI185" s="119"/>
      <c r="BJ185" s="119"/>
      <c r="BK185" s="119"/>
      <c r="BL185" s="119"/>
      <c r="BM185" s="119"/>
      <c r="BN185" s="119"/>
      <c r="BO185" s="119"/>
      <c r="BP185" s="119"/>
      <c r="BQ185" s="119"/>
      <c r="BR185" s="119"/>
      <c r="BS185" s="119"/>
      <c r="BT185" s="119"/>
      <c r="BU185" s="119"/>
      <c r="BV185" s="119"/>
      <c r="BW185" s="119"/>
      <c r="BX185" s="119"/>
      <c r="BY185" s="119"/>
      <c r="BZ185" s="119"/>
      <c r="CA185" s="119"/>
    </row>
    <row r="186" spans="1:79" ht="24" hidden="1" customHeight="1" outlineLevel="1">
      <c r="A186" s="36">
        <v>7</v>
      </c>
      <c r="B186" s="88"/>
      <c r="C186" s="89"/>
      <c r="D186" s="89"/>
      <c r="E186" s="90"/>
      <c r="F186" s="91"/>
      <c r="G186" s="44" t="s">
        <v>40</v>
      </c>
      <c r="H186" s="96">
        <v>43324</v>
      </c>
      <c r="I186" s="105">
        <v>9</v>
      </c>
      <c r="J186" s="92"/>
      <c r="K186" s="92"/>
      <c r="L186" s="92"/>
      <c r="M186" s="93"/>
      <c r="N186" s="90"/>
      <c r="O186" s="94"/>
      <c r="P186" s="90"/>
      <c r="Q186" s="90"/>
      <c r="R186" s="94"/>
      <c r="S186" s="90"/>
      <c r="T186" s="90"/>
      <c r="U186" s="94"/>
      <c r="V186" s="44"/>
      <c r="W186" s="90"/>
      <c r="X186" s="44"/>
      <c r="Y186" s="44"/>
      <c r="Z186" s="90"/>
      <c r="AA186" s="94"/>
      <c r="AB186" s="44"/>
      <c r="AC186" s="90"/>
      <c r="AD186" s="44"/>
      <c r="AE186" s="44"/>
      <c r="AF186" s="90"/>
      <c r="AG186" s="94"/>
      <c r="AH186" s="90"/>
      <c r="AI186" s="90"/>
      <c r="AJ186" s="94"/>
      <c r="AK186" s="90"/>
      <c r="AL186" s="90"/>
      <c r="AM186" s="94"/>
      <c r="AN186" s="44"/>
      <c r="AO186" s="90"/>
      <c r="AP186" s="44"/>
      <c r="AQ186" s="44"/>
      <c r="AR186" s="90"/>
      <c r="AS186" s="97"/>
      <c r="AT186" s="98"/>
      <c r="AU186" s="98"/>
      <c r="AV186" s="98"/>
      <c r="AW186" s="98"/>
      <c r="AX186" s="98"/>
      <c r="AY186" s="98"/>
      <c r="AZ186" s="98"/>
      <c r="BA186" s="99"/>
      <c r="BB186" s="99"/>
      <c r="BC186" s="99"/>
      <c r="BD186" s="99"/>
      <c r="BE186" s="99"/>
      <c r="BF186" s="99"/>
      <c r="BG186" s="119"/>
      <c r="BH186" s="119"/>
      <c r="BI186" s="119"/>
      <c r="BJ186" s="119"/>
      <c r="BK186" s="119"/>
      <c r="BL186" s="119"/>
      <c r="BM186" s="119"/>
      <c r="BN186" s="119"/>
      <c r="BO186" s="119"/>
      <c r="BP186" s="119"/>
      <c r="BQ186" s="119"/>
      <c r="BR186" s="119"/>
      <c r="BS186" s="119"/>
      <c r="BT186" s="119"/>
      <c r="BU186" s="119"/>
      <c r="BV186" s="119"/>
      <c r="BW186" s="119"/>
      <c r="BX186" s="119"/>
      <c r="BY186" s="119"/>
      <c r="BZ186" s="119"/>
      <c r="CA186" s="119"/>
    </row>
    <row r="187" spans="1:79" ht="24" hidden="1" customHeight="1" outlineLevel="1">
      <c r="A187" s="36">
        <v>8</v>
      </c>
      <c r="B187" s="88"/>
      <c r="C187" s="89"/>
      <c r="D187" s="89"/>
      <c r="E187" s="90"/>
      <c r="F187" s="91"/>
      <c r="G187" s="44" t="s">
        <v>40</v>
      </c>
      <c r="H187" s="96">
        <v>43325</v>
      </c>
      <c r="I187" s="105">
        <v>9</v>
      </c>
      <c r="J187" s="92"/>
      <c r="K187" s="92"/>
      <c r="L187" s="92"/>
      <c r="M187" s="93"/>
      <c r="N187" s="90"/>
      <c r="O187" s="94"/>
      <c r="P187" s="90"/>
      <c r="Q187" s="90"/>
      <c r="R187" s="94"/>
      <c r="S187" s="90"/>
      <c r="T187" s="90"/>
      <c r="U187" s="94"/>
      <c r="V187" s="44"/>
      <c r="W187" s="90"/>
      <c r="X187" s="44"/>
      <c r="Y187" s="44"/>
      <c r="Z187" s="90"/>
      <c r="AA187" s="94"/>
      <c r="AB187" s="44"/>
      <c r="AC187" s="90"/>
      <c r="AD187" s="44"/>
      <c r="AE187" s="44"/>
      <c r="AF187" s="90"/>
      <c r="AG187" s="94"/>
      <c r="AH187" s="90"/>
      <c r="AI187" s="90"/>
      <c r="AJ187" s="94"/>
      <c r="AK187" s="90"/>
      <c r="AL187" s="90"/>
      <c r="AM187" s="94"/>
      <c r="AN187" s="44"/>
      <c r="AO187" s="90"/>
      <c r="AP187" s="44"/>
      <c r="AQ187" s="44"/>
      <c r="AR187" s="90"/>
      <c r="AS187" s="97"/>
      <c r="AT187" s="98"/>
      <c r="AU187" s="98"/>
      <c r="AV187" s="98"/>
      <c r="AW187" s="98"/>
      <c r="AX187" s="98"/>
      <c r="AY187" s="98"/>
      <c r="AZ187" s="98"/>
      <c r="BA187" s="99"/>
      <c r="BB187" s="99"/>
      <c r="BC187" s="99"/>
      <c r="BD187" s="99"/>
      <c r="BE187" s="99"/>
      <c r="BF187" s="99"/>
      <c r="BG187" s="119"/>
      <c r="BH187" s="119"/>
      <c r="BI187" s="119"/>
      <c r="BJ187" s="119"/>
      <c r="BK187" s="119"/>
      <c r="BL187" s="119"/>
      <c r="BM187" s="119"/>
      <c r="BN187" s="119"/>
      <c r="BO187" s="119"/>
      <c r="BP187" s="119"/>
      <c r="BQ187" s="119"/>
      <c r="BR187" s="119"/>
      <c r="BS187" s="119"/>
      <c r="BT187" s="119"/>
      <c r="BU187" s="119"/>
      <c r="BV187" s="119"/>
      <c r="BW187" s="119"/>
      <c r="BX187" s="119"/>
      <c r="BY187" s="119"/>
      <c r="BZ187" s="119"/>
      <c r="CA187" s="119"/>
    </row>
    <row r="188" spans="1:79" ht="24" hidden="1" customHeight="1" outlineLevel="1">
      <c r="A188" s="36">
        <v>9</v>
      </c>
      <c r="B188" s="88"/>
      <c r="C188" s="89"/>
      <c r="D188" s="89"/>
      <c r="E188" s="90"/>
      <c r="F188" s="91"/>
      <c r="G188" s="44" t="s">
        <v>40</v>
      </c>
      <c r="H188" s="96">
        <v>43326</v>
      </c>
      <c r="I188" s="105">
        <v>9</v>
      </c>
      <c r="J188" s="92"/>
      <c r="K188" s="92"/>
      <c r="L188" s="92"/>
      <c r="M188" s="93"/>
      <c r="N188" s="90"/>
      <c r="O188" s="94"/>
      <c r="P188" s="90"/>
      <c r="Q188" s="90"/>
      <c r="R188" s="94"/>
      <c r="S188" s="90"/>
      <c r="T188" s="90"/>
      <c r="U188" s="94"/>
      <c r="V188" s="44"/>
      <c r="W188" s="90"/>
      <c r="X188" s="44"/>
      <c r="Y188" s="44"/>
      <c r="Z188" s="90"/>
      <c r="AA188" s="94"/>
      <c r="AB188" s="44"/>
      <c r="AC188" s="90"/>
      <c r="AD188" s="44"/>
      <c r="AE188" s="44"/>
      <c r="AF188" s="90"/>
      <c r="AG188" s="94"/>
      <c r="AH188" s="90"/>
      <c r="AI188" s="90"/>
      <c r="AJ188" s="94"/>
      <c r="AK188" s="90"/>
      <c r="AL188" s="90"/>
      <c r="AM188" s="94"/>
      <c r="AN188" s="44"/>
      <c r="AO188" s="90"/>
      <c r="AP188" s="44"/>
      <c r="AQ188" s="44"/>
      <c r="AR188" s="90"/>
      <c r="AS188" s="97"/>
      <c r="AT188" s="98"/>
      <c r="AU188" s="98"/>
      <c r="AV188" s="98"/>
      <c r="AW188" s="98"/>
      <c r="AX188" s="98"/>
      <c r="AY188" s="98"/>
      <c r="AZ188" s="98"/>
      <c r="BA188" s="99"/>
      <c r="BB188" s="99"/>
      <c r="BC188" s="99"/>
      <c r="BD188" s="99"/>
      <c r="BE188" s="99"/>
      <c r="BF188" s="99"/>
      <c r="BG188" s="119"/>
      <c r="BH188" s="119"/>
      <c r="BI188" s="119"/>
      <c r="BJ188" s="119"/>
      <c r="BK188" s="119"/>
      <c r="BL188" s="119"/>
      <c r="BM188" s="119"/>
      <c r="BN188" s="119"/>
      <c r="BO188" s="119"/>
      <c r="BP188" s="119"/>
      <c r="BQ188" s="119"/>
      <c r="BR188" s="119"/>
      <c r="BS188" s="119"/>
      <c r="BT188" s="119"/>
      <c r="BU188" s="119"/>
      <c r="BV188" s="119"/>
      <c r="BW188" s="119"/>
      <c r="BX188" s="119"/>
      <c r="BY188" s="119"/>
      <c r="BZ188" s="119"/>
      <c r="CA188" s="119"/>
    </row>
    <row r="189" spans="1:79" ht="24" hidden="1" customHeight="1" outlineLevel="1">
      <c r="A189" s="36">
        <v>10</v>
      </c>
      <c r="B189" s="88"/>
      <c r="C189" s="89"/>
      <c r="D189" s="89"/>
      <c r="E189" s="90"/>
      <c r="F189" s="91"/>
      <c r="G189" s="44" t="s">
        <v>40</v>
      </c>
      <c r="H189" s="96">
        <v>43327</v>
      </c>
      <c r="I189" s="105">
        <v>9</v>
      </c>
      <c r="J189" s="92"/>
      <c r="K189" s="92"/>
      <c r="L189" s="92"/>
      <c r="M189" s="93"/>
      <c r="N189" s="90"/>
      <c r="O189" s="94"/>
      <c r="P189" s="90"/>
      <c r="Q189" s="90"/>
      <c r="R189" s="94"/>
      <c r="S189" s="90"/>
      <c r="T189" s="90"/>
      <c r="U189" s="94"/>
      <c r="V189" s="44"/>
      <c r="W189" s="90"/>
      <c r="X189" s="44"/>
      <c r="Y189" s="44"/>
      <c r="Z189" s="90"/>
      <c r="AA189" s="94"/>
      <c r="AB189" s="44"/>
      <c r="AC189" s="90"/>
      <c r="AD189" s="44"/>
      <c r="AE189" s="44"/>
      <c r="AF189" s="90"/>
      <c r="AG189" s="94"/>
      <c r="AH189" s="90"/>
      <c r="AI189" s="90"/>
      <c r="AJ189" s="94"/>
      <c r="AK189" s="90"/>
      <c r="AL189" s="90"/>
      <c r="AM189" s="94"/>
      <c r="AN189" s="44"/>
      <c r="AO189" s="90"/>
      <c r="AP189" s="44"/>
      <c r="AQ189" s="44"/>
      <c r="AR189" s="90"/>
      <c r="AS189" s="97"/>
      <c r="AT189" s="98"/>
      <c r="AU189" s="98"/>
      <c r="AV189" s="98"/>
      <c r="AW189" s="98"/>
      <c r="AX189" s="98"/>
      <c r="AY189" s="98"/>
      <c r="AZ189" s="98"/>
      <c r="BA189" s="99"/>
      <c r="BB189" s="99"/>
      <c r="BC189" s="99"/>
      <c r="BD189" s="99"/>
      <c r="BE189" s="99"/>
      <c r="BF189" s="99"/>
      <c r="BG189" s="119"/>
      <c r="BH189" s="119"/>
      <c r="BI189" s="119"/>
      <c r="BJ189" s="119"/>
      <c r="BK189" s="119"/>
      <c r="BL189" s="119"/>
      <c r="BM189" s="119"/>
      <c r="BN189" s="119"/>
      <c r="BO189" s="119"/>
      <c r="BP189" s="119"/>
      <c r="BQ189" s="119"/>
      <c r="BR189" s="119"/>
      <c r="BS189" s="119"/>
      <c r="BT189" s="119"/>
      <c r="BU189" s="119"/>
      <c r="BV189" s="119"/>
      <c r="BW189" s="119"/>
      <c r="BX189" s="119"/>
      <c r="BY189" s="119"/>
      <c r="BZ189" s="119"/>
      <c r="CA189" s="119"/>
    </row>
    <row r="190" spans="1:79" ht="24" hidden="1" customHeight="1" outlineLevel="1">
      <c r="A190" s="36">
        <v>11</v>
      </c>
      <c r="B190" s="88"/>
      <c r="C190" s="89"/>
      <c r="D190" s="89"/>
      <c r="E190" s="90"/>
      <c r="F190" s="91"/>
      <c r="G190" s="44" t="s">
        <v>40</v>
      </c>
      <c r="H190" s="96">
        <v>43328</v>
      </c>
      <c r="I190" s="105">
        <v>9</v>
      </c>
      <c r="J190" s="92"/>
      <c r="K190" s="92"/>
      <c r="L190" s="92"/>
      <c r="M190" s="93"/>
      <c r="N190" s="90"/>
      <c r="O190" s="94"/>
      <c r="P190" s="90"/>
      <c r="Q190" s="90"/>
      <c r="R190" s="94"/>
      <c r="S190" s="90"/>
      <c r="T190" s="90"/>
      <c r="U190" s="94"/>
      <c r="V190" s="44"/>
      <c r="W190" s="90"/>
      <c r="X190" s="44"/>
      <c r="Y190" s="44"/>
      <c r="Z190" s="90"/>
      <c r="AA190" s="94"/>
      <c r="AB190" s="44"/>
      <c r="AC190" s="90"/>
      <c r="AD190" s="44"/>
      <c r="AE190" s="44"/>
      <c r="AF190" s="90"/>
      <c r="AG190" s="94"/>
      <c r="AH190" s="90"/>
      <c r="AI190" s="90"/>
      <c r="AJ190" s="94"/>
      <c r="AK190" s="90"/>
      <c r="AL190" s="90"/>
      <c r="AM190" s="94"/>
      <c r="AN190" s="44"/>
      <c r="AO190" s="90"/>
      <c r="AP190" s="44"/>
      <c r="AQ190" s="44"/>
      <c r="AR190" s="90"/>
      <c r="AS190" s="97"/>
      <c r="AT190" s="98"/>
      <c r="AU190" s="98"/>
      <c r="AV190" s="98"/>
      <c r="AW190" s="98"/>
      <c r="AX190" s="98"/>
      <c r="AY190" s="98"/>
      <c r="AZ190" s="98"/>
      <c r="BA190" s="99"/>
      <c r="BB190" s="99"/>
      <c r="BC190" s="99"/>
      <c r="BD190" s="99"/>
      <c r="BE190" s="99"/>
      <c r="BF190" s="99"/>
      <c r="BG190" s="119"/>
      <c r="BH190" s="119"/>
      <c r="BI190" s="119"/>
      <c r="BJ190" s="119"/>
      <c r="BK190" s="119"/>
      <c r="BL190" s="119"/>
      <c r="BM190" s="119"/>
      <c r="BN190" s="119"/>
      <c r="BO190" s="119"/>
      <c r="BP190" s="119"/>
      <c r="BQ190" s="119"/>
      <c r="BR190" s="119"/>
      <c r="BS190" s="119"/>
      <c r="BT190" s="119"/>
      <c r="BU190" s="119"/>
      <c r="BV190" s="119"/>
      <c r="BW190" s="119"/>
      <c r="BX190" s="119"/>
      <c r="BY190" s="119"/>
      <c r="BZ190" s="119"/>
      <c r="CA190" s="119"/>
    </row>
    <row r="191" spans="1:79" ht="24" hidden="1" customHeight="1" outlineLevel="1">
      <c r="A191" s="36">
        <v>12</v>
      </c>
      <c r="B191" s="88"/>
      <c r="C191" s="89"/>
      <c r="D191" s="89"/>
      <c r="E191" s="90"/>
      <c r="F191" s="91"/>
      <c r="G191" s="44" t="s">
        <v>40</v>
      </c>
      <c r="H191" s="96">
        <v>43329</v>
      </c>
      <c r="I191" s="105">
        <v>9</v>
      </c>
      <c r="J191" s="92"/>
      <c r="K191" s="92"/>
      <c r="L191" s="92"/>
      <c r="M191" s="93"/>
      <c r="N191" s="90"/>
      <c r="O191" s="94"/>
      <c r="P191" s="90"/>
      <c r="Q191" s="90"/>
      <c r="R191" s="94"/>
      <c r="S191" s="90"/>
      <c r="T191" s="90"/>
      <c r="U191" s="94"/>
      <c r="V191" s="44"/>
      <c r="W191" s="90"/>
      <c r="X191" s="44"/>
      <c r="Y191" s="44"/>
      <c r="Z191" s="90"/>
      <c r="AA191" s="94"/>
      <c r="AB191" s="44"/>
      <c r="AC191" s="90"/>
      <c r="AD191" s="44"/>
      <c r="AE191" s="44"/>
      <c r="AF191" s="90"/>
      <c r="AG191" s="94"/>
      <c r="AH191" s="90"/>
      <c r="AI191" s="90"/>
      <c r="AJ191" s="94"/>
      <c r="AK191" s="90"/>
      <c r="AL191" s="90"/>
      <c r="AM191" s="94"/>
      <c r="AN191" s="44"/>
      <c r="AO191" s="90"/>
      <c r="AP191" s="44"/>
      <c r="AQ191" s="44"/>
      <c r="AR191" s="90"/>
      <c r="AS191" s="97"/>
      <c r="AT191" s="98"/>
      <c r="AU191" s="98"/>
      <c r="AV191" s="98"/>
      <c r="AW191" s="98"/>
      <c r="AX191" s="98"/>
      <c r="AY191" s="98"/>
      <c r="AZ191" s="98"/>
      <c r="BA191" s="99"/>
      <c r="BB191" s="99"/>
      <c r="BC191" s="99"/>
      <c r="BD191" s="99"/>
      <c r="BE191" s="99"/>
      <c r="BF191" s="99"/>
      <c r="BG191" s="119"/>
      <c r="BH191" s="119"/>
      <c r="BI191" s="119"/>
      <c r="BJ191" s="119"/>
      <c r="BK191" s="119"/>
      <c r="BL191" s="119"/>
      <c r="BM191" s="119"/>
      <c r="BN191" s="119"/>
      <c r="BO191" s="119"/>
      <c r="BP191" s="119"/>
      <c r="BQ191" s="119"/>
      <c r="BR191" s="119"/>
      <c r="BS191" s="119"/>
      <c r="BT191" s="119"/>
      <c r="BU191" s="119"/>
      <c r="BV191" s="119"/>
      <c r="BW191" s="119"/>
      <c r="BX191" s="119"/>
      <c r="BY191" s="119"/>
      <c r="BZ191" s="119"/>
      <c r="CA191" s="119"/>
    </row>
    <row r="192" spans="1:79" ht="24" hidden="1" customHeight="1" outlineLevel="1">
      <c r="A192" s="36">
        <v>13</v>
      </c>
      <c r="B192" s="88"/>
      <c r="C192" s="89"/>
      <c r="D192" s="89"/>
      <c r="E192" s="90"/>
      <c r="F192" s="91"/>
      <c r="G192" s="44" t="s">
        <v>40</v>
      </c>
      <c r="H192" s="96">
        <v>43330</v>
      </c>
      <c r="I192" s="105">
        <v>9</v>
      </c>
      <c r="J192" s="92"/>
      <c r="K192" s="92"/>
      <c r="L192" s="92"/>
      <c r="M192" s="93"/>
      <c r="N192" s="90"/>
      <c r="O192" s="94"/>
      <c r="P192" s="90"/>
      <c r="Q192" s="90"/>
      <c r="R192" s="94"/>
      <c r="S192" s="90"/>
      <c r="T192" s="90"/>
      <c r="U192" s="94"/>
      <c r="V192" s="44"/>
      <c r="W192" s="90"/>
      <c r="X192" s="44"/>
      <c r="Y192" s="44"/>
      <c r="Z192" s="90"/>
      <c r="AA192" s="94"/>
      <c r="AB192" s="44"/>
      <c r="AC192" s="90"/>
      <c r="AD192" s="44"/>
      <c r="AE192" s="44"/>
      <c r="AF192" s="90"/>
      <c r="AG192" s="94"/>
      <c r="AH192" s="90"/>
      <c r="AI192" s="90"/>
      <c r="AJ192" s="94"/>
      <c r="AK192" s="90"/>
      <c r="AL192" s="90"/>
      <c r="AM192" s="94"/>
      <c r="AN192" s="44"/>
      <c r="AO192" s="90"/>
      <c r="AP192" s="44"/>
      <c r="AQ192" s="44"/>
      <c r="AR192" s="90"/>
      <c r="AS192" s="97"/>
      <c r="AT192" s="98"/>
      <c r="AU192" s="98"/>
      <c r="AV192" s="98"/>
      <c r="AW192" s="98"/>
      <c r="AX192" s="98"/>
      <c r="AY192" s="98"/>
      <c r="AZ192" s="98"/>
      <c r="BA192" s="99"/>
      <c r="BB192" s="99"/>
      <c r="BC192" s="99"/>
      <c r="BD192" s="99"/>
      <c r="BE192" s="99"/>
      <c r="BF192" s="99"/>
      <c r="BG192" s="119"/>
      <c r="BH192" s="119"/>
      <c r="BI192" s="119"/>
      <c r="BJ192" s="119"/>
      <c r="BK192" s="119"/>
      <c r="BL192" s="119"/>
      <c r="BM192" s="119"/>
      <c r="BN192" s="119"/>
      <c r="BO192" s="119"/>
      <c r="BP192" s="119"/>
      <c r="BQ192" s="119"/>
      <c r="BR192" s="119"/>
      <c r="BS192" s="119"/>
      <c r="BT192" s="119"/>
      <c r="BU192" s="119"/>
      <c r="BV192" s="119"/>
      <c r="BW192" s="119"/>
      <c r="BX192" s="119"/>
      <c r="BY192" s="119"/>
      <c r="BZ192" s="119"/>
      <c r="CA192" s="119"/>
    </row>
    <row r="193" spans="1:79" ht="24" hidden="1" customHeight="1" outlineLevel="1">
      <c r="A193" s="36">
        <v>14</v>
      </c>
      <c r="B193" s="88"/>
      <c r="C193" s="89"/>
      <c r="D193" s="89"/>
      <c r="E193" s="90"/>
      <c r="F193" s="91"/>
      <c r="G193" s="44" t="s">
        <v>40</v>
      </c>
      <c r="H193" s="96">
        <v>43331</v>
      </c>
      <c r="I193" s="105">
        <v>9</v>
      </c>
      <c r="J193" s="92"/>
      <c r="K193" s="92"/>
      <c r="L193" s="92"/>
      <c r="M193" s="93"/>
      <c r="N193" s="90"/>
      <c r="O193" s="94"/>
      <c r="P193" s="90"/>
      <c r="Q193" s="90"/>
      <c r="R193" s="94"/>
      <c r="S193" s="90"/>
      <c r="T193" s="90"/>
      <c r="U193" s="94"/>
      <c r="V193" s="44"/>
      <c r="W193" s="90"/>
      <c r="X193" s="44"/>
      <c r="Y193" s="44"/>
      <c r="Z193" s="90"/>
      <c r="AA193" s="94"/>
      <c r="AB193" s="44"/>
      <c r="AC193" s="90"/>
      <c r="AD193" s="44"/>
      <c r="AE193" s="44"/>
      <c r="AF193" s="90"/>
      <c r="AG193" s="94"/>
      <c r="AH193" s="90"/>
      <c r="AI193" s="90"/>
      <c r="AJ193" s="94"/>
      <c r="AK193" s="90"/>
      <c r="AL193" s="90"/>
      <c r="AM193" s="94"/>
      <c r="AN193" s="44"/>
      <c r="AO193" s="90"/>
      <c r="AP193" s="44"/>
      <c r="AQ193" s="44"/>
      <c r="AR193" s="90"/>
      <c r="AS193" s="97"/>
      <c r="AT193" s="98"/>
      <c r="AU193" s="98"/>
      <c r="AV193" s="98"/>
      <c r="AW193" s="98"/>
      <c r="AX193" s="98"/>
      <c r="AY193" s="98"/>
      <c r="AZ193" s="98"/>
      <c r="BA193" s="99"/>
      <c r="BB193" s="99"/>
      <c r="BC193" s="99"/>
      <c r="BD193" s="99"/>
      <c r="BE193" s="99"/>
      <c r="BF193" s="99"/>
      <c r="BG193" s="119"/>
      <c r="BH193" s="119"/>
      <c r="BI193" s="119"/>
      <c r="BJ193" s="119"/>
      <c r="BK193" s="119"/>
      <c r="BL193" s="119"/>
      <c r="BM193" s="119"/>
      <c r="BN193" s="119"/>
      <c r="BO193" s="119"/>
      <c r="BP193" s="119"/>
      <c r="BQ193" s="119"/>
      <c r="BR193" s="119"/>
      <c r="BS193" s="119"/>
      <c r="BT193" s="119"/>
      <c r="BU193" s="119"/>
      <c r="BV193" s="119"/>
      <c r="BW193" s="119"/>
      <c r="BX193" s="119"/>
      <c r="BY193" s="119"/>
      <c r="BZ193" s="119"/>
      <c r="CA193" s="119"/>
    </row>
    <row r="194" spans="1:79" ht="24" hidden="1" customHeight="1" outlineLevel="1">
      <c r="B194" s="88"/>
      <c r="C194" s="89"/>
      <c r="D194" s="89"/>
      <c r="E194" s="90"/>
      <c r="F194" s="91"/>
      <c r="G194" s="44" t="s">
        <v>40</v>
      </c>
      <c r="H194" s="96">
        <v>43332</v>
      </c>
      <c r="I194" s="105">
        <v>9</v>
      </c>
      <c r="J194" s="92"/>
      <c r="K194" s="92"/>
      <c r="L194" s="92"/>
      <c r="M194" s="93"/>
      <c r="N194" s="90"/>
      <c r="O194" s="94"/>
      <c r="P194" s="90"/>
      <c r="Q194" s="90"/>
      <c r="R194" s="94"/>
      <c r="S194" s="90"/>
      <c r="T194" s="90"/>
      <c r="U194" s="94"/>
      <c r="V194" s="44"/>
      <c r="W194" s="90"/>
      <c r="X194" s="44"/>
      <c r="Y194" s="44"/>
      <c r="Z194" s="90"/>
      <c r="AA194" s="94"/>
      <c r="AB194" s="44"/>
      <c r="AC194" s="90"/>
      <c r="AD194" s="44"/>
      <c r="AE194" s="44"/>
      <c r="AF194" s="90"/>
      <c r="AG194" s="94"/>
      <c r="AH194" s="90"/>
      <c r="AI194" s="90"/>
      <c r="AJ194" s="94"/>
      <c r="AK194" s="90"/>
      <c r="AL194" s="90"/>
      <c r="AM194" s="94"/>
      <c r="AN194" s="44"/>
      <c r="AO194" s="90"/>
      <c r="AP194" s="44"/>
      <c r="AQ194" s="44"/>
      <c r="AR194" s="90"/>
      <c r="AS194" s="97"/>
      <c r="AT194" s="98"/>
      <c r="AU194" s="98"/>
      <c r="AV194" s="98"/>
      <c r="AW194" s="98"/>
      <c r="AX194" s="98"/>
      <c r="AY194" s="98"/>
      <c r="AZ194" s="98"/>
      <c r="BA194" s="99"/>
      <c r="BB194" s="99"/>
      <c r="BC194" s="99"/>
      <c r="BD194" s="99"/>
      <c r="BE194" s="99"/>
      <c r="BF194" s="99"/>
      <c r="BG194" s="119"/>
      <c r="BH194" s="119"/>
      <c r="BI194" s="119"/>
      <c r="BJ194" s="119"/>
      <c r="BK194" s="119"/>
      <c r="BL194" s="119"/>
      <c r="BM194" s="119"/>
      <c r="BN194" s="119"/>
      <c r="BO194" s="119"/>
      <c r="BP194" s="119"/>
      <c r="BQ194" s="119"/>
      <c r="BR194" s="119"/>
      <c r="BS194" s="119"/>
      <c r="BT194" s="119"/>
      <c r="BU194" s="119"/>
      <c r="BV194" s="119"/>
      <c r="BW194" s="119"/>
      <c r="BX194" s="119"/>
      <c r="BY194" s="119"/>
      <c r="BZ194" s="119"/>
      <c r="CA194" s="119"/>
    </row>
    <row r="195" spans="1:79" ht="24" hidden="1" customHeight="1" outlineLevel="1">
      <c r="B195" s="88"/>
      <c r="C195" s="89"/>
      <c r="D195" s="89"/>
      <c r="E195" s="90"/>
      <c r="F195" s="91"/>
      <c r="G195" s="44" t="s">
        <v>40</v>
      </c>
      <c r="H195" s="96">
        <v>43333</v>
      </c>
      <c r="I195" s="105">
        <v>0</v>
      </c>
      <c r="J195" s="92"/>
      <c r="K195" s="92"/>
      <c r="L195" s="92"/>
      <c r="M195" s="93"/>
      <c r="N195" s="90"/>
      <c r="O195" s="94"/>
      <c r="P195" s="90"/>
      <c r="Q195" s="90"/>
      <c r="R195" s="94"/>
      <c r="S195" s="90"/>
      <c r="T195" s="90"/>
      <c r="U195" s="94"/>
      <c r="V195" s="44"/>
      <c r="W195" s="90"/>
      <c r="X195" s="44"/>
      <c r="Y195" s="44"/>
      <c r="Z195" s="90"/>
      <c r="AA195" s="94"/>
      <c r="AB195" s="44"/>
      <c r="AC195" s="90"/>
      <c r="AD195" s="44"/>
      <c r="AE195" s="44"/>
      <c r="AF195" s="90"/>
      <c r="AG195" s="94"/>
      <c r="AH195" s="90"/>
      <c r="AI195" s="90"/>
      <c r="AJ195" s="94"/>
      <c r="AK195" s="90"/>
      <c r="AL195" s="90"/>
      <c r="AM195" s="94"/>
      <c r="AN195" s="44"/>
      <c r="AO195" s="90"/>
      <c r="AP195" s="44"/>
      <c r="AQ195" s="44"/>
      <c r="AR195" s="90"/>
      <c r="AS195" s="97"/>
      <c r="AT195" s="98"/>
      <c r="AU195" s="98"/>
      <c r="AV195" s="98"/>
      <c r="AW195" s="98"/>
      <c r="AX195" s="98"/>
      <c r="AY195" s="98"/>
      <c r="AZ195" s="98"/>
      <c r="BA195" s="99"/>
      <c r="BB195" s="99"/>
      <c r="BC195" s="99"/>
      <c r="BD195" s="99"/>
      <c r="BE195" s="99"/>
      <c r="BF195" s="99"/>
      <c r="BG195" s="119"/>
      <c r="BH195" s="119"/>
      <c r="BI195" s="119"/>
      <c r="BJ195" s="119"/>
      <c r="BK195" s="119"/>
      <c r="BL195" s="119"/>
      <c r="BM195" s="119"/>
      <c r="BN195" s="119"/>
      <c r="BO195" s="119"/>
      <c r="BP195" s="119"/>
      <c r="BQ195" s="119"/>
      <c r="BR195" s="119"/>
      <c r="BS195" s="119"/>
      <c r="BT195" s="119"/>
      <c r="BU195" s="119"/>
      <c r="BV195" s="119"/>
      <c r="BW195" s="119"/>
      <c r="BX195" s="119"/>
      <c r="BY195" s="119"/>
      <c r="BZ195" s="119"/>
      <c r="CA195" s="119"/>
    </row>
    <row r="196" spans="1:79" ht="24" hidden="1" customHeight="1" outlineLevel="1">
      <c r="B196" s="88"/>
      <c r="C196" s="89"/>
      <c r="D196" s="89"/>
      <c r="E196" s="90"/>
      <c r="F196" s="91"/>
      <c r="G196" s="44" t="s">
        <v>40</v>
      </c>
      <c r="H196" s="96">
        <v>43334</v>
      </c>
      <c r="I196" s="105">
        <v>0</v>
      </c>
      <c r="J196" s="92"/>
      <c r="K196" s="92"/>
      <c r="L196" s="92"/>
      <c r="M196" s="93"/>
      <c r="N196" s="90"/>
      <c r="O196" s="94"/>
      <c r="P196" s="90"/>
      <c r="Q196" s="90"/>
      <c r="R196" s="94"/>
      <c r="S196" s="90"/>
      <c r="T196" s="90"/>
      <c r="U196" s="94"/>
      <c r="V196" s="44"/>
      <c r="W196" s="90"/>
      <c r="X196" s="44"/>
      <c r="Y196" s="44"/>
      <c r="Z196" s="90"/>
      <c r="AA196" s="94"/>
      <c r="AB196" s="44"/>
      <c r="AC196" s="90"/>
      <c r="AD196" s="44"/>
      <c r="AE196" s="44"/>
      <c r="AF196" s="90"/>
      <c r="AG196" s="94"/>
      <c r="AH196" s="90"/>
      <c r="AI196" s="90"/>
      <c r="AJ196" s="94"/>
      <c r="AK196" s="90"/>
      <c r="AL196" s="90"/>
      <c r="AM196" s="94"/>
      <c r="AN196" s="44"/>
      <c r="AO196" s="90"/>
      <c r="AP196" s="44"/>
      <c r="AQ196" s="44"/>
      <c r="AR196" s="90"/>
      <c r="AS196" s="97"/>
      <c r="AT196" s="98"/>
      <c r="AU196" s="98"/>
      <c r="AV196" s="98"/>
      <c r="AW196" s="98"/>
      <c r="AX196" s="98"/>
      <c r="AY196" s="98"/>
      <c r="AZ196" s="98"/>
      <c r="BA196" s="99"/>
      <c r="BB196" s="99"/>
      <c r="BC196" s="99"/>
      <c r="BD196" s="99"/>
      <c r="BE196" s="99"/>
      <c r="BF196" s="99"/>
      <c r="BG196" s="119"/>
      <c r="BH196" s="119"/>
      <c r="BI196" s="119"/>
      <c r="BJ196" s="119"/>
      <c r="BK196" s="119"/>
      <c r="BL196" s="119"/>
      <c r="BM196" s="119"/>
      <c r="BN196" s="119"/>
      <c r="BO196" s="119"/>
      <c r="BP196" s="119"/>
      <c r="BQ196" s="119"/>
      <c r="BR196" s="119"/>
      <c r="BS196" s="119"/>
      <c r="BT196" s="119"/>
      <c r="BU196" s="119"/>
      <c r="BV196" s="119"/>
      <c r="BW196" s="119"/>
      <c r="BX196" s="119"/>
      <c r="BY196" s="119"/>
      <c r="BZ196" s="119"/>
      <c r="CA196" s="119"/>
    </row>
    <row r="197" spans="1:79" ht="24" hidden="1" customHeight="1" outlineLevel="1">
      <c r="B197" s="88"/>
      <c r="C197" s="89"/>
      <c r="D197" s="89"/>
      <c r="E197" s="90"/>
      <c r="F197" s="91"/>
      <c r="G197" s="44" t="s">
        <v>40</v>
      </c>
      <c r="H197" s="96">
        <v>43335</v>
      </c>
      <c r="I197" s="105">
        <v>0</v>
      </c>
      <c r="J197" s="92"/>
      <c r="K197" s="92"/>
      <c r="L197" s="92"/>
      <c r="M197" s="93"/>
      <c r="N197" s="90"/>
      <c r="O197" s="94"/>
      <c r="P197" s="90"/>
      <c r="Q197" s="90"/>
      <c r="R197" s="94"/>
      <c r="S197" s="90"/>
      <c r="T197" s="90"/>
      <c r="U197" s="94"/>
      <c r="V197" s="44"/>
      <c r="W197" s="90"/>
      <c r="X197" s="44"/>
      <c r="Y197" s="44"/>
      <c r="Z197" s="90"/>
      <c r="AA197" s="94"/>
      <c r="AB197" s="44"/>
      <c r="AC197" s="90"/>
      <c r="AD197" s="44"/>
      <c r="AE197" s="44"/>
      <c r="AF197" s="90"/>
      <c r="AG197" s="94"/>
      <c r="AH197" s="90"/>
      <c r="AI197" s="90"/>
      <c r="AJ197" s="94"/>
      <c r="AK197" s="90"/>
      <c r="AL197" s="90"/>
      <c r="AM197" s="94"/>
      <c r="AN197" s="44"/>
      <c r="AO197" s="90"/>
      <c r="AP197" s="44"/>
      <c r="AQ197" s="44"/>
      <c r="AR197" s="90"/>
      <c r="AS197" s="97"/>
      <c r="AT197" s="98"/>
      <c r="AU197" s="98"/>
      <c r="AV197" s="98"/>
      <c r="AW197" s="98"/>
      <c r="AX197" s="98"/>
      <c r="AY197" s="98"/>
      <c r="AZ197" s="98"/>
      <c r="BA197" s="99"/>
      <c r="BB197" s="99"/>
      <c r="BC197" s="99"/>
      <c r="BD197" s="99"/>
      <c r="BE197" s="99"/>
      <c r="BF197" s="99"/>
      <c r="BG197" s="119"/>
      <c r="BH197" s="119"/>
      <c r="BI197" s="119"/>
      <c r="BJ197" s="119"/>
      <c r="BK197" s="119"/>
      <c r="BL197" s="119"/>
      <c r="BM197" s="119"/>
      <c r="BN197" s="119"/>
      <c r="BO197" s="119"/>
      <c r="BP197" s="119"/>
      <c r="BQ197" s="119"/>
      <c r="BR197" s="119"/>
      <c r="BS197" s="119"/>
      <c r="BT197" s="119"/>
      <c r="BU197" s="119"/>
      <c r="BV197" s="119"/>
      <c r="BW197" s="119"/>
      <c r="BX197" s="119"/>
      <c r="BY197" s="119"/>
      <c r="BZ197" s="119"/>
      <c r="CA197" s="119"/>
    </row>
    <row r="198" spans="1:79" ht="24" hidden="1" customHeight="1" outlineLevel="1">
      <c r="B198" s="88"/>
      <c r="C198" s="89"/>
      <c r="D198" s="89"/>
      <c r="E198" s="90"/>
      <c r="F198" s="91"/>
      <c r="G198" s="44" t="s">
        <v>40</v>
      </c>
      <c r="H198" s="96">
        <v>43336</v>
      </c>
      <c r="I198" s="105">
        <v>0</v>
      </c>
      <c r="J198" s="92"/>
      <c r="K198" s="92"/>
      <c r="L198" s="92"/>
      <c r="M198" s="93"/>
      <c r="N198" s="90"/>
      <c r="O198" s="94"/>
      <c r="P198" s="90"/>
      <c r="Q198" s="90"/>
      <c r="R198" s="94"/>
      <c r="S198" s="90"/>
      <c r="T198" s="90"/>
      <c r="U198" s="94"/>
      <c r="V198" s="44"/>
      <c r="W198" s="90"/>
      <c r="X198" s="44"/>
      <c r="Y198" s="44"/>
      <c r="Z198" s="90"/>
      <c r="AA198" s="94"/>
      <c r="AB198" s="44"/>
      <c r="AC198" s="90"/>
      <c r="AD198" s="44"/>
      <c r="AE198" s="44"/>
      <c r="AF198" s="90"/>
      <c r="AG198" s="94"/>
      <c r="AH198" s="90"/>
      <c r="AI198" s="90"/>
      <c r="AJ198" s="94"/>
      <c r="AK198" s="90"/>
      <c r="AL198" s="90"/>
      <c r="AM198" s="94"/>
      <c r="AN198" s="44"/>
      <c r="AO198" s="90"/>
      <c r="AP198" s="44"/>
      <c r="AQ198" s="44"/>
      <c r="AR198" s="90"/>
      <c r="AS198" s="97"/>
      <c r="AT198" s="98"/>
      <c r="AU198" s="98"/>
      <c r="AV198" s="98"/>
      <c r="AW198" s="98"/>
      <c r="AX198" s="98"/>
      <c r="AY198" s="98"/>
      <c r="AZ198" s="98"/>
      <c r="BA198" s="99"/>
      <c r="BB198" s="99"/>
      <c r="BC198" s="99"/>
      <c r="BD198" s="99"/>
      <c r="BE198" s="99"/>
      <c r="BF198" s="99"/>
      <c r="BG198" s="119"/>
      <c r="BH198" s="119"/>
      <c r="BI198" s="119"/>
      <c r="BJ198" s="119"/>
      <c r="BK198" s="119"/>
      <c r="BL198" s="119"/>
      <c r="BM198" s="119"/>
      <c r="BN198" s="119"/>
      <c r="BO198" s="119"/>
      <c r="BP198" s="119"/>
      <c r="BQ198" s="119"/>
      <c r="BR198" s="119"/>
      <c r="BS198" s="119"/>
      <c r="BT198" s="119"/>
      <c r="BU198" s="119"/>
      <c r="BV198" s="119"/>
      <c r="BW198" s="119"/>
      <c r="BX198" s="119"/>
      <c r="BY198" s="119"/>
      <c r="BZ198" s="119"/>
      <c r="CA198" s="119"/>
    </row>
    <row r="199" spans="1:79" ht="24" hidden="1" customHeight="1" outlineLevel="1">
      <c r="B199" s="88"/>
      <c r="C199" s="89"/>
      <c r="D199" s="89"/>
      <c r="E199" s="90"/>
      <c r="F199" s="91"/>
      <c r="G199" s="44" t="s">
        <v>40</v>
      </c>
      <c r="H199" s="96">
        <v>43337</v>
      </c>
      <c r="I199" s="105">
        <v>0</v>
      </c>
      <c r="J199" s="92"/>
      <c r="K199" s="92"/>
      <c r="L199" s="92"/>
      <c r="M199" s="93"/>
      <c r="N199" s="90"/>
      <c r="O199" s="94"/>
      <c r="P199" s="90"/>
      <c r="Q199" s="90"/>
      <c r="R199" s="94"/>
      <c r="S199" s="90"/>
      <c r="T199" s="90"/>
      <c r="U199" s="94"/>
      <c r="V199" s="44"/>
      <c r="W199" s="90"/>
      <c r="X199" s="44"/>
      <c r="Y199" s="44"/>
      <c r="Z199" s="90"/>
      <c r="AA199" s="94"/>
      <c r="AB199" s="44"/>
      <c r="AC199" s="90"/>
      <c r="AD199" s="44"/>
      <c r="AE199" s="44"/>
      <c r="AF199" s="90"/>
      <c r="AG199" s="94"/>
      <c r="AH199" s="90"/>
      <c r="AI199" s="90"/>
      <c r="AJ199" s="94"/>
      <c r="AK199" s="90"/>
      <c r="AL199" s="90"/>
      <c r="AM199" s="94"/>
      <c r="AN199" s="44"/>
      <c r="AO199" s="90"/>
      <c r="AP199" s="44"/>
      <c r="AQ199" s="44"/>
      <c r="AR199" s="90"/>
      <c r="AS199" s="97"/>
      <c r="AT199" s="98"/>
      <c r="AU199" s="98"/>
      <c r="AV199" s="98"/>
      <c r="AW199" s="98"/>
      <c r="AX199" s="98"/>
      <c r="AY199" s="98"/>
      <c r="AZ199" s="98"/>
      <c r="BA199" s="99"/>
      <c r="BB199" s="99"/>
      <c r="BC199" s="99"/>
      <c r="BD199" s="99"/>
      <c r="BE199" s="99"/>
      <c r="BF199" s="99"/>
      <c r="BG199" s="119"/>
      <c r="BH199" s="119"/>
      <c r="BI199" s="119"/>
      <c r="BJ199" s="119"/>
      <c r="BK199" s="119"/>
      <c r="BL199" s="119"/>
      <c r="BM199" s="119"/>
      <c r="BN199" s="119"/>
      <c r="BO199" s="119"/>
      <c r="BP199" s="119"/>
      <c r="BQ199" s="119"/>
      <c r="BR199" s="119"/>
      <c r="BS199" s="119"/>
      <c r="BT199" s="119"/>
      <c r="BU199" s="119"/>
      <c r="BV199" s="119"/>
      <c r="BW199" s="119"/>
      <c r="BX199" s="119"/>
      <c r="BY199" s="119"/>
      <c r="BZ199" s="119"/>
      <c r="CA199" s="119"/>
    </row>
    <row r="200" spans="1:79" ht="24" hidden="1" customHeight="1" outlineLevel="1">
      <c r="B200" s="88"/>
      <c r="C200" s="89"/>
      <c r="D200" s="89"/>
      <c r="E200" s="90"/>
      <c r="F200" s="91"/>
      <c r="G200" s="44" t="s">
        <v>40</v>
      </c>
      <c r="H200" s="96">
        <v>43338</v>
      </c>
      <c r="I200" s="105">
        <v>0</v>
      </c>
      <c r="J200" s="92"/>
      <c r="K200" s="92"/>
      <c r="L200" s="92"/>
      <c r="M200" s="93"/>
      <c r="N200" s="90"/>
      <c r="O200" s="94"/>
      <c r="P200" s="90"/>
      <c r="Q200" s="90"/>
      <c r="R200" s="94"/>
      <c r="S200" s="90"/>
      <c r="T200" s="90"/>
      <c r="U200" s="94"/>
      <c r="V200" s="44"/>
      <c r="W200" s="90"/>
      <c r="X200" s="44"/>
      <c r="Y200" s="44"/>
      <c r="Z200" s="90"/>
      <c r="AA200" s="94"/>
      <c r="AB200" s="44"/>
      <c r="AC200" s="90"/>
      <c r="AD200" s="44"/>
      <c r="AE200" s="44"/>
      <c r="AF200" s="90"/>
      <c r="AG200" s="94"/>
      <c r="AH200" s="90"/>
      <c r="AI200" s="90"/>
      <c r="AJ200" s="94"/>
      <c r="AK200" s="90"/>
      <c r="AL200" s="90"/>
      <c r="AM200" s="94"/>
      <c r="AN200" s="44"/>
      <c r="AO200" s="90"/>
      <c r="AP200" s="44"/>
      <c r="AQ200" s="44"/>
      <c r="AR200" s="90"/>
      <c r="AS200" s="97"/>
      <c r="AT200" s="98"/>
      <c r="AU200" s="98"/>
      <c r="AV200" s="98"/>
      <c r="AW200" s="98"/>
      <c r="AX200" s="98"/>
      <c r="AY200" s="98"/>
      <c r="AZ200" s="98"/>
      <c r="BA200" s="99"/>
      <c r="BB200" s="99"/>
      <c r="BC200" s="99"/>
      <c r="BD200" s="99"/>
      <c r="BE200" s="99"/>
      <c r="BF200" s="99"/>
      <c r="BG200" s="119"/>
      <c r="BH200" s="119"/>
      <c r="BI200" s="119"/>
      <c r="BJ200" s="119"/>
      <c r="BK200" s="119"/>
      <c r="BL200" s="119"/>
      <c r="BM200" s="119"/>
      <c r="BN200" s="119"/>
      <c r="BO200" s="119"/>
      <c r="BP200" s="119"/>
      <c r="BQ200" s="119"/>
      <c r="BR200" s="119"/>
      <c r="BS200" s="119"/>
      <c r="BT200" s="119"/>
      <c r="BU200" s="119"/>
      <c r="BV200" s="119"/>
      <c r="BW200" s="119"/>
      <c r="BX200" s="119"/>
      <c r="BY200" s="119"/>
      <c r="BZ200" s="119"/>
      <c r="CA200" s="119"/>
    </row>
    <row r="201" spans="1:79" ht="24" hidden="1" customHeight="1" outlineLevel="1">
      <c r="B201" s="88"/>
      <c r="C201" s="89"/>
      <c r="D201" s="89"/>
      <c r="E201" s="90"/>
      <c r="F201" s="91"/>
      <c r="G201" s="44" t="s">
        <v>40</v>
      </c>
      <c r="H201" s="96">
        <v>43339</v>
      </c>
      <c r="I201" s="105">
        <v>0</v>
      </c>
      <c r="J201" s="92"/>
      <c r="K201" s="92"/>
      <c r="L201" s="92"/>
      <c r="M201" s="93"/>
      <c r="N201" s="90"/>
      <c r="O201" s="94"/>
      <c r="P201" s="90"/>
      <c r="Q201" s="90"/>
      <c r="R201" s="94"/>
      <c r="S201" s="90"/>
      <c r="T201" s="90"/>
      <c r="U201" s="94"/>
      <c r="V201" s="44"/>
      <c r="W201" s="90"/>
      <c r="X201" s="44"/>
      <c r="Y201" s="44"/>
      <c r="Z201" s="90"/>
      <c r="AA201" s="94"/>
      <c r="AB201" s="44"/>
      <c r="AC201" s="90"/>
      <c r="AD201" s="44"/>
      <c r="AE201" s="44"/>
      <c r="AF201" s="90"/>
      <c r="AG201" s="94"/>
      <c r="AH201" s="90"/>
      <c r="AI201" s="90"/>
      <c r="AJ201" s="94"/>
      <c r="AK201" s="90"/>
      <c r="AL201" s="90"/>
      <c r="AM201" s="94"/>
      <c r="AN201" s="44"/>
      <c r="AO201" s="90"/>
      <c r="AP201" s="44"/>
      <c r="AQ201" s="44"/>
      <c r="AR201" s="90"/>
      <c r="AS201" s="97"/>
      <c r="AT201" s="98"/>
      <c r="AU201" s="98"/>
      <c r="AV201" s="98"/>
      <c r="AW201" s="98"/>
      <c r="AX201" s="98"/>
      <c r="AY201" s="98"/>
      <c r="AZ201" s="98"/>
      <c r="BA201" s="99"/>
      <c r="BB201" s="99"/>
      <c r="BC201" s="99"/>
      <c r="BD201" s="99"/>
      <c r="BE201" s="99"/>
      <c r="BF201" s="99"/>
      <c r="BG201" s="119"/>
      <c r="BH201" s="119"/>
      <c r="BI201" s="119"/>
      <c r="BJ201" s="119"/>
      <c r="BK201" s="119"/>
      <c r="BL201" s="119"/>
      <c r="BM201" s="119"/>
      <c r="BN201" s="119"/>
      <c r="BO201" s="119"/>
      <c r="BP201" s="119"/>
      <c r="BQ201" s="119"/>
      <c r="BR201" s="119"/>
      <c r="BS201" s="119"/>
      <c r="BT201" s="119"/>
      <c r="BU201" s="119"/>
      <c r="BV201" s="119"/>
      <c r="BW201" s="119"/>
      <c r="BX201" s="119"/>
      <c r="BY201" s="119"/>
      <c r="BZ201" s="119"/>
      <c r="CA201" s="119"/>
    </row>
    <row r="202" spans="1:79" ht="24" hidden="1" customHeight="1" outlineLevel="1">
      <c r="B202" s="88"/>
      <c r="C202" s="89"/>
      <c r="D202" s="89"/>
      <c r="E202" s="90"/>
      <c r="F202" s="91"/>
      <c r="G202" s="44" t="s">
        <v>40</v>
      </c>
      <c r="H202" s="96">
        <v>43340</v>
      </c>
      <c r="I202" s="105">
        <v>9</v>
      </c>
      <c r="J202" s="92"/>
      <c r="K202" s="92"/>
      <c r="L202" s="92"/>
      <c r="M202" s="93"/>
      <c r="N202" s="90"/>
      <c r="O202" s="94"/>
      <c r="P202" s="90"/>
      <c r="Q202" s="90"/>
      <c r="R202" s="94"/>
      <c r="S202" s="90"/>
      <c r="T202" s="90"/>
      <c r="U202" s="94"/>
      <c r="V202" s="44"/>
      <c r="W202" s="90"/>
      <c r="X202" s="44"/>
      <c r="Y202" s="44"/>
      <c r="Z202" s="90"/>
      <c r="AA202" s="94"/>
      <c r="AB202" s="44"/>
      <c r="AC202" s="90"/>
      <c r="AD202" s="44"/>
      <c r="AE202" s="44"/>
      <c r="AF202" s="90"/>
      <c r="AG202" s="94"/>
      <c r="AH202" s="90"/>
      <c r="AI202" s="90"/>
      <c r="AJ202" s="94"/>
      <c r="AK202" s="90"/>
      <c r="AL202" s="90"/>
      <c r="AM202" s="94"/>
      <c r="AN202" s="44"/>
      <c r="AO202" s="90"/>
      <c r="AP202" s="44"/>
      <c r="AQ202" s="44"/>
      <c r="AR202" s="90"/>
      <c r="AS202" s="97"/>
      <c r="AT202" s="98"/>
      <c r="AU202" s="98"/>
      <c r="AV202" s="98"/>
      <c r="AW202" s="98"/>
      <c r="AX202" s="98"/>
      <c r="AY202" s="98"/>
      <c r="AZ202" s="98"/>
      <c r="BA202" s="99"/>
      <c r="BB202" s="99"/>
      <c r="BC202" s="99"/>
      <c r="BD202" s="99"/>
      <c r="BE202" s="99"/>
      <c r="BF202" s="99"/>
      <c r="BG202" s="119"/>
      <c r="BH202" s="119"/>
      <c r="BI202" s="119"/>
      <c r="BJ202" s="119"/>
      <c r="BK202" s="119"/>
      <c r="BL202" s="119"/>
      <c r="BM202" s="119"/>
      <c r="BN202" s="119"/>
      <c r="BO202" s="119"/>
      <c r="BP202" s="119"/>
      <c r="BQ202" s="119"/>
      <c r="BR202" s="119"/>
      <c r="BS202" s="119"/>
      <c r="BT202" s="119"/>
      <c r="BU202" s="119"/>
      <c r="BV202" s="119"/>
      <c r="BW202" s="119"/>
      <c r="BX202" s="119"/>
      <c r="BY202" s="119"/>
      <c r="BZ202" s="119"/>
      <c r="CA202" s="119"/>
    </row>
    <row r="203" spans="1:79" ht="24" hidden="1" customHeight="1" outlineLevel="1">
      <c r="B203" s="88"/>
      <c r="C203" s="89"/>
      <c r="D203" s="89"/>
      <c r="E203" s="90"/>
      <c r="F203" s="91"/>
      <c r="G203" s="44" t="s">
        <v>40</v>
      </c>
      <c r="H203" s="96">
        <v>43341</v>
      </c>
      <c r="I203" s="105">
        <v>9</v>
      </c>
      <c r="J203" s="92"/>
      <c r="K203" s="92"/>
      <c r="L203" s="92"/>
      <c r="M203" s="93"/>
      <c r="N203" s="90"/>
      <c r="O203" s="94"/>
      <c r="P203" s="90"/>
      <c r="Q203" s="90"/>
      <c r="R203" s="94"/>
      <c r="S203" s="90"/>
      <c r="T203" s="90"/>
      <c r="U203" s="94"/>
      <c r="V203" s="44"/>
      <c r="W203" s="90"/>
      <c r="X203" s="44"/>
      <c r="Y203" s="44"/>
      <c r="Z203" s="90"/>
      <c r="AA203" s="94"/>
      <c r="AB203" s="44"/>
      <c r="AC203" s="90"/>
      <c r="AD203" s="44"/>
      <c r="AE203" s="44"/>
      <c r="AF203" s="90"/>
      <c r="AG203" s="94"/>
      <c r="AH203" s="90"/>
      <c r="AI203" s="90"/>
      <c r="AJ203" s="94"/>
      <c r="AK203" s="90"/>
      <c r="AL203" s="90"/>
      <c r="AM203" s="94"/>
      <c r="AN203" s="44"/>
      <c r="AO203" s="90"/>
      <c r="AP203" s="44"/>
      <c r="AQ203" s="44"/>
      <c r="AR203" s="90"/>
      <c r="AS203" s="97"/>
      <c r="AT203" s="98"/>
      <c r="AU203" s="98"/>
      <c r="AV203" s="98"/>
      <c r="AW203" s="98"/>
      <c r="AX203" s="98"/>
      <c r="AY203" s="98"/>
      <c r="AZ203" s="98"/>
      <c r="BA203" s="99"/>
      <c r="BB203" s="99"/>
      <c r="BC203" s="99"/>
      <c r="BD203" s="99"/>
      <c r="BE203" s="99"/>
      <c r="BF203" s="99"/>
      <c r="BG203" s="119"/>
      <c r="BH203" s="119"/>
      <c r="BI203" s="119"/>
      <c r="BJ203" s="119"/>
      <c r="BK203" s="119"/>
      <c r="BL203" s="119"/>
      <c r="BM203" s="119"/>
      <c r="BN203" s="119"/>
      <c r="BO203" s="119"/>
      <c r="BP203" s="119"/>
      <c r="BQ203" s="119"/>
      <c r="BR203" s="119"/>
      <c r="BS203" s="119"/>
      <c r="BT203" s="119"/>
      <c r="BU203" s="119"/>
      <c r="BV203" s="119"/>
      <c r="BW203" s="119"/>
      <c r="BX203" s="119"/>
      <c r="BY203" s="119"/>
      <c r="BZ203" s="119"/>
      <c r="CA203" s="119"/>
    </row>
    <row r="204" spans="1:79" ht="24" hidden="1" customHeight="1" outlineLevel="1">
      <c r="B204" s="88"/>
      <c r="C204" s="89"/>
      <c r="D204" s="89"/>
      <c r="E204" s="90"/>
      <c r="F204" s="91"/>
      <c r="G204" s="44" t="s">
        <v>40</v>
      </c>
      <c r="H204" s="96">
        <v>43342</v>
      </c>
      <c r="I204" s="105">
        <v>9</v>
      </c>
      <c r="J204" s="92"/>
      <c r="K204" s="92"/>
      <c r="L204" s="92"/>
      <c r="M204" s="93"/>
      <c r="N204" s="90"/>
      <c r="O204" s="94"/>
      <c r="P204" s="90"/>
      <c r="Q204" s="90"/>
      <c r="R204" s="94"/>
      <c r="S204" s="90"/>
      <c r="T204" s="90"/>
      <c r="U204" s="94"/>
      <c r="V204" s="44"/>
      <c r="W204" s="90"/>
      <c r="X204" s="44"/>
      <c r="Y204" s="44"/>
      <c r="Z204" s="90"/>
      <c r="AA204" s="94"/>
      <c r="AB204" s="44"/>
      <c r="AC204" s="90"/>
      <c r="AD204" s="44"/>
      <c r="AE204" s="44"/>
      <c r="AF204" s="90"/>
      <c r="AG204" s="94"/>
      <c r="AH204" s="90"/>
      <c r="AI204" s="90"/>
      <c r="AJ204" s="94"/>
      <c r="AK204" s="90"/>
      <c r="AL204" s="90"/>
      <c r="AM204" s="94"/>
      <c r="AN204" s="44"/>
      <c r="AO204" s="90"/>
      <c r="AP204" s="44"/>
      <c r="AQ204" s="44"/>
      <c r="AR204" s="90"/>
      <c r="AS204" s="97"/>
      <c r="AT204" s="98"/>
      <c r="AU204" s="98"/>
      <c r="AV204" s="98"/>
      <c r="AW204" s="98"/>
      <c r="AX204" s="98"/>
      <c r="AY204" s="98"/>
      <c r="AZ204" s="98"/>
      <c r="BA204" s="99"/>
      <c r="BB204" s="99"/>
      <c r="BC204" s="99"/>
      <c r="BD204" s="99"/>
      <c r="BE204" s="99"/>
      <c r="BF204" s="99"/>
      <c r="BG204" s="119"/>
      <c r="BH204" s="119"/>
      <c r="BI204" s="119"/>
      <c r="BJ204" s="119"/>
      <c r="BK204" s="119"/>
      <c r="BL204" s="119"/>
      <c r="BM204" s="119"/>
      <c r="BN204" s="119"/>
      <c r="BO204" s="119"/>
      <c r="BP204" s="119"/>
      <c r="BQ204" s="119"/>
      <c r="BR204" s="119"/>
      <c r="BS204" s="119"/>
      <c r="BT204" s="119"/>
      <c r="BU204" s="119"/>
      <c r="BV204" s="119"/>
      <c r="BW204" s="119"/>
      <c r="BX204" s="119"/>
      <c r="BY204" s="119"/>
      <c r="BZ204" s="119"/>
      <c r="CA204" s="119"/>
    </row>
    <row r="205" spans="1:79" ht="24" hidden="1" customHeight="1" outlineLevel="1">
      <c r="B205" s="88"/>
      <c r="C205" s="89"/>
      <c r="D205" s="89"/>
      <c r="E205" s="90"/>
      <c r="F205" s="91"/>
      <c r="G205" s="44" t="s">
        <v>40</v>
      </c>
      <c r="H205" s="96">
        <v>43343</v>
      </c>
      <c r="I205" s="105">
        <v>9</v>
      </c>
      <c r="J205" s="92"/>
      <c r="K205" s="92"/>
      <c r="L205" s="92"/>
      <c r="M205" s="93"/>
      <c r="N205" s="90"/>
      <c r="O205" s="94"/>
      <c r="P205" s="90"/>
      <c r="Q205" s="90"/>
      <c r="R205" s="94"/>
      <c r="S205" s="90"/>
      <c r="T205" s="90"/>
      <c r="U205" s="94"/>
      <c r="V205" s="44"/>
      <c r="W205" s="90"/>
      <c r="X205" s="44"/>
      <c r="Y205" s="44"/>
      <c r="Z205" s="90"/>
      <c r="AA205" s="94"/>
      <c r="AB205" s="44"/>
      <c r="AC205" s="90"/>
      <c r="AD205" s="44"/>
      <c r="AE205" s="44"/>
      <c r="AF205" s="90"/>
      <c r="AG205" s="94"/>
      <c r="AH205" s="90"/>
      <c r="AI205" s="90"/>
      <c r="AJ205" s="94"/>
      <c r="AK205" s="90"/>
      <c r="AL205" s="90"/>
      <c r="AM205" s="94"/>
      <c r="AN205" s="44"/>
      <c r="AO205" s="90"/>
      <c r="AP205" s="44"/>
      <c r="AQ205" s="44"/>
      <c r="AR205" s="90"/>
      <c r="AS205" s="97"/>
      <c r="AT205" s="98"/>
      <c r="AU205" s="98"/>
      <c r="AV205" s="98"/>
      <c r="AW205" s="98"/>
      <c r="AX205" s="98"/>
      <c r="AY205" s="98"/>
      <c r="AZ205" s="98"/>
      <c r="BA205" s="99"/>
      <c r="BB205" s="99"/>
      <c r="BC205" s="99"/>
      <c r="BD205" s="99"/>
      <c r="BE205" s="99"/>
      <c r="BF205" s="99"/>
      <c r="BG205" s="119"/>
      <c r="BH205" s="119"/>
      <c r="BI205" s="119"/>
      <c r="BJ205" s="119"/>
      <c r="BK205" s="119"/>
      <c r="BL205" s="119"/>
      <c r="BM205" s="119"/>
      <c r="BN205" s="119"/>
      <c r="BO205" s="119"/>
      <c r="BP205" s="119"/>
      <c r="BQ205" s="119"/>
      <c r="BR205" s="119"/>
      <c r="BS205" s="119"/>
      <c r="BT205" s="119"/>
      <c r="BU205" s="119"/>
      <c r="BV205" s="119"/>
      <c r="BW205" s="119"/>
      <c r="BX205" s="119"/>
      <c r="BY205" s="119"/>
      <c r="BZ205" s="119"/>
      <c r="CA205" s="119"/>
    </row>
    <row r="206" spans="1:79" ht="24" hidden="1" customHeight="1" outlineLevel="1">
      <c r="B206" s="88"/>
      <c r="C206" s="89"/>
      <c r="D206" s="89"/>
      <c r="E206" s="90"/>
      <c r="F206" s="91"/>
      <c r="G206" s="44" t="s">
        <v>40</v>
      </c>
      <c r="H206" s="96">
        <v>43344</v>
      </c>
      <c r="I206" s="105">
        <v>9</v>
      </c>
      <c r="J206" s="92"/>
      <c r="K206" s="92"/>
      <c r="L206" s="92"/>
      <c r="M206" s="93"/>
      <c r="N206" s="90"/>
      <c r="O206" s="94"/>
      <c r="P206" s="90"/>
      <c r="Q206" s="90"/>
      <c r="R206" s="94"/>
      <c r="S206" s="90"/>
      <c r="T206" s="90"/>
      <c r="U206" s="94"/>
      <c r="V206" s="44"/>
      <c r="W206" s="90"/>
      <c r="X206" s="44"/>
      <c r="Y206" s="44"/>
      <c r="Z206" s="90"/>
      <c r="AA206" s="94"/>
      <c r="AB206" s="44"/>
      <c r="AC206" s="90"/>
      <c r="AD206" s="44"/>
      <c r="AE206" s="44"/>
      <c r="AF206" s="90"/>
      <c r="AG206" s="94"/>
      <c r="AH206" s="90"/>
      <c r="AI206" s="90"/>
      <c r="AJ206" s="94"/>
      <c r="AK206" s="90"/>
      <c r="AL206" s="90"/>
      <c r="AM206" s="94"/>
      <c r="AN206" s="44"/>
      <c r="AO206" s="90"/>
      <c r="AP206" s="44"/>
      <c r="AQ206" s="44"/>
      <c r="AR206" s="90"/>
      <c r="AS206" s="97"/>
      <c r="AT206" s="98"/>
      <c r="AU206" s="98"/>
      <c r="AV206" s="98"/>
      <c r="AW206" s="98"/>
      <c r="AX206" s="98"/>
      <c r="AY206" s="98"/>
      <c r="AZ206" s="98"/>
      <c r="BA206" s="99"/>
      <c r="BB206" s="99"/>
      <c r="BC206" s="99"/>
      <c r="BD206" s="99"/>
      <c r="BE206" s="99"/>
      <c r="BF206" s="99"/>
      <c r="BG206" s="119"/>
      <c r="BH206" s="119"/>
      <c r="BI206" s="119"/>
      <c r="BJ206" s="119"/>
      <c r="BK206" s="119"/>
      <c r="BL206" s="119"/>
      <c r="BM206" s="119"/>
      <c r="BN206" s="119"/>
      <c r="BO206" s="119"/>
      <c r="BP206" s="119"/>
      <c r="BQ206" s="119"/>
      <c r="BR206" s="119"/>
      <c r="BS206" s="119"/>
      <c r="BT206" s="119"/>
      <c r="BU206" s="119"/>
      <c r="BV206" s="119"/>
      <c r="BW206" s="119"/>
      <c r="BX206" s="119"/>
      <c r="BY206" s="119"/>
      <c r="BZ206" s="119"/>
      <c r="CA206" s="119"/>
    </row>
    <row r="207" spans="1:79" ht="24" hidden="1" customHeight="1" outlineLevel="1">
      <c r="B207" s="88"/>
      <c r="C207" s="89"/>
      <c r="D207" s="89"/>
      <c r="E207" s="90"/>
      <c r="F207" s="91"/>
      <c r="G207" s="44" t="s">
        <v>40</v>
      </c>
      <c r="H207" s="96">
        <v>43345</v>
      </c>
      <c r="I207" s="105">
        <v>9</v>
      </c>
      <c r="J207" s="92"/>
      <c r="K207" s="92"/>
      <c r="L207" s="92"/>
      <c r="M207" s="93"/>
      <c r="N207" s="90"/>
      <c r="O207" s="94"/>
      <c r="P207" s="90"/>
      <c r="Q207" s="90"/>
      <c r="R207" s="94"/>
      <c r="S207" s="90"/>
      <c r="T207" s="90"/>
      <c r="U207" s="94"/>
      <c r="V207" s="44"/>
      <c r="W207" s="90"/>
      <c r="X207" s="44"/>
      <c r="Y207" s="44"/>
      <c r="Z207" s="90"/>
      <c r="AA207" s="94"/>
      <c r="AB207" s="44"/>
      <c r="AC207" s="90"/>
      <c r="AD207" s="44"/>
      <c r="AE207" s="44"/>
      <c r="AF207" s="90"/>
      <c r="AG207" s="94"/>
      <c r="AH207" s="90"/>
      <c r="AI207" s="90"/>
      <c r="AJ207" s="94"/>
      <c r="AK207" s="90"/>
      <c r="AL207" s="90"/>
      <c r="AM207" s="94"/>
      <c r="AN207" s="44"/>
      <c r="AO207" s="90"/>
      <c r="AP207" s="44"/>
      <c r="AQ207" s="44"/>
      <c r="AR207" s="90"/>
      <c r="AS207" s="97"/>
      <c r="AT207" s="98"/>
      <c r="AU207" s="98"/>
      <c r="AV207" s="98"/>
      <c r="AW207" s="98"/>
      <c r="AX207" s="98"/>
      <c r="AY207" s="98"/>
      <c r="AZ207" s="98"/>
      <c r="BA207" s="99"/>
      <c r="BB207" s="99"/>
      <c r="BC207" s="99"/>
      <c r="BD207" s="99"/>
      <c r="BE207" s="99"/>
      <c r="BF207" s="99"/>
      <c r="BG207" s="119"/>
      <c r="BH207" s="119"/>
      <c r="BI207" s="119"/>
      <c r="BJ207" s="119"/>
      <c r="BK207" s="119"/>
      <c r="BL207" s="119"/>
      <c r="BM207" s="119"/>
      <c r="BN207" s="119"/>
      <c r="BO207" s="119"/>
      <c r="BP207" s="119"/>
      <c r="BQ207" s="119"/>
      <c r="BR207" s="119"/>
      <c r="BS207" s="119"/>
      <c r="BT207" s="119"/>
      <c r="BU207" s="119"/>
      <c r="BV207" s="119"/>
      <c r="BW207" s="119"/>
      <c r="BX207" s="119"/>
      <c r="BY207" s="119"/>
      <c r="BZ207" s="119"/>
      <c r="CA207" s="119"/>
    </row>
    <row r="208" spans="1:79" ht="24" customHeight="1" collapsed="1">
      <c r="B208" s="83" t="s">
        <v>216</v>
      </c>
      <c r="C208" s="79" t="s">
        <v>212</v>
      </c>
      <c r="D208" s="79">
        <v>7</v>
      </c>
      <c r="E208" s="44">
        <v>1787</v>
      </c>
      <c r="F208" s="85" t="s">
        <v>220</v>
      </c>
      <c r="G208" s="44" t="s">
        <v>40</v>
      </c>
      <c r="H208" s="44"/>
      <c r="I208" s="105"/>
      <c r="J208" s="81">
        <v>39114</v>
      </c>
      <c r="K208" s="81" t="s">
        <v>170</v>
      </c>
      <c r="L208" s="81" t="s">
        <v>170</v>
      </c>
      <c r="M208" s="44"/>
      <c r="N208" s="45"/>
      <c r="O208" s="44"/>
      <c r="P208" s="44"/>
      <c r="Q208" s="45"/>
      <c r="R208" s="46" t="s">
        <v>211</v>
      </c>
      <c r="S208" s="46" t="s">
        <v>211</v>
      </c>
      <c r="T208" s="46" t="s">
        <v>211</v>
      </c>
      <c r="U208" s="46" t="s">
        <v>211</v>
      </c>
      <c r="V208" s="44"/>
      <c r="W208" s="45"/>
      <c r="X208" s="44"/>
      <c r="Y208" s="44"/>
      <c r="Z208" s="45"/>
      <c r="AA208" s="44"/>
      <c r="AB208" s="44"/>
      <c r="AC208" s="45"/>
      <c r="AD208" s="44"/>
      <c r="AE208" s="44"/>
      <c r="AF208" s="45"/>
      <c r="AG208" s="44"/>
      <c r="AH208" s="44"/>
      <c r="AI208" s="45"/>
      <c r="AJ208" s="44"/>
      <c r="AK208" s="44"/>
      <c r="AL208" s="45"/>
      <c r="AM208" s="44"/>
      <c r="AN208" s="44"/>
      <c r="AO208" s="45"/>
      <c r="AP208" s="44"/>
      <c r="AQ208" s="44"/>
      <c r="AR208" s="84"/>
      <c r="AS208" s="98">
        <v>0</v>
      </c>
      <c r="AT208" s="99">
        <v>9</v>
      </c>
      <c r="AU208" s="99">
        <v>9</v>
      </c>
      <c r="AV208" s="99">
        <v>9</v>
      </c>
      <c r="AW208" s="99">
        <v>9</v>
      </c>
      <c r="AX208" s="99">
        <v>9</v>
      </c>
      <c r="AY208" s="99">
        <v>9</v>
      </c>
      <c r="AZ208" s="99">
        <v>9</v>
      </c>
      <c r="BA208" s="97">
        <v>9</v>
      </c>
      <c r="BB208" s="97">
        <v>9</v>
      </c>
      <c r="BC208" s="97">
        <v>9</v>
      </c>
      <c r="BD208" s="97">
        <v>9</v>
      </c>
      <c r="BE208" s="97">
        <v>9</v>
      </c>
      <c r="BF208" s="97">
        <v>9</v>
      </c>
      <c r="BG208" s="97">
        <v>9</v>
      </c>
      <c r="BH208" s="98">
        <v>0</v>
      </c>
      <c r="BI208" s="98">
        <v>0</v>
      </c>
      <c r="BJ208" s="98">
        <v>0</v>
      </c>
      <c r="BK208" s="98">
        <v>0</v>
      </c>
      <c r="BL208" s="98">
        <v>0</v>
      </c>
      <c r="BM208" s="98">
        <v>0</v>
      </c>
      <c r="BN208" s="98">
        <v>0</v>
      </c>
      <c r="BO208" s="99">
        <v>9</v>
      </c>
      <c r="BP208" s="99">
        <v>9</v>
      </c>
      <c r="BQ208" s="99">
        <v>9</v>
      </c>
      <c r="BR208" s="99">
        <v>9</v>
      </c>
      <c r="BS208" s="99">
        <v>9</v>
      </c>
      <c r="BT208" s="99">
        <v>9</v>
      </c>
      <c r="BU208" s="98">
        <v>0</v>
      </c>
      <c r="BV208" s="99">
        <v>9</v>
      </c>
      <c r="BW208" s="99">
        <v>9</v>
      </c>
      <c r="BX208" s="99">
        <v>9</v>
      </c>
      <c r="BY208" s="99">
        <v>9</v>
      </c>
      <c r="BZ208" s="99">
        <v>9</v>
      </c>
      <c r="CA208" s="99">
        <v>9</v>
      </c>
    </row>
    <row r="209" spans="1:79" ht="24" hidden="1" customHeight="1" outlineLevel="1">
      <c r="A209" s="36">
        <v>1</v>
      </c>
      <c r="B209" s="88"/>
      <c r="C209" s="89"/>
      <c r="D209" s="89"/>
      <c r="E209" s="90"/>
      <c r="F209" s="91"/>
      <c r="G209" s="44" t="s">
        <v>218</v>
      </c>
      <c r="H209" s="96">
        <v>43318</v>
      </c>
      <c r="I209" s="105">
        <v>0</v>
      </c>
      <c r="J209" s="92"/>
      <c r="K209" s="92"/>
      <c r="L209" s="92"/>
      <c r="M209" s="93"/>
      <c r="N209" s="90"/>
      <c r="O209" s="94"/>
      <c r="P209" s="90"/>
      <c r="Q209" s="90"/>
      <c r="R209" s="94"/>
      <c r="S209" s="90"/>
      <c r="T209" s="90"/>
      <c r="U209" s="94"/>
      <c r="V209" s="44"/>
      <c r="W209" s="90"/>
      <c r="X209" s="44"/>
      <c r="Y209" s="44"/>
      <c r="Z209" s="90"/>
      <c r="AA209" s="94"/>
      <c r="AB209" s="44"/>
      <c r="AC209" s="90"/>
      <c r="AD209" s="44"/>
      <c r="AE209" s="44"/>
      <c r="AF209" s="90"/>
      <c r="AG209" s="94"/>
      <c r="AH209" s="90"/>
      <c r="AI209" s="90"/>
      <c r="AJ209" s="94"/>
      <c r="AK209" s="90"/>
      <c r="AL209" s="90"/>
      <c r="AM209" s="94"/>
      <c r="AN209" s="44"/>
      <c r="AO209" s="90"/>
      <c r="AP209" s="44"/>
      <c r="AQ209" s="44"/>
      <c r="AR209" s="90"/>
      <c r="AS209" s="97"/>
      <c r="AT209" s="98"/>
      <c r="AU209" s="98"/>
      <c r="AV209" s="98"/>
      <c r="AW209" s="98"/>
      <c r="AX209" s="98"/>
      <c r="AY209" s="98"/>
      <c r="AZ209" s="98"/>
      <c r="BA209" s="99"/>
      <c r="BB209" s="99"/>
      <c r="BC209" s="99"/>
      <c r="BD209" s="99"/>
      <c r="BE209" s="99"/>
      <c r="BF209" s="99"/>
      <c r="BG209" s="119"/>
      <c r="BH209" s="119"/>
      <c r="BI209" s="119"/>
      <c r="BJ209" s="119"/>
      <c r="BK209" s="119"/>
      <c r="BL209" s="119"/>
      <c r="BM209" s="119"/>
      <c r="BN209" s="119"/>
      <c r="BO209" s="119"/>
      <c r="BP209" s="119"/>
      <c r="BQ209" s="119"/>
      <c r="BR209" s="119"/>
      <c r="BS209" s="119"/>
      <c r="BT209" s="119"/>
      <c r="BU209" s="119"/>
      <c r="BV209" s="119"/>
      <c r="BW209" s="119"/>
      <c r="BX209" s="119"/>
      <c r="BY209" s="119"/>
      <c r="BZ209" s="119"/>
      <c r="CA209" s="119"/>
    </row>
    <row r="210" spans="1:79" ht="24" hidden="1" customHeight="1" outlineLevel="1">
      <c r="A210" s="36">
        <v>2</v>
      </c>
      <c r="B210" s="88"/>
      <c r="C210" s="89"/>
      <c r="D210" s="89"/>
      <c r="E210" s="90"/>
      <c r="F210" s="91"/>
      <c r="G210" s="44" t="s">
        <v>218</v>
      </c>
      <c r="H210" s="96">
        <v>43319</v>
      </c>
      <c r="I210" s="105">
        <v>9</v>
      </c>
      <c r="J210" s="92"/>
      <c r="K210" s="92"/>
      <c r="L210" s="92"/>
      <c r="M210" s="93"/>
      <c r="N210" s="90"/>
      <c r="O210" s="94"/>
      <c r="P210" s="90"/>
      <c r="Q210" s="90"/>
      <c r="R210" s="94"/>
      <c r="S210" s="90"/>
      <c r="T210" s="90"/>
      <c r="U210" s="94"/>
      <c r="V210" s="44"/>
      <c r="W210" s="90"/>
      <c r="X210" s="44"/>
      <c r="Y210" s="44"/>
      <c r="Z210" s="90"/>
      <c r="AA210" s="94"/>
      <c r="AB210" s="44"/>
      <c r="AC210" s="90"/>
      <c r="AD210" s="44"/>
      <c r="AE210" s="44"/>
      <c r="AF210" s="90"/>
      <c r="AG210" s="94"/>
      <c r="AH210" s="90"/>
      <c r="AI210" s="90"/>
      <c r="AJ210" s="94"/>
      <c r="AK210" s="90"/>
      <c r="AL210" s="90"/>
      <c r="AM210" s="94"/>
      <c r="AN210" s="44"/>
      <c r="AO210" s="90"/>
      <c r="AP210" s="44"/>
      <c r="AQ210" s="44"/>
      <c r="AR210" s="90"/>
      <c r="AS210" s="97"/>
      <c r="AT210" s="98"/>
      <c r="AU210" s="98"/>
      <c r="AV210" s="98"/>
      <c r="AW210" s="98"/>
      <c r="AX210" s="98"/>
      <c r="AY210" s="98"/>
      <c r="AZ210" s="98"/>
      <c r="BA210" s="99"/>
      <c r="BB210" s="99"/>
      <c r="BC210" s="99"/>
      <c r="BD210" s="99"/>
      <c r="BE210" s="99"/>
      <c r="BF210" s="99"/>
      <c r="BG210" s="119"/>
      <c r="BH210" s="119"/>
      <c r="BI210" s="119"/>
      <c r="BJ210" s="119"/>
      <c r="BK210" s="119"/>
      <c r="BL210" s="119"/>
      <c r="BM210" s="119"/>
      <c r="BN210" s="119"/>
      <c r="BO210" s="119"/>
      <c r="BP210" s="119"/>
      <c r="BQ210" s="119"/>
      <c r="BR210" s="119"/>
      <c r="BS210" s="119"/>
      <c r="BT210" s="119"/>
      <c r="BU210" s="119"/>
      <c r="BV210" s="119"/>
      <c r="BW210" s="119"/>
      <c r="BX210" s="119"/>
      <c r="BY210" s="119"/>
      <c r="BZ210" s="119"/>
      <c r="CA210" s="119"/>
    </row>
    <row r="211" spans="1:79" ht="24" hidden="1" customHeight="1" outlineLevel="1">
      <c r="A211" s="36">
        <v>3</v>
      </c>
      <c r="B211" s="88"/>
      <c r="C211" s="89"/>
      <c r="D211" s="89"/>
      <c r="E211" s="90"/>
      <c r="F211" s="91"/>
      <c r="G211" s="44" t="s">
        <v>218</v>
      </c>
      <c r="H211" s="96">
        <v>43320</v>
      </c>
      <c r="I211" s="105">
        <v>9</v>
      </c>
      <c r="J211" s="92"/>
      <c r="K211" s="92"/>
      <c r="L211" s="92"/>
      <c r="M211" s="93"/>
      <c r="N211" s="90"/>
      <c r="O211" s="94"/>
      <c r="P211" s="90"/>
      <c r="Q211" s="90"/>
      <c r="R211" s="94"/>
      <c r="S211" s="90"/>
      <c r="T211" s="90"/>
      <c r="U211" s="94"/>
      <c r="V211" s="44"/>
      <c r="W211" s="90"/>
      <c r="X211" s="44"/>
      <c r="Y211" s="44"/>
      <c r="Z211" s="90"/>
      <c r="AA211" s="94"/>
      <c r="AB211" s="44"/>
      <c r="AC211" s="90"/>
      <c r="AD211" s="44"/>
      <c r="AE211" s="44"/>
      <c r="AF211" s="90"/>
      <c r="AG211" s="94"/>
      <c r="AH211" s="90"/>
      <c r="AI211" s="90"/>
      <c r="AJ211" s="94"/>
      <c r="AK211" s="90"/>
      <c r="AL211" s="90"/>
      <c r="AM211" s="94"/>
      <c r="AN211" s="44"/>
      <c r="AO211" s="90"/>
      <c r="AP211" s="44"/>
      <c r="AQ211" s="44"/>
      <c r="AR211" s="90"/>
      <c r="AS211" s="97"/>
      <c r="AT211" s="98"/>
      <c r="AU211" s="98"/>
      <c r="AV211" s="98"/>
      <c r="AW211" s="98"/>
      <c r="AX211" s="98"/>
      <c r="AY211" s="98"/>
      <c r="AZ211" s="98"/>
      <c r="BA211" s="99"/>
      <c r="BB211" s="99"/>
      <c r="BC211" s="99"/>
      <c r="BD211" s="99"/>
      <c r="BE211" s="99"/>
      <c r="BF211" s="99"/>
      <c r="BG211" s="119"/>
      <c r="BH211" s="119"/>
      <c r="BI211" s="119"/>
      <c r="BJ211" s="119"/>
      <c r="BK211" s="119"/>
      <c r="BL211" s="119"/>
      <c r="BM211" s="119"/>
      <c r="BN211" s="119"/>
      <c r="BO211" s="119"/>
      <c r="BP211" s="119"/>
      <c r="BQ211" s="119"/>
      <c r="BR211" s="119"/>
      <c r="BS211" s="119"/>
      <c r="BT211" s="119"/>
      <c r="BU211" s="119"/>
      <c r="BV211" s="119"/>
      <c r="BW211" s="119"/>
      <c r="BX211" s="119"/>
      <c r="BY211" s="119"/>
      <c r="BZ211" s="119"/>
      <c r="CA211" s="119"/>
    </row>
    <row r="212" spans="1:79" ht="24" hidden="1" customHeight="1" outlineLevel="1">
      <c r="A212" s="36">
        <v>4</v>
      </c>
      <c r="B212" s="88"/>
      <c r="C212" s="89"/>
      <c r="D212" s="89"/>
      <c r="E212" s="90"/>
      <c r="F212" s="91"/>
      <c r="G212" s="44" t="s">
        <v>218</v>
      </c>
      <c r="H212" s="96">
        <v>43321</v>
      </c>
      <c r="I212" s="105">
        <v>9</v>
      </c>
      <c r="J212" s="92"/>
      <c r="K212" s="92"/>
      <c r="L212" s="92"/>
      <c r="M212" s="93"/>
      <c r="N212" s="90"/>
      <c r="O212" s="94"/>
      <c r="P212" s="90"/>
      <c r="Q212" s="90"/>
      <c r="R212" s="94"/>
      <c r="S212" s="90"/>
      <c r="T212" s="90"/>
      <c r="U212" s="94"/>
      <c r="V212" s="44"/>
      <c r="W212" s="90"/>
      <c r="X212" s="44"/>
      <c r="Y212" s="44"/>
      <c r="Z212" s="90"/>
      <c r="AA212" s="94"/>
      <c r="AB212" s="44"/>
      <c r="AC212" s="90"/>
      <c r="AD212" s="44"/>
      <c r="AE212" s="44"/>
      <c r="AF212" s="90"/>
      <c r="AG212" s="94"/>
      <c r="AH212" s="90"/>
      <c r="AI212" s="90"/>
      <c r="AJ212" s="94"/>
      <c r="AK212" s="90"/>
      <c r="AL212" s="90"/>
      <c r="AM212" s="94"/>
      <c r="AN212" s="44"/>
      <c r="AO212" s="90"/>
      <c r="AP212" s="44"/>
      <c r="AQ212" s="44"/>
      <c r="AR212" s="90"/>
      <c r="AS212" s="97"/>
      <c r="AT212" s="98"/>
      <c r="AU212" s="98"/>
      <c r="AV212" s="98"/>
      <c r="AW212" s="98"/>
      <c r="AX212" s="98"/>
      <c r="AY212" s="98"/>
      <c r="AZ212" s="98"/>
      <c r="BA212" s="99"/>
      <c r="BB212" s="99"/>
      <c r="BC212" s="99"/>
      <c r="BD212" s="99"/>
      <c r="BE212" s="99"/>
      <c r="BF212" s="99"/>
      <c r="BG212" s="119"/>
      <c r="BH212" s="119"/>
      <c r="BI212" s="119"/>
      <c r="BJ212" s="119"/>
      <c r="BK212" s="119"/>
      <c r="BL212" s="119"/>
      <c r="BM212" s="119"/>
      <c r="BN212" s="119"/>
      <c r="BO212" s="119"/>
      <c r="BP212" s="119"/>
      <c r="BQ212" s="119"/>
      <c r="BR212" s="119"/>
      <c r="BS212" s="119"/>
      <c r="BT212" s="119"/>
      <c r="BU212" s="119"/>
      <c r="BV212" s="119"/>
      <c r="BW212" s="119"/>
      <c r="BX212" s="119"/>
      <c r="BY212" s="119"/>
      <c r="BZ212" s="119"/>
      <c r="CA212" s="119"/>
    </row>
    <row r="213" spans="1:79" ht="24" hidden="1" customHeight="1" outlineLevel="1">
      <c r="A213" s="36">
        <v>5</v>
      </c>
      <c r="B213" s="88"/>
      <c r="C213" s="89"/>
      <c r="D213" s="89"/>
      <c r="E213" s="90"/>
      <c r="F213" s="91"/>
      <c r="G213" s="44" t="s">
        <v>218</v>
      </c>
      <c r="H213" s="96">
        <v>43322</v>
      </c>
      <c r="I213" s="105">
        <v>9</v>
      </c>
      <c r="J213" s="92"/>
      <c r="K213" s="92"/>
      <c r="L213" s="92"/>
      <c r="M213" s="93"/>
      <c r="N213" s="90"/>
      <c r="O213" s="94"/>
      <c r="P213" s="90"/>
      <c r="Q213" s="90"/>
      <c r="R213" s="94"/>
      <c r="S213" s="90"/>
      <c r="T213" s="90"/>
      <c r="U213" s="94"/>
      <c r="V213" s="44"/>
      <c r="W213" s="90"/>
      <c r="X213" s="44"/>
      <c r="Y213" s="44"/>
      <c r="Z213" s="90"/>
      <c r="AA213" s="94"/>
      <c r="AB213" s="44"/>
      <c r="AC213" s="90"/>
      <c r="AD213" s="44"/>
      <c r="AE213" s="44"/>
      <c r="AF213" s="90"/>
      <c r="AG213" s="94"/>
      <c r="AH213" s="90"/>
      <c r="AI213" s="90"/>
      <c r="AJ213" s="94"/>
      <c r="AK213" s="90"/>
      <c r="AL213" s="90"/>
      <c r="AM213" s="94"/>
      <c r="AN213" s="44"/>
      <c r="AO213" s="90"/>
      <c r="AP213" s="44"/>
      <c r="AQ213" s="44"/>
      <c r="AR213" s="90"/>
      <c r="AS213" s="97"/>
      <c r="AT213" s="98"/>
      <c r="AU213" s="98"/>
      <c r="AV213" s="98"/>
      <c r="AW213" s="98"/>
      <c r="AX213" s="98"/>
      <c r="AY213" s="98"/>
      <c r="AZ213" s="98"/>
      <c r="BA213" s="99"/>
      <c r="BB213" s="99"/>
      <c r="BC213" s="99"/>
      <c r="BD213" s="99"/>
      <c r="BE213" s="99"/>
      <c r="BF213" s="99"/>
      <c r="BG213" s="119"/>
      <c r="BH213" s="119"/>
      <c r="BI213" s="119"/>
      <c r="BJ213" s="119"/>
      <c r="BK213" s="119"/>
      <c r="BL213" s="119"/>
      <c r="BM213" s="119"/>
      <c r="BN213" s="119"/>
      <c r="BO213" s="119"/>
      <c r="BP213" s="119"/>
      <c r="BQ213" s="119"/>
      <c r="BR213" s="119"/>
      <c r="BS213" s="119"/>
      <c r="BT213" s="119"/>
      <c r="BU213" s="119"/>
      <c r="BV213" s="119"/>
      <c r="BW213" s="119"/>
      <c r="BX213" s="119"/>
      <c r="BY213" s="119"/>
      <c r="BZ213" s="119"/>
      <c r="CA213" s="119"/>
    </row>
    <row r="214" spans="1:79" ht="24" hidden="1" customHeight="1" outlineLevel="1">
      <c r="A214" s="36">
        <v>6</v>
      </c>
      <c r="B214" s="88"/>
      <c r="C214" s="89"/>
      <c r="D214" s="89"/>
      <c r="E214" s="90"/>
      <c r="F214" s="91"/>
      <c r="G214" s="44" t="s">
        <v>218</v>
      </c>
      <c r="H214" s="96">
        <v>43323</v>
      </c>
      <c r="I214" s="105">
        <v>9</v>
      </c>
      <c r="J214" s="92"/>
      <c r="K214" s="92"/>
      <c r="L214" s="92"/>
      <c r="M214" s="93"/>
      <c r="N214" s="90"/>
      <c r="O214" s="94"/>
      <c r="P214" s="90"/>
      <c r="Q214" s="90"/>
      <c r="R214" s="94"/>
      <c r="S214" s="90"/>
      <c r="T214" s="90"/>
      <c r="U214" s="94"/>
      <c r="V214" s="44"/>
      <c r="W214" s="90"/>
      <c r="X214" s="44"/>
      <c r="Y214" s="44"/>
      <c r="Z214" s="90"/>
      <c r="AA214" s="94"/>
      <c r="AB214" s="44"/>
      <c r="AC214" s="90"/>
      <c r="AD214" s="44"/>
      <c r="AE214" s="44"/>
      <c r="AF214" s="90"/>
      <c r="AG214" s="94"/>
      <c r="AH214" s="90"/>
      <c r="AI214" s="90"/>
      <c r="AJ214" s="94"/>
      <c r="AK214" s="90"/>
      <c r="AL214" s="90"/>
      <c r="AM214" s="94"/>
      <c r="AN214" s="44"/>
      <c r="AO214" s="90"/>
      <c r="AP214" s="44"/>
      <c r="AQ214" s="44"/>
      <c r="AR214" s="90"/>
      <c r="AS214" s="97"/>
      <c r="AT214" s="98"/>
      <c r="AU214" s="98"/>
      <c r="AV214" s="98"/>
      <c r="AW214" s="98"/>
      <c r="AX214" s="98"/>
      <c r="AY214" s="98"/>
      <c r="AZ214" s="98"/>
      <c r="BA214" s="99"/>
      <c r="BB214" s="99"/>
      <c r="BC214" s="99"/>
      <c r="BD214" s="99"/>
      <c r="BE214" s="99"/>
      <c r="BF214" s="99"/>
      <c r="BG214" s="119"/>
      <c r="BH214" s="119"/>
      <c r="BI214" s="119"/>
      <c r="BJ214" s="119"/>
      <c r="BK214" s="119"/>
      <c r="BL214" s="119"/>
      <c r="BM214" s="119"/>
      <c r="BN214" s="119"/>
      <c r="BO214" s="119"/>
      <c r="BP214" s="119"/>
      <c r="BQ214" s="119"/>
      <c r="BR214" s="119"/>
      <c r="BS214" s="119"/>
      <c r="BT214" s="119"/>
      <c r="BU214" s="119"/>
      <c r="BV214" s="119"/>
      <c r="BW214" s="119"/>
      <c r="BX214" s="119"/>
      <c r="BY214" s="119"/>
      <c r="BZ214" s="119"/>
      <c r="CA214" s="119"/>
    </row>
    <row r="215" spans="1:79" ht="24" hidden="1" customHeight="1" outlineLevel="1">
      <c r="A215" s="36">
        <v>7</v>
      </c>
      <c r="B215" s="88"/>
      <c r="C215" s="89"/>
      <c r="D215" s="89"/>
      <c r="E215" s="90"/>
      <c r="F215" s="91"/>
      <c r="G215" s="44" t="s">
        <v>218</v>
      </c>
      <c r="H215" s="96">
        <v>43324</v>
      </c>
      <c r="I215" s="105">
        <v>9</v>
      </c>
      <c r="J215" s="92"/>
      <c r="K215" s="92"/>
      <c r="L215" s="92"/>
      <c r="M215" s="93"/>
      <c r="N215" s="90"/>
      <c r="O215" s="94"/>
      <c r="P215" s="90"/>
      <c r="Q215" s="90"/>
      <c r="R215" s="94"/>
      <c r="S215" s="90"/>
      <c r="T215" s="90"/>
      <c r="U215" s="94"/>
      <c r="V215" s="44"/>
      <c r="W215" s="90"/>
      <c r="X215" s="44"/>
      <c r="Y215" s="44"/>
      <c r="Z215" s="90"/>
      <c r="AA215" s="94"/>
      <c r="AB215" s="44"/>
      <c r="AC215" s="90"/>
      <c r="AD215" s="44"/>
      <c r="AE215" s="44"/>
      <c r="AF215" s="90"/>
      <c r="AG215" s="94"/>
      <c r="AH215" s="90"/>
      <c r="AI215" s="90"/>
      <c r="AJ215" s="94"/>
      <c r="AK215" s="90"/>
      <c r="AL215" s="90"/>
      <c r="AM215" s="94"/>
      <c r="AN215" s="44"/>
      <c r="AO215" s="90"/>
      <c r="AP215" s="44"/>
      <c r="AQ215" s="44"/>
      <c r="AR215" s="90"/>
      <c r="AS215" s="97"/>
      <c r="AT215" s="98"/>
      <c r="AU215" s="98"/>
      <c r="AV215" s="98"/>
      <c r="AW215" s="98"/>
      <c r="AX215" s="98"/>
      <c r="AY215" s="98"/>
      <c r="AZ215" s="98"/>
      <c r="BA215" s="99"/>
      <c r="BB215" s="99"/>
      <c r="BC215" s="99"/>
      <c r="BD215" s="99"/>
      <c r="BE215" s="99"/>
      <c r="BF215" s="99"/>
      <c r="BG215" s="119"/>
      <c r="BH215" s="119"/>
      <c r="BI215" s="119"/>
      <c r="BJ215" s="119"/>
      <c r="BK215" s="119"/>
      <c r="BL215" s="119"/>
      <c r="BM215" s="119"/>
      <c r="BN215" s="119"/>
      <c r="BO215" s="119"/>
      <c r="BP215" s="119"/>
      <c r="BQ215" s="119"/>
      <c r="BR215" s="119"/>
      <c r="BS215" s="119"/>
      <c r="BT215" s="119"/>
      <c r="BU215" s="119"/>
      <c r="BV215" s="119"/>
      <c r="BW215" s="119"/>
      <c r="BX215" s="119"/>
      <c r="BY215" s="119"/>
      <c r="BZ215" s="119"/>
      <c r="CA215" s="119"/>
    </row>
    <row r="216" spans="1:79" ht="24" hidden="1" customHeight="1" outlineLevel="1">
      <c r="A216" s="36">
        <v>8</v>
      </c>
      <c r="B216" s="88"/>
      <c r="C216" s="89"/>
      <c r="D216" s="89"/>
      <c r="E216" s="90"/>
      <c r="F216" s="91"/>
      <c r="G216" s="44" t="s">
        <v>218</v>
      </c>
      <c r="H216" s="96">
        <v>43325</v>
      </c>
      <c r="I216" s="105">
        <v>9</v>
      </c>
      <c r="J216" s="92"/>
      <c r="K216" s="92"/>
      <c r="L216" s="92"/>
      <c r="M216" s="93"/>
      <c r="N216" s="90"/>
      <c r="O216" s="94"/>
      <c r="P216" s="90"/>
      <c r="Q216" s="90"/>
      <c r="R216" s="94"/>
      <c r="S216" s="90"/>
      <c r="T216" s="90"/>
      <c r="U216" s="94"/>
      <c r="V216" s="44"/>
      <c r="W216" s="90"/>
      <c r="X216" s="44"/>
      <c r="Y216" s="44"/>
      <c r="Z216" s="90"/>
      <c r="AA216" s="94"/>
      <c r="AB216" s="44"/>
      <c r="AC216" s="90"/>
      <c r="AD216" s="44"/>
      <c r="AE216" s="44"/>
      <c r="AF216" s="90"/>
      <c r="AG216" s="94"/>
      <c r="AH216" s="90"/>
      <c r="AI216" s="90"/>
      <c r="AJ216" s="94"/>
      <c r="AK216" s="90"/>
      <c r="AL216" s="90"/>
      <c r="AM216" s="94"/>
      <c r="AN216" s="44"/>
      <c r="AO216" s="90"/>
      <c r="AP216" s="44"/>
      <c r="AQ216" s="44"/>
      <c r="AR216" s="90"/>
      <c r="AS216" s="97"/>
      <c r="AT216" s="98"/>
      <c r="AU216" s="98"/>
      <c r="AV216" s="98"/>
      <c r="AW216" s="98"/>
      <c r="AX216" s="98"/>
      <c r="AY216" s="98"/>
      <c r="AZ216" s="98"/>
      <c r="BA216" s="99"/>
      <c r="BB216" s="99"/>
      <c r="BC216" s="99"/>
      <c r="BD216" s="99"/>
      <c r="BE216" s="99"/>
      <c r="BF216" s="99"/>
      <c r="BG216" s="119"/>
      <c r="BH216" s="119"/>
      <c r="BI216" s="119"/>
      <c r="BJ216" s="119"/>
      <c r="BK216" s="119"/>
      <c r="BL216" s="119"/>
      <c r="BM216" s="119"/>
      <c r="BN216" s="119"/>
      <c r="BO216" s="119"/>
      <c r="BP216" s="119"/>
      <c r="BQ216" s="119"/>
      <c r="BR216" s="119"/>
      <c r="BS216" s="119"/>
      <c r="BT216" s="119"/>
      <c r="BU216" s="119"/>
      <c r="BV216" s="119"/>
      <c r="BW216" s="119"/>
      <c r="BX216" s="119"/>
      <c r="BY216" s="119"/>
      <c r="BZ216" s="119"/>
      <c r="CA216" s="119"/>
    </row>
    <row r="217" spans="1:79" ht="24" hidden="1" customHeight="1" outlineLevel="1">
      <c r="A217" s="36">
        <v>9</v>
      </c>
      <c r="B217" s="88"/>
      <c r="C217" s="89"/>
      <c r="D217" s="89"/>
      <c r="E217" s="90"/>
      <c r="F217" s="91"/>
      <c r="G217" s="44" t="s">
        <v>218</v>
      </c>
      <c r="H217" s="96">
        <v>43326</v>
      </c>
      <c r="I217" s="105">
        <v>9</v>
      </c>
      <c r="J217" s="92"/>
      <c r="K217" s="92"/>
      <c r="L217" s="92"/>
      <c r="M217" s="93"/>
      <c r="N217" s="90"/>
      <c r="O217" s="94"/>
      <c r="P217" s="90"/>
      <c r="Q217" s="90"/>
      <c r="R217" s="94"/>
      <c r="S217" s="90"/>
      <c r="T217" s="90"/>
      <c r="U217" s="94"/>
      <c r="V217" s="44"/>
      <c r="W217" s="90"/>
      <c r="X217" s="44"/>
      <c r="Y217" s="44"/>
      <c r="Z217" s="90"/>
      <c r="AA217" s="94"/>
      <c r="AB217" s="44"/>
      <c r="AC217" s="90"/>
      <c r="AD217" s="44"/>
      <c r="AE217" s="44"/>
      <c r="AF217" s="90"/>
      <c r="AG217" s="94"/>
      <c r="AH217" s="90"/>
      <c r="AI217" s="90"/>
      <c r="AJ217" s="94"/>
      <c r="AK217" s="90"/>
      <c r="AL217" s="90"/>
      <c r="AM217" s="94"/>
      <c r="AN217" s="44"/>
      <c r="AO217" s="90"/>
      <c r="AP217" s="44"/>
      <c r="AQ217" s="44"/>
      <c r="AR217" s="90"/>
      <c r="AS217" s="97"/>
      <c r="AT217" s="98"/>
      <c r="AU217" s="98"/>
      <c r="AV217" s="98"/>
      <c r="AW217" s="98"/>
      <c r="AX217" s="98"/>
      <c r="AY217" s="98"/>
      <c r="AZ217" s="98"/>
      <c r="BA217" s="99"/>
      <c r="BB217" s="99"/>
      <c r="BC217" s="99"/>
      <c r="BD217" s="99"/>
      <c r="BE217" s="99"/>
      <c r="BF217" s="99"/>
      <c r="BG217" s="119"/>
      <c r="BH217" s="119"/>
      <c r="BI217" s="119"/>
      <c r="BJ217" s="119"/>
      <c r="BK217" s="119"/>
      <c r="BL217" s="119"/>
      <c r="BM217" s="119"/>
      <c r="BN217" s="119"/>
      <c r="BO217" s="119"/>
      <c r="BP217" s="119"/>
      <c r="BQ217" s="119"/>
      <c r="BR217" s="119"/>
      <c r="BS217" s="119"/>
      <c r="BT217" s="119"/>
      <c r="BU217" s="119"/>
      <c r="BV217" s="119"/>
      <c r="BW217" s="119"/>
      <c r="BX217" s="119"/>
      <c r="BY217" s="119"/>
      <c r="BZ217" s="119"/>
      <c r="CA217" s="119"/>
    </row>
    <row r="218" spans="1:79" ht="24" hidden="1" customHeight="1" outlineLevel="1">
      <c r="A218" s="36">
        <v>10</v>
      </c>
      <c r="B218" s="88"/>
      <c r="C218" s="89"/>
      <c r="D218" s="89"/>
      <c r="E218" s="90"/>
      <c r="F218" s="91"/>
      <c r="G218" s="44" t="s">
        <v>218</v>
      </c>
      <c r="H218" s="96">
        <v>43327</v>
      </c>
      <c r="I218" s="105">
        <v>9</v>
      </c>
      <c r="J218" s="92"/>
      <c r="K218" s="92"/>
      <c r="L218" s="92"/>
      <c r="M218" s="93"/>
      <c r="N218" s="90"/>
      <c r="O218" s="94"/>
      <c r="P218" s="90"/>
      <c r="Q218" s="90"/>
      <c r="R218" s="94"/>
      <c r="S218" s="90"/>
      <c r="T218" s="90"/>
      <c r="U218" s="94"/>
      <c r="V218" s="44"/>
      <c r="W218" s="90"/>
      <c r="X218" s="44"/>
      <c r="Y218" s="44"/>
      <c r="Z218" s="90"/>
      <c r="AA218" s="94"/>
      <c r="AB218" s="44"/>
      <c r="AC218" s="90"/>
      <c r="AD218" s="44"/>
      <c r="AE218" s="44"/>
      <c r="AF218" s="90"/>
      <c r="AG218" s="94"/>
      <c r="AH218" s="90"/>
      <c r="AI218" s="90"/>
      <c r="AJ218" s="94"/>
      <c r="AK218" s="90"/>
      <c r="AL218" s="90"/>
      <c r="AM218" s="94"/>
      <c r="AN218" s="44"/>
      <c r="AO218" s="90"/>
      <c r="AP218" s="44"/>
      <c r="AQ218" s="44"/>
      <c r="AR218" s="90"/>
      <c r="AS218" s="97"/>
      <c r="AT218" s="98"/>
      <c r="AU218" s="98"/>
      <c r="AV218" s="98"/>
      <c r="AW218" s="98"/>
      <c r="AX218" s="98"/>
      <c r="AY218" s="98"/>
      <c r="AZ218" s="98"/>
      <c r="BA218" s="99"/>
      <c r="BB218" s="99"/>
      <c r="BC218" s="99"/>
      <c r="BD218" s="99"/>
      <c r="BE218" s="99"/>
      <c r="BF218" s="99"/>
      <c r="BG218" s="119"/>
      <c r="BH218" s="119"/>
      <c r="BI218" s="119"/>
      <c r="BJ218" s="119"/>
      <c r="BK218" s="119"/>
      <c r="BL218" s="119"/>
      <c r="BM218" s="119"/>
      <c r="BN218" s="119"/>
      <c r="BO218" s="119"/>
      <c r="BP218" s="119"/>
      <c r="BQ218" s="119"/>
      <c r="BR218" s="119"/>
      <c r="BS218" s="119"/>
      <c r="BT218" s="119"/>
      <c r="BU218" s="119"/>
      <c r="BV218" s="119"/>
      <c r="BW218" s="119"/>
      <c r="BX218" s="119"/>
      <c r="BY218" s="119"/>
      <c r="BZ218" s="119"/>
      <c r="CA218" s="119"/>
    </row>
    <row r="219" spans="1:79" ht="24" hidden="1" customHeight="1" outlineLevel="1">
      <c r="A219" s="36">
        <v>11</v>
      </c>
      <c r="B219" s="88"/>
      <c r="C219" s="89"/>
      <c r="D219" s="89"/>
      <c r="E219" s="90"/>
      <c r="F219" s="91"/>
      <c r="G219" s="44" t="s">
        <v>218</v>
      </c>
      <c r="H219" s="96">
        <v>43328</v>
      </c>
      <c r="I219" s="105">
        <v>9</v>
      </c>
      <c r="J219" s="92"/>
      <c r="K219" s="92"/>
      <c r="L219" s="92"/>
      <c r="M219" s="93"/>
      <c r="N219" s="90"/>
      <c r="O219" s="94"/>
      <c r="P219" s="90"/>
      <c r="Q219" s="90"/>
      <c r="R219" s="94"/>
      <c r="S219" s="90"/>
      <c r="T219" s="90"/>
      <c r="U219" s="94"/>
      <c r="V219" s="44"/>
      <c r="W219" s="90"/>
      <c r="X219" s="44"/>
      <c r="Y219" s="44"/>
      <c r="Z219" s="90"/>
      <c r="AA219" s="94"/>
      <c r="AB219" s="44"/>
      <c r="AC219" s="90"/>
      <c r="AD219" s="44"/>
      <c r="AE219" s="44"/>
      <c r="AF219" s="90"/>
      <c r="AG219" s="94"/>
      <c r="AH219" s="90"/>
      <c r="AI219" s="90"/>
      <c r="AJ219" s="94"/>
      <c r="AK219" s="90"/>
      <c r="AL219" s="90"/>
      <c r="AM219" s="94"/>
      <c r="AN219" s="44"/>
      <c r="AO219" s="90"/>
      <c r="AP219" s="44"/>
      <c r="AQ219" s="44"/>
      <c r="AR219" s="90"/>
      <c r="AS219" s="97"/>
      <c r="AT219" s="98"/>
      <c r="AU219" s="98"/>
      <c r="AV219" s="98"/>
      <c r="AW219" s="98"/>
      <c r="AX219" s="98"/>
      <c r="AY219" s="98"/>
      <c r="AZ219" s="98"/>
      <c r="BA219" s="99"/>
      <c r="BB219" s="99"/>
      <c r="BC219" s="99"/>
      <c r="BD219" s="99"/>
      <c r="BE219" s="99"/>
      <c r="BF219" s="99"/>
      <c r="BG219" s="119"/>
      <c r="BH219" s="119"/>
      <c r="BI219" s="119"/>
      <c r="BJ219" s="119"/>
      <c r="BK219" s="119"/>
      <c r="BL219" s="119"/>
      <c r="BM219" s="119"/>
      <c r="BN219" s="119"/>
      <c r="BO219" s="119"/>
      <c r="BP219" s="119"/>
      <c r="BQ219" s="119"/>
      <c r="BR219" s="119"/>
      <c r="BS219" s="119"/>
      <c r="BT219" s="119"/>
      <c r="BU219" s="119"/>
      <c r="BV219" s="119"/>
      <c r="BW219" s="119"/>
      <c r="BX219" s="119"/>
      <c r="BY219" s="119"/>
      <c r="BZ219" s="119"/>
      <c r="CA219" s="119"/>
    </row>
    <row r="220" spans="1:79" ht="24" hidden="1" customHeight="1" outlineLevel="1">
      <c r="A220" s="36">
        <v>12</v>
      </c>
      <c r="B220" s="88"/>
      <c r="C220" s="89"/>
      <c r="D220" s="89"/>
      <c r="E220" s="90"/>
      <c r="F220" s="91"/>
      <c r="G220" s="44" t="s">
        <v>218</v>
      </c>
      <c r="H220" s="96">
        <v>43329</v>
      </c>
      <c r="I220" s="105">
        <v>9</v>
      </c>
      <c r="J220" s="92"/>
      <c r="K220" s="92"/>
      <c r="L220" s="92"/>
      <c r="M220" s="93"/>
      <c r="N220" s="90"/>
      <c r="O220" s="94"/>
      <c r="P220" s="90"/>
      <c r="Q220" s="90"/>
      <c r="R220" s="94"/>
      <c r="S220" s="90"/>
      <c r="T220" s="90"/>
      <c r="U220" s="94"/>
      <c r="V220" s="44"/>
      <c r="W220" s="90"/>
      <c r="X220" s="44"/>
      <c r="Y220" s="44"/>
      <c r="Z220" s="90"/>
      <c r="AA220" s="94"/>
      <c r="AB220" s="44"/>
      <c r="AC220" s="90"/>
      <c r="AD220" s="44"/>
      <c r="AE220" s="44"/>
      <c r="AF220" s="90"/>
      <c r="AG220" s="94"/>
      <c r="AH220" s="90"/>
      <c r="AI220" s="90"/>
      <c r="AJ220" s="94"/>
      <c r="AK220" s="90"/>
      <c r="AL220" s="90"/>
      <c r="AM220" s="94"/>
      <c r="AN220" s="44"/>
      <c r="AO220" s="90"/>
      <c r="AP220" s="44"/>
      <c r="AQ220" s="44"/>
      <c r="AR220" s="90"/>
      <c r="AS220" s="97"/>
      <c r="AT220" s="98"/>
      <c r="AU220" s="98"/>
      <c r="AV220" s="98"/>
      <c r="AW220" s="98"/>
      <c r="AX220" s="98"/>
      <c r="AY220" s="98"/>
      <c r="AZ220" s="98"/>
      <c r="BA220" s="99"/>
      <c r="BB220" s="99"/>
      <c r="BC220" s="99"/>
      <c r="BD220" s="99"/>
      <c r="BE220" s="99"/>
      <c r="BF220" s="99"/>
      <c r="BG220" s="119"/>
      <c r="BH220" s="119"/>
      <c r="BI220" s="119"/>
      <c r="BJ220" s="119"/>
      <c r="BK220" s="119"/>
      <c r="BL220" s="119"/>
      <c r="BM220" s="119"/>
      <c r="BN220" s="119"/>
      <c r="BO220" s="119"/>
      <c r="BP220" s="119"/>
      <c r="BQ220" s="119"/>
      <c r="BR220" s="119"/>
      <c r="BS220" s="119"/>
      <c r="BT220" s="119"/>
      <c r="BU220" s="119"/>
      <c r="BV220" s="119"/>
      <c r="BW220" s="119"/>
      <c r="BX220" s="119"/>
      <c r="BY220" s="119"/>
      <c r="BZ220" s="119"/>
      <c r="CA220" s="119"/>
    </row>
    <row r="221" spans="1:79" ht="24" hidden="1" customHeight="1" outlineLevel="1">
      <c r="A221" s="36">
        <v>13</v>
      </c>
      <c r="B221" s="88"/>
      <c r="C221" s="89"/>
      <c r="D221" s="89"/>
      <c r="E221" s="90"/>
      <c r="F221" s="91"/>
      <c r="G221" s="44" t="s">
        <v>218</v>
      </c>
      <c r="H221" s="96">
        <v>43330</v>
      </c>
      <c r="I221" s="105">
        <v>9</v>
      </c>
      <c r="J221" s="92"/>
      <c r="K221" s="92"/>
      <c r="L221" s="92"/>
      <c r="M221" s="93"/>
      <c r="N221" s="90"/>
      <c r="O221" s="94"/>
      <c r="P221" s="90"/>
      <c r="Q221" s="90"/>
      <c r="R221" s="94"/>
      <c r="S221" s="90"/>
      <c r="T221" s="90"/>
      <c r="U221" s="94"/>
      <c r="V221" s="44"/>
      <c r="W221" s="90"/>
      <c r="X221" s="44"/>
      <c r="Y221" s="44"/>
      <c r="Z221" s="90"/>
      <c r="AA221" s="94"/>
      <c r="AB221" s="44"/>
      <c r="AC221" s="90"/>
      <c r="AD221" s="44"/>
      <c r="AE221" s="44"/>
      <c r="AF221" s="90"/>
      <c r="AG221" s="94"/>
      <c r="AH221" s="90"/>
      <c r="AI221" s="90"/>
      <c r="AJ221" s="94"/>
      <c r="AK221" s="90"/>
      <c r="AL221" s="90"/>
      <c r="AM221" s="94"/>
      <c r="AN221" s="44"/>
      <c r="AO221" s="90"/>
      <c r="AP221" s="44"/>
      <c r="AQ221" s="44"/>
      <c r="AR221" s="90"/>
      <c r="AS221" s="97"/>
      <c r="AT221" s="98"/>
      <c r="AU221" s="98"/>
      <c r="AV221" s="98"/>
      <c r="AW221" s="98"/>
      <c r="AX221" s="98"/>
      <c r="AY221" s="98"/>
      <c r="AZ221" s="98"/>
      <c r="BA221" s="99"/>
      <c r="BB221" s="99"/>
      <c r="BC221" s="99"/>
      <c r="BD221" s="99"/>
      <c r="BE221" s="99"/>
      <c r="BF221" s="99"/>
      <c r="BG221" s="119"/>
      <c r="BH221" s="119"/>
      <c r="BI221" s="119"/>
      <c r="BJ221" s="119"/>
      <c r="BK221" s="119"/>
      <c r="BL221" s="119"/>
      <c r="BM221" s="119"/>
      <c r="BN221" s="119"/>
      <c r="BO221" s="119"/>
      <c r="BP221" s="119"/>
      <c r="BQ221" s="119"/>
      <c r="BR221" s="119"/>
      <c r="BS221" s="119"/>
      <c r="BT221" s="119"/>
      <c r="BU221" s="119"/>
      <c r="BV221" s="119"/>
      <c r="BW221" s="119"/>
      <c r="BX221" s="119"/>
      <c r="BY221" s="119"/>
      <c r="BZ221" s="119"/>
      <c r="CA221" s="119"/>
    </row>
    <row r="222" spans="1:79" ht="24" hidden="1" customHeight="1" outlineLevel="1">
      <c r="A222" s="36">
        <v>14</v>
      </c>
      <c r="B222" s="88"/>
      <c r="C222" s="89"/>
      <c r="D222" s="89"/>
      <c r="E222" s="90"/>
      <c r="F222" s="91"/>
      <c r="G222" s="44" t="s">
        <v>218</v>
      </c>
      <c r="H222" s="96">
        <v>43331</v>
      </c>
      <c r="I222" s="105">
        <v>9</v>
      </c>
      <c r="J222" s="92"/>
      <c r="K222" s="92"/>
      <c r="L222" s="92"/>
      <c r="M222" s="93"/>
      <c r="N222" s="90"/>
      <c r="O222" s="94"/>
      <c r="P222" s="90"/>
      <c r="Q222" s="90"/>
      <c r="R222" s="94"/>
      <c r="S222" s="90"/>
      <c r="T222" s="90"/>
      <c r="U222" s="94"/>
      <c r="V222" s="44"/>
      <c r="W222" s="90"/>
      <c r="X222" s="44"/>
      <c r="Y222" s="44"/>
      <c r="Z222" s="90"/>
      <c r="AA222" s="94"/>
      <c r="AB222" s="44"/>
      <c r="AC222" s="90"/>
      <c r="AD222" s="44"/>
      <c r="AE222" s="44"/>
      <c r="AF222" s="90"/>
      <c r="AG222" s="94"/>
      <c r="AH222" s="90"/>
      <c r="AI222" s="90"/>
      <c r="AJ222" s="94"/>
      <c r="AK222" s="90"/>
      <c r="AL222" s="90"/>
      <c r="AM222" s="94"/>
      <c r="AN222" s="44"/>
      <c r="AO222" s="90"/>
      <c r="AP222" s="44"/>
      <c r="AQ222" s="44"/>
      <c r="AR222" s="90"/>
      <c r="AS222" s="97"/>
      <c r="AT222" s="98"/>
      <c r="AU222" s="98"/>
      <c r="AV222" s="98"/>
      <c r="AW222" s="98"/>
      <c r="AX222" s="98"/>
      <c r="AY222" s="98"/>
      <c r="AZ222" s="98"/>
      <c r="BA222" s="99"/>
      <c r="BB222" s="99"/>
      <c r="BC222" s="99"/>
      <c r="BD222" s="99"/>
      <c r="BE222" s="99"/>
      <c r="BF222" s="99"/>
      <c r="BG222" s="119"/>
      <c r="BH222" s="119"/>
      <c r="BI222" s="119"/>
      <c r="BJ222" s="119"/>
      <c r="BK222" s="119"/>
      <c r="BL222" s="119"/>
      <c r="BM222" s="119"/>
      <c r="BN222" s="119"/>
      <c r="BO222" s="119"/>
      <c r="BP222" s="119"/>
      <c r="BQ222" s="119"/>
      <c r="BR222" s="119"/>
      <c r="BS222" s="119"/>
      <c r="BT222" s="119"/>
      <c r="BU222" s="119"/>
      <c r="BV222" s="119"/>
      <c r="BW222" s="119"/>
      <c r="BX222" s="119"/>
      <c r="BY222" s="119"/>
      <c r="BZ222" s="119"/>
      <c r="CA222" s="119"/>
    </row>
    <row r="223" spans="1:79" ht="24" hidden="1" customHeight="1" outlineLevel="1">
      <c r="B223" s="88"/>
      <c r="C223" s="89"/>
      <c r="D223" s="89"/>
      <c r="E223" s="90"/>
      <c r="F223" s="91"/>
      <c r="G223" s="44" t="s">
        <v>218</v>
      </c>
      <c r="H223" s="96">
        <v>43332</v>
      </c>
      <c r="I223" s="105">
        <v>9</v>
      </c>
      <c r="J223" s="92"/>
      <c r="K223" s="92"/>
      <c r="L223" s="92"/>
      <c r="M223" s="93"/>
      <c r="N223" s="90"/>
      <c r="O223" s="94"/>
      <c r="P223" s="90"/>
      <c r="Q223" s="90"/>
      <c r="R223" s="94"/>
      <c r="S223" s="90"/>
      <c r="T223" s="90"/>
      <c r="U223" s="94"/>
      <c r="V223" s="44"/>
      <c r="W223" s="90"/>
      <c r="X223" s="44"/>
      <c r="Y223" s="44"/>
      <c r="Z223" s="90"/>
      <c r="AA223" s="94"/>
      <c r="AB223" s="44"/>
      <c r="AC223" s="90"/>
      <c r="AD223" s="44"/>
      <c r="AE223" s="44"/>
      <c r="AF223" s="90"/>
      <c r="AG223" s="94"/>
      <c r="AH223" s="90"/>
      <c r="AI223" s="90"/>
      <c r="AJ223" s="94"/>
      <c r="AK223" s="90"/>
      <c r="AL223" s="90"/>
      <c r="AM223" s="94"/>
      <c r="AN223" s="44"/>
      <c r="AO223" s="90"/>
      <c r="AP223" s="44"/>
      <c r="AQ223" s="44"/>
      <c r="AR223" s="90"/>
      <c r="AS223" s="97"/>
      <c r="AT223" s="98"/>
      <c r="AU223" s="98"/>
      <c r="AV223" s="98"/>
      <c r="AW223" s="98"/>
      <c r="AX223" s="98"/>
      <c r="AY223" s="98"/>
      <c r="AZ223" s="98"/>
      <c r="BA223" s="99"/>
      <c r="BB223" s="99"/>
      <c r="BC223" s="99"/>
      <c r="BD223" s="99"/>
      <c r="BE223" s="99"/>
      <c r="BF223" s="99"/>
      <c r="BG223" s="119"/>
      <c r="BH223" s="119"/>
      <c r="BI223" s="119"/>
      <c r="BJ223" s="119"/>
      <c r="BK223" s="119"/>
      <c r="BL223" s="119"/>
      <c r="BM223" s="119"/>
      <c r="BN223" s="119"/>
      <c r="BO223" s="119"/>
      <c r="BP223" s="119"/>
      <c r="BQ223" s="119"/>
      <c r="BR223" s="119"/>
      <c r="BS223" s="119"/>
      <c r="BT223" s="119"/>
      <c r="BU223" s="119"/>
      <c r="BV223" s="119"/>
      <c r="BW223" s="119"/>
      <c r="BX223" s="119"/>
      <c r="BY223" s="119"/>
      <c r="BZ223" s="119"/>
      <c r="CA223" s="119"/>
    </row>
    <row r="224" spans="1:79" ht="24" hidden="1" customHeight="1" outlineLevel="1">
      <c r="B224" s="88"/>
      <c r="C224" s="89"/>
      <c r="D224" s="89"/>
      <c r="E224" s="90"/>
      <c r="F224" s="91"/>
      <c r="G224" s="44" t="s">
        <v>218</v>
      </c>
      <c r="H224" s="96">
        <v>43333</v>
      </c>
      <c r="I224" s="105">
        <v>0</v>
      </c>
      <c r="J224" s="92"/>
      <c r="K224" s="92"/>
      <c r="L224" s="92"/>
      <c r="M224" s="93"/>
      <c r="N224" s="90"/>
      <c r="O224" s="94"/>
      <c r="P224" s="90"/>
      <c r="Q224" s="90"/>
      <c r="R224" s="94"/>
      <c r="S224" s="90"/>
      <c r="T224" s="90"/>
      <c r="U224" s="94"/>
      <c r="V224" s="44"/>
      <c r="W224" s="90"/>
      <c r="X224" s="44"/>
      <c r="Y224" s="44"/>
      <c r="Z224" s="90"/>
      <c r="AA224" s="94"/>
      <c r="AB224" s="44"/>
      <c r="AC224" s="90"/>
      <c r="AD224" s="44"/>
      <c r="AE224" s="44"/>
      <c r="AF224" s="90"/>
      <c r="AG224" s="94"/>
      <c r="AH224" s="90"/>
      <c r="AI224" s="90"/>
      <c r="AJ224" s="94"/>
      <c r="AK224" s="90"/>
      <c r="AL224" s="90"/>
      <c r="AM224" s="94"/>
      <c r="AN224" s="44"/>
      <c r="AO224" s="90"/>
      <c r="AP224" s="44"/>
      <c r="AQ224" s="44"/>
      <c r="AR224" s="90"/>
      <c r="AS224" s="97"/>
      <c r="AT224" s="98"/>
      <c r="AU224" s="98"/>
      <c r="AV224" s="98"/>
      <c r="AW224" s="98"/>
      <c r="AX224" s="98"/>
      <c r="AY224" s="98"/>
      <c r="AZ224" s="98"/>
      <c r="BA224" s="99"/>
      <c r="BB224" s="99"/>
      <c r="BC224" s="99"/>
      <c r="BD224" s="99"/>
      <c r="BE224" s="99"/>
      <c r="BF224" s="99"/>
      <c r="BG224" s="119"/>
      <c r="BH224" s="119"/>
      <c r="BI224" s="119"/>
      <c r="BJ224" s="119"/>
      <c r="BK224" s="119"/>
      <c r="BL224" s="119"/>
      <c r="BM224" s="119"/>
      <c r="BN224" s="119"/>
      <c r="BO224" s="119"/>
      <c r="BP224" s="119"/>
      <c r="BQ224" s="119"/>
      <c r="BR224" s="119"/>
      <c r="BS224" s="119"/>
      <c r="BT224" s="119"/>
      <c r="BU224" s="119"/>
      <c r="BV224" s="119"/>
      <c r="BW224" s="119"/>
      <c r="BX224" s="119"/>
      <c r="BY224" s="119"/>
      <c r="BZ224" s="119"/>
      <c r="CA224" s="119"/>
    </row>
    <row r="225" spans="1:79" ht="24" hidden="1" customHeight="1" outlineLevel="1">
      <c r="B225" s="88"/>
      <c r="C225" s="89"/>
      <c r="D225" s="89"/>
      <c r="E225" s="90"/>
      <c r="F225" s="91"/>
      <c r="G225" s="44" t="s">
        <v>218</v>
      </c>
      <c r="H225" s="96">
        <v>43334</v>
      </c>
      <c r="I225" s="105">
        <v>0</v>
      </c>
      <c r="J225" s="92"/>
      <c r="K225" s="92"/>
      <c r="L225" s="92"/>
      <c r="M225" s="93"/>
      <c r="N225" s="90"/>
      <c r="O225" s="94"/>
      <c r="P225" s="90"/>
      <c r="Q225" s="90"/>
      <c r="R225" s="94"/>
      <c r="S225" s="90"/>
      <c r="T225" s="90"/>
      <c r="U225" s="94"/>
      <c r="V225" s="44"/>
      <c r="W225" s="90"/>
      <c r="X225" s="44"/>
      <c r="Y225" s="44"/>
      <c r="Z225" s="90"/>
      <c r="AA225" s="94"/>
      <c r="AB225" s="44"/>
      <c r="AC225" s="90"/>
      <c r="AD225" s="44"/>
      <c r="AE225" s="44"/>
      <c r="AF225" s="90"/>
      <c r="AG225" s="94"/>
      <c r="AH225" s="90"/>
      <c r="AI225" s="90"/>
      <c r="AJ225" s="94"/>
      <c r="AK225" s="90"/>
      <c r="AL225" s="90"/>
      <c r="AM225" s="94"/>
      <c r="AN225" s="44"/>
      <c r="AO225" s="90"/>
      <c r="AP225" s="44"/>
      <c r="AQ225" s="44"/>
      <c r="AR225" s="90"/>
      <c r="AS225" s="97"/>
      <c r="AT225" s="98"/>
      <c r="AU225" s="98"/>
      <c r="AV225" s="98"/>
      <c r="AW225" s="98"/>
      <c r="AX225" s="98"/>
      <c r="AY225" s="98"/>
      <c r="AZ225" s="98"/>
      <c r="BA225" s="99"/>
      <c r="BB225" s="99"/>
      <c r="BC225" s="99"/>
      <c r="BD225" s="99"/>
      <c r="BE225" s="99"/>
      <c r="BF225" s="99"/>
      <c r="BG225" s="119"/>
      <c r="BH225" s="119"/>
      <c r="BI225" s="119"/>
      <c r="BJ225" s="119"/>
      <c r="BK225" s="119"/>
      <c r="BL225" s="119"/>
      <c r="BM225" s="119"/>
      <c r="BN225" s="119"/>
      <c r="BO225" s="119"/>
      <c r="BP225" s="119"/>
      <c r="BQ225" s="119"/>
      <c r="BR225" s="119"/>
      <c r="BS225" s="119"/>
      <c r="BT225" s="119"/>
      <c r="BU225" s="119"/>
      <c r="BV225" s="119"/>
      <c r="BW225" s="119"/>
      <c r="BX225" s="119"/>
      <c r="BY225" s="119"/>
      <c r="BZ225" s="119"/>
      <c r="CA225" s="119"/>
    </row>
    <row r="226" spans="1:79" ht="24" hidden="1" customHeight="1" outlineLevel="1">
      <c r="B226" s="88"/>
      <c r="C226" s="89"/>
      <c r="D226" s="89"/>
      <c r="E226" s="90"/>
      <c r="F226" s="91"/>
      <c r="G226" s="44" t="s">
        <v>218</v>
      </c>
      <c r="H226" s="96">
        <v>43335</v>
      </c>
      <c r="I226" s="105">
        <v>0</v>
      </c>
      <c r="J226" s="92"/>
      <c r="K226" s="92"/>
      <c r="L226" s="92"/>
      <c r="M226" s="93"/>
      <c r="N226" s="90"/>
      <c r="O226" s="94"/>
      <c r="P226" s="90"/>
      <c r="Q226" s="90"/>
      <c r="R226" s="94"/>
      <c r="S226" s="90"/>
      <c r="T226" s="90"/>
      <c r="U226" s="94"/>
      <c r="V226" s="44"/>
      <c r="W226" s="90"/>
      <c r="X226" s="44"/>
      <c r="Y226" s="44"/>
      <c r="Z226" s="90"/>
      <c r="AA226" s="94"/>
      <c r="AB226" s="44"/>
      <c r="AC226" s="90"/>
      <c r="AD226" s="44"/>
      <c r="AE226" s="44"/>
      <c r="AF226" s="90"/>
      <c r="AG226" s="94"/>
      <c r="AH226" s="90"/>
      <c r="AI226" s="90"/>
      <c r="AJ226" s="94"/>
      <c r="AK226" s="90"/>
      <c r="AL226" s="90"/>
      <c r="AM226" s="94"/>
      <c r="AN226" s="44"/>
      <c r="AO226" s="90"/>
      <c r="AP226" s="44"/>
      <c r="AQ226" s="44"/>
      <c r="AR226" s="90"/>
      <c r="AS226" s="97"/>
      <c r="AT226" s="98"/>
      <c r="AU226" s="98"/>
      <c r="AV226" s="98"/>
      <c r="AW226" s="98"/>
      <c r="AX226" s="98"/>
      <c r="AY226" s="98"/>
      <c r="AZ226" s="98"/>
      <c r="BA226" s="99"/>
      <c r="BB226" s="99"/>
      <c r="BC226" s="99"/>
      <c r="BD226" s="99"/>
      <c r="BE226" s="99"/>
      <c r="BF226" s="99"/>
      <c r="BG226" s="119"/>
      <c r="BH226" s="119"/>
      <c r="BI226" s="119"/>
      <c r="BJ226" s="119"/>
      <c r="BK226" s="119"/>
      <c r="BL226" s="119"/>
      <c r="BM226" s="119"/>
      <c r="BN226" s="119"/>
      <c r="BO226" s="119"/>
      <c r="BP226" s="119"/>
      <c r="BQ226" s="119"/>
      <c r="BR226" s="119"/>
      <c r="BS226" s="119"/>
      <c r="BT226" s="119"/>
      <c r="BU226" s="119"/>
      <c r="BV226" s="119"/>
      <c r="BW226" s="119"/>
      <c r="BX226" s="119"/>
      <c r="BY226" s="119"/>
      <c r="BZ226" s="119"/>
      <c r="CA226" s="119"/>
    </row>
    <row r="227" spans="1:79" ht="24" hidden="1" customHeight="1" outlineLevel="1">
      <c r="B227" s="88"/>
      <c r="C227" s="89"/>
      <c r="D227" s="89"/>
      <c r="E227" s="90"/>
      <c r="F227" s="91"/>
      <c r="G227" s="44" t="s">
        <v>218</v>
      </c>
      <c r="H227" s="96">
        <v>43336</v>
      </c>
      <c r="I227" s="105">
        <v>0</v>
      </c>
      <c r="J227" s="92"/>
      <c r="K227" s="92"/>
      <c r="L227" s="92"/>
      <c r="M227" s="93"/>
      <c r="N227" s="90"/>
      <c r="O227" s="94"/>
      <c r="P227" s="90"/>
      <c r="Q227" s="90"/>
      <c r="R227" s="94"/>
      <c r="S227" s="90"/>
      <c r="T227" s="90"/>
      <c r="U227" s="94"/>
      <c r="V227" s="44"/>
      <c r="W227" s="90"/>
      <c r="X227" s="44"/>
      <c r="Y227" s="44"/>
      <c r="Z227" s="90"/>
      <c r="AA227" s="94"/>
      <c r="AB227" s="44"/>
      <c r="AC227" s="90"/>
      <c r="AD227" s="44"/>
      <c r="AE227" s="44"/>
      <c r="AF227" s="90"/>
      <c r="AG227" s="94"/>
      <c r="AH227" s="90"/>
      <c r="AI227" s="90"/>
      <c r="AJ227" s="94"/>
      <c r="AK227" s="90"/>
      <c r="AL227" s="90"/>
      <c r="AM227" s="94"/>
      <c r="AN227" s="44"/>
      <c r="AO227" s="90"/>
      <c r="AP227" s="44"/>
      <c r="AQ227" s="44"/>
      <c r="AR227" s="90"/>
      <c r="AS227" s="97"/>
      <c r="AT227" s="98"/>
      <c r="AU227" s="98"/>
      <c r="AV227" s="98"/>
      <c r="AW227" s="98"/>
      <c r="AX227" s="98"/>
      <c r="AY227" s="98"/>
      <c r="AZ227" s="98"/>
      <c r="BA227" s="99"/>
      <c r="BB227" s="99"/>
      <c r="BC227" s="99"/>
      <c r="BD227" s="99"/>
      <c r="BE227" s="99"/>
      <c r="BF227" s="99"/>
      <c r="BG227" s="119"/>
      <c r="BH227" s="119"/>
      <c r="BI227" s="119"/>
      <c r="BJ227" s="119"/>
      <c r="BK227" s="119"/>
      <c r="BL227" s="119"/>
      <c r="BM227" s="119"/>
      <c r="BN227" s="119"/>
      <c r="BO227" s="119"/>
      <c r="BP227" s="119"/>
      <c r="BQ227" s="119"/>
      <c r="BR227" s="119"/>
      <c r="BS227" s="119"/>
      <c r="BT227" s="119"/>
      <c r="BU227" s="119"/>
      <c r="BV227" s="119"/>
      <c r="BW227" s="119"/>
      <c r="BX227" s="119"/>
      <c r="BY227" s="119"/>
      <c r="BZ227" s="119"/>
      <c r="CA227" s="119"/>
    </row>
    <row r="228" spans="1:79" ht="24" hidden="1" customHeight="1" outlineLevel="1">
      <c r="B228" s="88"/>
      <c r="C228" s="89"/>
      <c r="D228" s="89"/>
      <c r="E228" s="90"/>
      <c r="F228" s="91"/>
      <c r="G228" s="44" t="s">
        <v>218</v>
      </c>
      <c r="H228" s="96">
        <v>43337</v>
      </c>
      <c r="I228" s="105">
        <v>0</v>
      </c>
      <c r="J228" s="92"/>
      <c r="K228" s="92"/>
      <c r="L228" s="92"/>
      <c r="M228" s="93"/>
      <c r="N228" s="90"/>
      <c r="O228" s="94"/>
      <c r="P228" s="90"/>
      <c r="Q228" s="90"/>
      <c r="R228" s="94"/>
      <c r="S228" s="90"/>
      <c r="T228" s="90"/>
      <c r="U228" s="94"/>
      <c r="V228" s="44"/>
      <c r="W228" s="90"/>
      <c r="X228" s="44"/>
      <c r="Y228" s="44"/>
      <c r="Z228" s="90"/>
      <c r="AA228" s="94"/>
      <c r="AB228" s="44"/>
      <c r="AC228" s="90"/>
      <c r="AD228" s="44"/>
      <c r="AE228" s="44"/>
      <c r="AF228" s="90"/>
      <c r="AG228" s="94"/>
      <c r="AH228" s="90"/>
      <c r="AI228" s="90"/>
      <c r="AJ228" s="94"/>
      <c r="AK228" s="90"/>
      <c r="AL228" s="90"/>
      <c r="AM228" s="94"/>
      <c r="AN228" s="44"/>
      <c r="AO228" s="90"/>
      <c r="AP228" s="44"/>
      <c r="AQ228" s="44"/>
      <c r="AR228" s="90"/>
      <c r="AS228" s="97"/>
      <c r="AT228" s="98"/>
      <c r="AU228" s="98"/>
      <c r="AV228" s="98"/>
      <c r="AW228" s="98"/>
      <c r="AX228" s="98"/>
      <c r="AY228" s="98"/>
      <c r="AZ228" s="98"/>
      <c r="BA228" s="99"/>
      <c r="BB228" s="99"/>
      <c r="BC228" s="99"/>
      <c r="BD228" s="99"/>
      <c r="BE228" s="99"/>
      <c r="BF228" s="99"/>
      <c r="BG228" s="119"/>
      <c r="BH228" s="119"/>
      <c r="BI228" s="119"/>
      <c r="BJ228" s="119"/>
      <c r="BK228" s="119"/>
      <c r="BL228" s="119"/>
      <c r="BM228" s="119"/>
      <c r="BN228" s="119"/>
      <c r="BO228" s="119"/>
      <c r="BP228" s="119"/>
      <c r="BQ228" s="119"/>
      <c r="BR228" s="119"/>
      <c r="BS228" s="119"/>
      <c r="BT228" s="119"/>
      <c r="BU228" s="119"/>
      <c r="BV228" s="119"/>
      <c r="BW228" s="119"/>
      <c r="BX228" s="119"/>
      <c r="BY228" s="119"/>
      <c r="BZ228" s="119"/>
      <c r="CA228" s="119"/>
    </row>
    <row r="229" spans="1:79" ht="24" hidden="1" customHeight="1" outlineLevel="1">
      <c r="B229" s="88"/>
      <c r="C229" s="89"/>
      <c r="D229" s="89"/>
      <c r="E229" s="90"/>
      <c r="F229" s="91"/>
      <c r="G229" s="44" t="s">
        <v>218</v>
      </c>
      <c r="H229" s="96">
        <v>43338</v>
      </c>
      <c r="I229" s="105">
        <v>0</v>
      </c>
      <c r="J229" s="92"/>
      <c r="K229" s="92"/>
      <c r="L229" s="92"/>
      <c r="M229" s="93"/>
      <c r="N229" s="90"/>
      <c r="O229" s="94"/>
      <c r="P229" s="90"/>
      <c r="Q229" s="90"/>
      <c r="R229" s="94"/>
      <c r="S229" s="90"/>
      <c r="T229" s="90"/>
      <c r="U229" s="94"/>
      <c r="V229" s="44"/>
      <c r="W229" s="90"/>
      <c r="X229" s="44"/>
      <c r="Y229" s="44"/>
      <c r="Z229" s="90"/>
      <c r="AA229" s="94"/>
      <c r="AB229" s="44"/>
      <c r="AC229" s="90"/>
      <c r="AD229" s="44"/>
      <c r="AE229" s="44"/>
      <c r="AF229" s="90"/>
      <c r="AG229" s="94"/>
      <c r="AH229" s="90"/>
      <c r="AI229" s="90"/>
      <c r="AJ229" s="94"/>
      <c r="AK229" s="90"/>
      <c r="AL229" s="90"/>
      <c r="AM229" s="94"/>
      <c r="AN229" s="44"/>
      <c r="AO229" s="90"/>
      <c r="AP229" s="44"/>
      <c r="AQ229" s="44"/>
      <c r="AR229" s="90"/>
      <c r="AS229" s="97"/>
      <c r="AT229" s="98"/>
      <c r="AU229" s="98"/>
      <c r="AV229" s="98"/>
      <c r="AW229" s="98"/>
      <c r="AX229" s="98"/>
      <c r="AY229" s="98"/>
      <c r="AZ229" s="98"/>
      <c r="BA229" s="99"/>
      <c r="BB229" s="99"/>
      <c r="BC229" s="99"/>
      <c r="BD229" s="99"/>
      <c r="BE229" s="99"/>
      <c r="BF229" s="99"/>
      <c r="BG229" s="119"/>
      <c r="BH229" s="119"/>
      <c r="BI229" s="119"/>
      <c r="BJ229" s="119"/>
      <c r="BK229" s="119"/>
      <c r="BL229" s="119"/>
      <c r="BM229" s="119"/>
      <c r="BN229" s="119"/>
      <c r="BO229" s="119"/>
      <c r="BP229" s="119"/>
      <c r="BQ229" s="119"/>
      <c r="BR229" s="119"/>
      <c r="BS229" s="119"/>
      <c r="BT229" s="119"/>
      <c r="BU229" s="119"/>
      <c r="BV229" s="119"/>
      <c r="BW229" s="119"/>
      <c r="BX229" s="119"/>
      <c r="BY229" s="119"/>
      <c r="BZ229" s="119"/>
      <c r="CA229" s="119"/>
    </row>
    <row r="230" spans="1:79" ht="24" hidden="1" customHeight="1" outlineLevel="1">
      <c r="B230" s="88"/>
      <c r="C230" s="89"/>
      <c r="D230" s="89"/>
      <c r="E230" s="90"/>
      <c r="F230" s="91"/>
      <c r="G230" s="44" t="s">
        <v>218</v>
      </c>
      <c r="H230" s="96">
        <v>43339</v>
      </c>
      <c r="I230" s="105">
        <v>0</v>
      </c>
      <c r="J230" s="92"/>
      <c r="K230" s="92"/>
      <c r="L230" s="92"/>
      <c r="M230" s="93"/>
      <c r="N230" s="90"/>
      <c r="O230" s="94"/>
      <c r="P230" s="90"/>
      <c r="Q230" s="90"/>
      <c r="R230" s="94"/>
      <c r="S230" s="90"/>
      <c r="T230" s="90"/>
      <c r="U230" s="94"/>
      <c r="V230" s="44"/>
      <c r="W230" s="90"/>
      <c r="X230" s="44"/>
      <c r="Y230" s="44"/>
      <c r="Z230" s="90"/>
      <c r="AA230" s="94"/>
      <c r="AB230" s="44"/>
      <c r="AC230" s="90"/>
      <c r="AD230" s="44"/>
      <c r="AE230" s="44"/>
      <c r="AF230" s="90"/>
      <c r="AG230" s="94"/>
      <c r="AH230" s="90"/>
      <c r="AI230" s="90"/>
      <c r="AJ230" s="94"/>
      <c r="AK230" s="90"/>
      <c r="AL230" s="90"/>
      <c r="AM230" s="94"/>
      <c r="AN230" s="44"/>
      <c r="AO230" s="90"/>
      <c r="AP230" s="44"/>
      <c r="AQ230" s="44"/>
      <c r="AR230" s="90"/>
      <c r="AS230" s="97"/>
      <c r="AT230" s="98"/>
      <c r="AU230" s="98"/>
      <c r="AV230" s="98"/>
      <c r="AW230" s="98"/>
      <c r="AX230" s="98"/>
      <c r="AY230" s="98"/>
      <c r="AZ230" s="98"/>
      <c r="BA230" s="99"/>
      <c r="BB230" s="99"/>
      <c r="BC230" s="99"/>
      <c r="BD230" s="99"/>
      <c r="BE230" s="99"/>
      <c r="BF230" s="99"/>
      <c r="BG230" s="119"/>
      <c r="BH230" s="119"/>
      <c r="BI230" s="119"/>
      <c r="BJ230" s="119"/>
      <c r="BK230" s="119"/>
      <c r="BL230" s="119"/>
      <c r="BM230" s="119"/>
      <c r="BN230" s="119"/>
      <c r="BO230" s="119"/>
      <c r="BP230" s="119"/>
      <c r="BQ230" s="119"/>
      <c r="BR230" s="119"/>
      <c r="BS230" s="119"/>
      <c r="BT230" s="119"/>
      <c r="BU230" s="119"/>
      <c r="BV230" s="119"/>
      <c r="BW230" s="119"/>
      <c r="BX230" s="119"/>
      <c r="BY230" s="119"/>
      <c r="BZ230" s="119"/>
      <c r="CA230" s="119"/>
    </row>
    <row r="231" spans="1:79" ht="24" hidden="1" customHeight="1" outlineLevel="1">
      <c r="B231" s="88"/>
      <c r="C231" s="89"/>
      <c r="D231" s="89"/>
      <c r="E231" s="90"/>
      <c r="F231" s="91"/>
      <c r="G231" s="44" t="s">
        <v>218</v>
      </c>
      <c r="H231" s="96">
        <v>43340</v>
      </c>
      <c r="I231" s="105">
        <v>9</v>
      </c>
      <c r="J231" s="92"/>
      <c r="K231" s="92"/>
      <c r="L231" s="92"/>
      <c r="M231" s="93"/>
      <c r="N231" s="90"/>
      <c r="O231" s="94"/>
      <c r="P231" s="90"/>
      <c r="Q231" s="90"/>
      <c r="R231" s="94"/>
      <c r="S231" s="90"/>
      <c r="T231" s="90"/>
      <c r="U231" s="94"/>
      <c r="V231" s="44"/>
      <c r="W231" s="90"/>
      <c r="X231" s="44"/>
      <c r="Y231" s="44"/>
      <c r="Z231" s="90"/>
      <c r="AA231" s="94"/>
      <c r="AB231" s="44"/>
      <c r="AC231" s="90"/>
      <c r="AD231" s="44"/>
      <c r="AE231" s="44"/>
      <c r="AF231" s="90"/>
      <c r="AG231" s="94"/>
      <c r="AH231" s="90"/>
      <c r="AI231" s="90"/>
      <c r="AJ231" s="94"/>
      <c r="AK231" s="90"/>
      <c r="AL231" s="90"/>
      <c r="AM231" s="94"/>
      <c r="AN231" s="44"/>
      <c r="AO231" s="90"/>
      <c r="AP231" s="44"/>
      <c r="AQ231" s="44"/>
      <c r="AR231" s="90"/>
      <c r="AS231" s="97"/>
      <c r="AT231" s="98"/>
      <c r="AU231" s="98"/>
      <c r="AV231" s="98"/>
      <c r="AW231" s="98"/>
      <c r="AX231" s="98"/>
      <c r="AY231" s="98"/>
      <c r="AZ231" s="98"/>
      <c r="BA231" s="99"/>
      <c r="BB231" s="99"/>
      <c r="BC231" s="99"/>
      <c r="BD231" s="99"/>
      <c r="BE231" s="99"/>
      <c r="BF231" s="99"/>
      <c r="BG231" s="119"/>
      <c r="BH231" s="119"/>
      <c r="BI231" s="119"/>
      <c r="BJ231" s="119"/>
      <c r="BK231" s="119"/>
      <c r="BL231" s="119"/>
      <c r="BM231" s="119"/>
      <c r="BN231" s="119"/>
      <c r="BO231" s="119"/>
      <c r="BP231" s="119"/>
      <c r="BQ231" s="119"/>
      <c r="BR231" s="119"/>
      <c r="BS231" s="119"/>
      <c r="BT231" s="119"/>
      <c r="BU231" s="119"/>
      <c r="BV231" s="119"/>
      <c r="BW231" s="119"/>
      <c r="BX231" s="119"/>
      <c r="BY231" s="119"/>
      <c r="BZ231" s="119"/>
      <c r="CA231" s="119"/>
    </row>
    <row r="232" spans="1:79" ht="24" hidden="1" customHeight="1" outlineLevel="1">
      <c r="B232" s="88"/>
      <c r="C232" s="89"/>
      <c r="D232" s="89"/>
      <c r="E232" s="90"/>
      <c r="F232" s="91"/>
      <c r="G232" s="44" t="s">
        <v>218</v>
      </c>
      <c r="H232" s="96">
        <v>43341</v>
      </c>
      <c r="I232" s="105">
        <v>9</v>
      </c>
      <c r="J232" s="92"/>
      <c r="K232" s="92"/>
      <c r="L232" s="92"/>
      <c r="M232" s="93"/>
      <c r="N232" s="90"/>
      <c r="O232" s="94"/>
      <c r="P232" s="90"/>
      <c r="Q232" s="90"/>
      <c r="R232" s="94"/>
      <c r="S232" s="90"/>
      <c r="T232" s="90"/>
      <c r="U232" s="94"/>
      <c r="V232" s="44"/>
      <c r="W232" s="90"/>
      <c r="X232" s="44"/>
      <c r="Y232" s="44"/>
      <c r="Z232" s="90"/>
      <c r="AA232" s="94"/>
      <c r="AB232" s="44"/>
      <c r="AC232" s="90"/>
      <c r="AD232" s="44"/>
      <c r="AE232" s="44"/>
      <c r="AF232" s="90"/>
      <c r="AG232" s="94"/>
      <c r="AH232" s="90"/>
      <c r="AI232" s="90"/>
      <c r="AJ232" s="94"/>
      <c r="AK232" s="90"/>
      <c r="AL232" s="90"/>
      <c r="AM232" s="94"/>
      <c r="AN232" s="44"/>
      <c r="AO232" s="90"/>
      <c r="AP232" s="44"/>
      <c r="AQ232" s="44"/>
      <c r="AR232" s="90"/>
      <c r="AS232" s="97"/>
      <c r="AT232" s="98"/>
      <c r="AU232" s="98"/>
      <c r="AV232" s="98"/>
      <c r="AW232" s="98"/>
      <c r="AX232" s="98"/>
      <c r="AY232" s="98"/>
      <c r="AZ232" s="98"/>
      <c r="BA232" s="99"/>
      <c r="BB232" s="99"/>
      <c r="BC232" s="99"/>
      <c r="BD232" s="99"/>
      <c r="BE232" s="99"/>
      <c r="BF232" s="99"/>
      <c r="BG232" s="119"/>
      <c r="BH232" s="119"/>
      <c r="BI232" s="119"/>
      <c r="BJ232" s="119"/>
      <c r="BK232" s="119"/>
      <c r="BL232" s="119"/>
      <c r="BM232" s="119"/>
      <c r="BN232" s="119"/>
      <c r="BO232" s="119"/>
      <c r="BP232" s="119"/>
      <c r="BQ232" s="119"/>
      <c r="BR232" s="119"/>
      <c r="BS232" s="119"/>
      <c r="BT232" s="119"/>
      <c r="BU232" s="119"/>
      <c r="BV232" s="119"/>
      <c r="BW232" s="119"/>
      <c r="BX232" s="119"/>
      <c r="BY232" s="119"/>
      <c r="BZ232" s="119"/>
      <c r="CA232" s="119"/>
    </row>
    <row r="233" spans="1:79" ht="24" hidden="1" customHeight="1" outlineLevel="1">
      <c r="B233" s="88"/>
      <c r="C233" s="89"/>
      <c r="D233" s="89"/>
      <c r="E233" s="90"/>
      <c r="F233" s="91"/>
      <c r="G233" s="44" t="s">
        <v>218</v>
      </c>
      <c r="H233" s="96">
        <v>43342</v>
      </c>
      <c r="I233" s="105">
        <v>9</v>
      </c>
      <c r="J233" s="92"/>
      <c r="K233" s="92"/>
      <c r="L233" s="92"/>
      <c r="M233" s="93"/>
      <c r="N233" s="90"/>
      <c r="O233" s="94"/>
      <c r="P233" s="90"/>
      <c r="Q233" s="90"/>
      <c r="R233" s="94"/>
      <c r="S233" s="90"/>
      <c r="T233" s="90"/>
      <c r="U233" s="94"/>
      <c r="V233" s="44"/>
      <c r="W233" s="90"/>
      <c r="X233" s="44"/>
      <c r="Y233" s="44"/>
      <c r="Z233" s="90"/>
      <c r="AA233" s="94"/>
      <c r="AB233" s="44"/>
      <c r="AC233" s="90"/>
      <c r="AD233" s="44"/>
      <c r="AE233" s="44"/>
      <c r="AF233" s="90"/>
      <c r="AG233" s="94"/>
      <c r="AH233" s="90"/>
      <c r="AI233" s="90"/>
      <c r="AJ233" s="94"/>
      <c r="AK233" s="90"/>
      <c r="AL233" s="90"/>
      <c r="AM233" s="94"/>
      <c r="AN233" s="44"/>
      <c r="AO233" s="90"/>
      <c r="AP233" s="44"/>
      <c r="AQ233" s="44"/>
      <c r="AR233" s="90"/>
      <c r="AS233" s="97"/>
      <c r="AT233" s="98"/>
      <c r="AU233" s="98"/>
      <c r="AV233" s="98"/>
      <c r="AW233" s="98"/>
      <c r="AX233" s="98"/>
      <c r="AY233" s="98"/>
      <c r="AZ233" s="98"/>
      <c r="BA233" s="99"/>
      <c r="BB233" s="99"/>
      <c r="BC233" s="99"/>
      <c r="BD233" s="99"/>
      <c r="BE233" s="99"/>
      <c r="BF233" s="99"/>
      <c r="BG233" s="119"/>
      <c r="BH233" s="119"/>
      <c r="BI233" s="119"/>
      <c r="BJ233" s="119"/>
      <c r="BK233" s="119"/>
      <c r="BL233" s="119"/>
      <c r="BM233" s="119"/>
      <c r="BN233" s="119"/>
      <c r="BO233" s="119"/>
      <c r="BP233" s="119"/>
      <c r="BQ233" s="119"/>
      <c r="BR233" s="119"/>
      <c r="BS233" s="119"/>
      <c r="BT233" s="119"/>
      <c r="BU233" s="119"/>
      <c r="BV233" s="119"/>
      <c r="BW233" s="119"/>
      <c r="BX233" s="119"/>
      <c r="BY233" s="119"/>
      <c r="BZ233" s="119"/>
      <c r="CA233" s="119"/>
    </row>
    <row r="234" spans="1:79" ht="24" hidden="1" customHeight="1" outlineLevel="1">
      <c r="B234" s="88"/>
      <c r="C234" s="89"/>
      <c r="D234" s="89"/>
      <c r="E234" s="90"/>
      <c r="F234" s="91"/>
      <c r="G234" s="44" t="s">
        <v>218</v>
      </c>
      <c r="H234" s="96">
        <v>43343</v>
      </c>
      <c r="I234" s="105">
        <v>9</v>
      </c>
      <c r="J234" s="92"/>
      <c r="K234" s="92"/>
      <c r="L234" s="92"/>
      <c r="M234" s="93"/>
      <c r="N234" s="90"/>
      <c r="O234" s="94"/>
      <c r="P234" s="90"/>
      <c r="Q234" s="90"/>
      <c r="R234" s="94"/>
      <c r="S234" s="90"/>
      <c r="T234" s="90"/>
      <c r="U234" s="94"/>
      <c r="V234" s="44"/>
      <c r="W234" s="90"/>
      <c r="X234" s="44"/>
      <c r="Y234" s="44"/>
      <c r="Z234" s="90"/>
      <c r="AA234" s="94"/>
      <c r="AB234" s="44"/>
      <c r="AC234" s="90"/>
      <c r="AD234" s="44"/>
      <c r="AE234" s="44"/>
      <c r="AF234" s="90"/>
      <c r="AG234" s="94"/>
      <c r="AH234" s="90"/>
      <c r="AI234" s="90"/>
      <c r="AJ234" s="94"/>
      <c r="AK234" s="90"/>
      <c r="AL234" s="90"/>
      <c r="AM234" s="94"/>
      <c r="AN234" s="44"/>
      <c r="AO234" s="90"/>
      <c r="AP234" s="44"/>
      <c r="AQ234" s="44"/>
      <c r="AR234" s="90"/>
      <c r="AS234" s="97"/>
      <c r="AT234" s="98"/>
      <c r="AU234" s="98"/>
      <c r="AV234" s="98"/>
      <c r="AW234" s="98"/>
      <c r="AX234" s="98"/>
      <c r="AY234" s="98"/>
      <c r="AZ234" s="98"/>
      <c r="BA234" s="99"/>
      <c r="BB234" s="99"/>
      <c r="BC234" s="99"/>
      <c r="BD234" s="99"/>
      <c r="BE234" s="99"/>
      <c r="BF234" s="99"/>
      <c r="BG234" s="119"/>
      <c r="BH234" s="119"/>
      <c r="BI234" s="119"/>
      <c r="BJ234" s="119"/>
      <c r="BK234" s="119"/>
      <c r="BL234" s="119"/>
      <c r="BM234" s="119"/>
      <c r="BN234" s="119"/>
      <c r="BO234" s="119"/>
      <c r="BP234" s="119"/>
      <c r="BQ234" s="119"/>
      <c r="BR234" s="119"/>
      <c r="BS234" s="119"/>
      <c r="BT234" s="119"/>
      <c r="BU234" s="119"/>
      <c r="BV234" s="119"/>
      <c r="BW234" s="119"/>
      <c r="BX234" s="119"/>
      <c r="BY234" s="119"/>
      <c r="BZ234" s="119"/>
      <c r="CA234" s="119"/>
    </row>
    <row r="235" spans="1:79" ht="24" hidden="1" customHeight="1" outlineLevel="1">
      <c r="B235" s="88"/>
      <c r="C235" s="89"/>
      <c r="D235" s="89"/>
      <c r="E235" s="90"/>
      <c r="F235" s="91"/>
      <c r="G235" s="44" t="s">
        <v>218</v>
      </c>
      <c r="H235" s="96">
        <v>43344</v>
      </c>
      <c r="I235" s="105">
        <v>9</v>
      </c>
      <c r="J235" s="92"/>
      <c r="K235" s="92"/>
      <c r="L235" s="92"/>
      <c r="M235" s="93"/>
      <c r="N235" s="90"/>
      <c r="O235" s="94"/>
      <c r="P235" s="90"/>
      <c r="Q235" s="90"/>
      <c r="R235" s="94"/>
      <c r="S235" s="90"/>
      <c r="T235" s="90"/>
      <c r="U235" s="94"/>
      <c r="V235" s="44"/>
      <c r="W235" s="90"/>
      <c r="X235" s="44"/>
      <c r="Y235" s="44"/>
      <c r="Z235" s="90"/>
      <c r="AA235" s="94"/>
      <c r="AB235" s="44"/>
      <c r="AC235" s="90"/>
      <c r="AD235" s="44"/>
      <c r="AE235" s="44"/>
      <c r="AF235" s="90"/>
      <c r="AG235" s="94"/>
      <c r="AH235" s="90"/>
      <c r="AI235" s="90"/>
      <c r="AJ235" s="94"/>
      <c r="AK235" s="90"/>
      <c r="AL235" s="90"/>
      <c r="AM235" s="94"/>
      <c r="AN235" s="44"/>
      <c r="AO235" s="90"/>
      <c r="AP235" s="44"/>
      <c r="AQ235" s="44"/>
      <c r="AR235" s="90"/>
      <c r="AS235" s="97"/>
      <c r="AT235" s="98"/>
      <c r="AU235" s="98"/>
      <c r="AV235" s="98"/>
      <c r="AW235" s="98"/>
      <c r="AX235" s="98"/>
      <c r="AY235" s="98"/>
      <c r="AZ235" s="98"/>
      <c r="BA235" s="99"/>
      <c r="BB235" s="99"/>
      <c r="BC235" s="99"/>
      <c r="BD235" s="99"/>
      <c r="BE235" s="99"/>
      <c r="BF235" s="99"/>
      <c r="BG235" s="119"/>
      <c r="BH235" s="119"/>
      <c r="BI235" s="119"/>
      <c r="BJ235" s="119"/>
      <c r="BK235" s="119"/>
      <c r="BL235" s="119"/>
      <c r="BM235" s="119"/>
      <c r="BN235" s="119"/>
      <c r="BO235" s="119"/>
      <c r="BP235" s="119"/>
      <c r="BQ235" s="119"/>
      <c r="BR235" s="119"/>
      <c r="BS235" s="119"/>
      <c r="BT235" s="119"/>
      <c r="BU235" s="119"/>
      <c r="BV235" s="119"/>
      <c r="BW235" s="119"/>
      <c r="BX235" s="119"/>
      <c r="BY235" s="119"/>
      <c r="BZ235" s="119"/>
      <c r="CA235" s="119"/>
    </row>
    <row r="236" spans="1:79" ht="24" hidden="1" customHeight="1" outlineLevel="1">
      <c r="B236" s="88"/>
      <c r="C236" s="89"/>
      <c r="D236" s="89"/>
      <c r="E236" s="90"/>
      <c r="F236" s="91"/>
      <c r="G236" s="44" t="s">
        <v>218</v>
      </c>
      <c r="H236" s="96">
        <v>43345</v>
      </c>
      <c r="I236" s="105">
        <v>9</v>
      </c>
      <c r="J236" s="92"/>
      <c r="K236" s="92"/>
      <c r="L236" s="92"/>
      <c r="M236" s="93"/>
      <c r="N236" s="90"/>
      <c r="O236" s="94"/>
      <c r="P236" s="90"/>
      <c r="Q236" s="90"/>
      <c r="R236" s="94"/>
      <c r="S236" s="90"/>
      <c r="T236" s="90"/>
      <c r="U236" s="94"/>
      <c r="V236" s="44"/>
      <c r="W236" s="90"/>
      <c r="X236" s="44"/>
      <c r="Y236" s="44"/>
      <c r="Z236" s="90"/>
      <c r="AA236" s="94"/>
      <c r="AB236" s="44"/>
      <c r="AC236" s="90"/>
      <c r="AD236" s="44"/>
      <c r="AE236" s="44"/>
      <c r="AF236" s="90"/>
      <c r="AG236" s="94"/>
      <c r="AH236" s="90"/>
      <c r="AI236" s="90"/>
      <c r="AJ236" s="94"/>
      <c r="AK236" s="90"/>
      <c r="AL236" s="90"/>
      <c r="AM236" s="94"/>
      <c r="AN236" s="44"/>
      <c r="AO236" s="90"/>
      <c r="AP236" s="44"/>
      <c r="AQ236" s="44"/>
      <c r="AR236" s="90"/>
      <c r="AS236" s="97"/>
      <c r="AT236" s="98"/>
      <c r="AU236" s="98"/>
      <c r="AV236" s="98"/>
      <c r="AW236" s="98"/>
      <c r="AX236" s="98"/>
      <c r="AY236" s="98"/>
      <c r="AZ236" s="98"/>
      <c r="BA236" s="99"/>
      <c r="BB236" s="99"/>
      <c r="BC236" s="99"/>
      <c r="BD236" s="99"/>
      <c r="BE236" s="99"/>
      <c r="BF236" s="99"/>
      <c r="BG236" s="119"/>
      <c r="BH236" s="119"/>
      <c r="BI236" s="119"/>
      <c r="BJ236" s="119"/>
      <c r="BK236" s="119"/>
      <c r="BL236" s="119"/>
      <c r="BM236" s="119"/>
      <c r="BN236" s="119"/>
      <c r="BO236" s="119"/>
      <c r="BP236" s="119"/>
      <c r="BQ236" s="119"/>
      <c r="BR236" s="119"/>
      <c r="BS236" s="119"/>
      <c r="BT236" s="119"/>
      <c r="BU236" s="119"/>
      <c r="BV236" s="119"/>
      <c r="BW236" s="119"/>
      <c r="BX236" s="119"/>
      <c r="BY236" s="119"/>
      <c r="BZ236" s="119"/>
      <c r="CA236" s="119"/>
    </row>
    <row r="237" spans="1:79" ht="24" customHeight="1" collapsed="1">
      <c r="B237" s="83" t="s">
        <v>216</v>
      </c>
      <c r="C237" s="79" t="s">
        <v>212</v>
      </c>
      <c r="D237" s="79">
        <v>8</v>
      </c>
      <c r="E237" s="44">
        <v>1819</v>
      </c>
      <c r="F237" s="85" t="s">
        <v>221</v>
      </c>
      <c r="G237" s="44" t="s">
        <v>218</v>
      </c>
      <c r="H237" s="44"/>
      <c r="I237" s="105"/>
      <c r="J237" s="81">
        <v>39114</v>
      </c>
      <c r="K237" s="81" t="s">
        <v>170</v>
      </c>
      <c r="L237" s="81" t="s">
        <v>179</v>
      </c>
      <c r="M237" s="44"/>
      <c r="N237" s="45"/>
      <c r="O237" s="44"/>
      <c r="P237" s="44"/>
      <c r="Q237" s="45"/>
      <c r="R237" s="44"/>
      <c r="S237" s="44"/>
      <c r="T237" s="45"/>
      <c r="U237" s="44"/>
      <c r="V237" s="44"/>
      <c r="W237" s="45"/>
      <c r="X237" s="44"/>
      <c r="Y237" s="44"/>
      <c r="Z237" s="45"/>
      <c r="AA237" s="44"/>
      <c r="AB237" s="44"/>
      <c r="AC237" s="45"/>
      <c r="AD237" s="44"/>
      <c r="AE237" s="44"/>
      <c r="AF237" s="45"/>
      <c r="AG237" s="44"/>
      <c r="AH237" s="44"/>
      <c r="AI237" s="45"/>
      <c r="AJ237" s="44"/>
      <c r="AK237" s="44"/>
      <c r="AL237" s="45"/>
      <c r="AM237" s="44"/>
      <c r="AN237" s="44"/>
      <c r="AO237" s="45"/>
      <c r="AP237" s="44"/>
      <c r="AQ237" s="44"/>
      <c r="AR237" s="84"/>
      <c r="AS237" s="98">
        <v>0</v>
      </c>
      <c r="AT237" s="99">
        <v>9</v>
      </c>
      <c r="AU237" s="99">
        <v>9</v>
      </c>
      <c r="AV237" s="99">
        <v>9</v>
      </c>
      <c r="AW237" s="99">
        <v>9</v>
      </c>
      <c r="AX237" s="99">
        <v>9</v>
      </c>
      <c r="AY237" s="99">
        <v>9</v>
      </c>
      <c r="AZ237" s="99">
        <v>9</v>
      </c>
      <c r="BA237" s="97">
        <v>9</v>
      </c>
      <c r="BB237" s="97">
        <v>9</v>
      </c>
      <c r="BC237" s="97">
        <v>9</v>
      </c>
      <c r="BD237" s="97">
        <v>9</v>
      </c>
      <c r="BE237" s="97">
        <v>9</v>
      </c>
      <c r="BF237" s="97">
        <v>9</v>
      </c>
      <c r="BG237" s="97">
        <v>9</v>
      </c>
      <c r="BH237" s="98">
        <v>0</v>
      </c>
      <c r="BI237" s="98">
        <v>0</v>
      </c>
      <c r="BJ237" s="98">
        <v>0</v>
      </c>
      <c r="BK237" s="98">
        <v>0</v>
      </c>
      <c r="BL237" s="98">
        <v>0</v>
      </c>
      <c r="BM237" s="98">
        <v>0</v>
      </c>
      <c r="BN237" s="98">
        <v>0</v>
      </c>
      <c r="BO237" s="99">
        <v>9</v>
      </c>
      <c r="BP237" s="99">
        <v>9</v>
      </c>
      <c r="BQ237" s="99">
        <v>9</v>
      </c>
      <c r="BR237" s="99">
        <v>9</v>
      </c>
      <c r="BS237" s="99">
        <v>9</v>
      </c>
      <c r="BT237" s="99">
        <v>9</v>
      </c>
      <c r="BU237" s="98">
        <v>0</v>
      </c>
      <c r="BV237" s="99">
        <v>9</v>
      </c>
      <c r="BW237" s="99">
        <v>9</v>
      </c>
      <c r="BX237" s="99">
        <v>9</v>
      </c>
      <c r="BY237" s="99">
        <v>9</v>
      </c>
      <c r="BZ237" s="99">
        <v>9</v>
      </c>
      <c r="CA237" s="99">
        <v>9</v>
      </c>
    </row>
    <row r="238" spans="1:79" ht="24" hidden="1" customHeight="1" outlineLevel="1">
      <c r="A238" s="36">
        <v>1</v>
      </c>
      <c r="B238" s="88"/>
      <c r="C238" s="89"/>
      <c r="D238" s="89"/>
      <c r="E238" s="90"/>
      <c r="F238" s="91"/>
      <c r="G238" s="44" t="s">
        <v>14</v>
      </c>
      <c r="H238" s="96">
        <v>43318</v>
      </c>
      <c r="I238" s="105">
        <v>0</v>
      </c>
      <c r="J238" s="92"/>
      <c r="K238" s="92"/>
      <c r="L238" s="92"/>
      <c r="M238" s="93"/>
      <c r="N238" s="90"/>
      <c r="O238" s="94"/>
      <c r="P238" s="90"/>
      <c r="Q238" s="90"/>
      <c r="R238" s="94"/>
      <c r="S238" s="90"/>
      <c r="T238" s="90"/>
      <c r="U238" s="94"/>
      <c r="V238" s="44"/>
      <c r="W238" s="90"/>
      <c r="X238" s="44"/>
      <c r="Y238" s="44"/>
      <c r="Z238" s="90"/>
      <c r="AA238" s="94"/>
      <c r="AB238" s="44"/>
      <c r="AC238" s="90"/>
      <c r="AD238" s="44"/>
      <c r="AE238" s="44"/>
      <c r="AF238" s="90"/>
      <c r="AG238" s="94"/>
      <c r="AH238" s="90"/>
      <c r="AI238" s="90"/>
      <c r="AJ238" s="94"/>
      <c r="AK238" s="90"/>
      <c r="AL238" s="90"/>
      <c r="AM238" s="94"/>
      <c r="AN238" s="44"/>
      <c r="AO238" s="90"/>
      <c r="AP238" s="44"/>
      <c r="AQ238" s="44"/>
      <c r="AR238" s="90"/>
      <c r="AS238" s="97"/>
      <c r="AT238" s="98"/>
      <c r="AU238" s="98"/>
      <c r="AV238" s="98"/>
      <c r="AW238" s="98"/>
      <c r="AX238" s="98"/>
      <c r="AY238" s="98"/>
      <c r="AZ238" s="98"/>
      <c r="BA238" s="99"/>
      <c r="BB238" s="99"/>
      <c r="BC238" s="99"/>
      <c r="BD238" s="99"/>
      <c r="BE238" s="99"/>
      <c r="BF238" s="99"/>
      <c r="BG238" s="119"/>
      <c r="BH238" s="119"/>
      <c r="BI238" s="119"/>
      <c r="BJ238" s="119"/>
      <c r="BK238" s="119"/>
      <c r="BL238" s="119"/>
      <c r="BM238" s="119"/>
      <c r="BN238" s="119"/>
      <c r="BO238" s="119"/>
      <c r="BP238" s="119"/>
      <c r="BQ238" s="119"/>
      <c r="BR238" s="119"/>
      <c r="BS238" s="119"/>
      <c r="BT238" s="119"/>
      <c r="BU238" s="119"/>
      <c r="BV238" s="119"/>
      <c r="BW238" s="119"/>
      <c r="BX238" s="119"/>
      <c r="BY238" s="119"/>
      <c r="BZ238" s="119"/>
      <c r="CA238" s="119"/>
    </row>
    <row r="239" spans="1:79" ht="24" hidden="1" customHeight="1" outlineLevel="1">
      <c r="A239" s="36">
        <v>2</v>
      </c>
      <c r="B239" s="88"/>
      <c r="C239" s="89"/>
      <c r="D239" s="89"/>
      <c r="E239" s="90"/>
      <c r="F239" s="91"/>
      <c r="G239" s="44" t="s">
        <v>14</v>
      </c>
      <c r="H239" s="96">
        <v>43319</v>
      </c>
      <c r="I239" s="105">
        <v>0</v>
      </c>
      <c r="J239" s="92"/>
      <c r="K239" s="92"/>
      <c r="L239" s="92"/>
      <c r="M239" s="93"/>
      <c r="N239" s="90"/>
      <c r="O239" s="94"/>
      <c r="P239" s="90"/>
      <c r="Q239" s="90"/>
      <c r="R239" s="94"/>
      <c r="S239" s="90"/>
      <c r="T239" s="90"/>
      <c r="U239" s="94"/>
      <c r="V239" s="44"/>
      <c r="W239" s="90"/>
      <c r="X239" s="44"/>
      <c r="Y239" s="44"/>
      <c r="Z239" s="90"/>
      <c r="AA239" s="94"/>
      <c r="AB239" s="44"/>
      <c r="AC239" s="90"/>
      <c r="AD239" s="44"/>
      <c r="AE239" s="44"/>
      <c r="AF239" s="90"/>
      <c r="AG239" s="94"/>
      <c r="AH239" s="90"/>
      <c r="AI239" s="90"/>
      <c r="AJ239" s="94"/>
      <c r="AK239" s="90"/>
      <c r="AL239" s="90"/>
      <c r="AM239" s="94"/>
      <c r="AN239" s="44"/>
      <c r="AO239" s="90"/>
      <c r="AP239" s="44"/>
      <c r="AQ239" s="44"/>
      <c r="AR239" s="90"/>
      <c r="AS239" s="97"/>
      <c r="AT239" s="98"/>
      <c r="AU239" s="98"/>
      <c r="AV239" s="98"/>
      <c r="AW239" s="98"/>
      <c r="AX239" s="98"/>
      <c r="AY239" s="98"/>
      <c r="AZ239" s="98"/>
      <c r="BA239" s="99"/>
      <c r="BB239" s="99"/>
      <c r="BC239" s="99"/>
      <c r="BD239" s="99"/>
      <c r="BE239" s="99"/>
      <c r="BF239" s="99"/>
      <c r="BG239" s="119"/>
      <c r="BH239" s="119"/>
      <c r="BI239" s="119"/>
      <c r="BJ239" s="119"/>
      <c r="BK239" s="119"/>
      <c r="BL239" s="119"/>
      <c r="BM239" s="119"/>
      <c r="BN239" s="119"/>
      <c r="BO239" s="119"/>
      <c r="BP239" s="119"/>
      <c r="BQ239" s="119"/>
      <c r="BR239" s="119"/>
      <c r="BS239" s="119"/>
      <c r="BT239" s="119"/>
      <c r="BU239" s="119"/>
      <c r="BV239" s="119"/>
      <c r="BW239" s="119"/>
      <c r="BX239" s="119"/>
      <c r="BY239" s="119"/>
      <c r="BZ239" s="119"/>
      <c r="CA239" s="119"/>
    </row>
    <row r="240" spans="1:79" ht="24" hidden="1" customHeight="1" outlineLevel="1">
      <c r="A240" s="36">
        <v>3</v>
      </c>
      <c r="B240" s="88"/>
      <c r="C240" s="89"/>
      <c r="D240" s="89"/>
      <c r="E240" s="90"/>
      <c r="F240" s="91"/>
      <c r="G240" s="44" t="s">
        <v>14</v>
      </c>
      <c r="H240" s="96">
        <v>43320</v>
      </c>
      <c r="I240" s="105">
        <v>0</v>
      </c>
      <c r="J240" s="92"/>
      <c r="K240" s="92"/>
      <c r="L240" s="92"/>
      <c r="M240" s="93"/>
      <c r="N240" s="90"/>
      <c r="O240" s="94"/>
      <c r="P240" s="90"/>
      <c r="Q240" s="90"/>
      <c r="R240" s="94"/>
      <c r="S240" s="90"/>
      <c r="T240" s="90"/>
      <c r="U240" s="94"/>
      <c r="V240" s="44"/>
      <c r="W240" s="90"/>
      <c r="X240" s="44"/>
      <c r="Y240" s="44"/>
      <c r="Z240" s="90"/>
      <c r="AA240" s="94"/>
      <c r="AB240" s="44"/>
      <c r="AC240" s="90"/>
      <c r="AD240" s="44"/>
      <c r="AE240" s="44"/>
      <c r="AF240" s="90"/>
      <c r="AG240" s="94"/>
      <c r="AH240" s="90"/>
      <c r="AI240" s="90"/>
      <c r="AJ240" s="94"/>
      <c r="AK240" s="90"/>
      <c r="AL240" s="90"/>
      <c r="AM240" s="94"/>
      <c r="AN240" s="44"/>
      <c r="AO240" s="90"/>
      <c r="AP240" s="44"/>
      <c r="AQ240" s="44"/>
      <c r="AR240" s="90"/>
      <c r="AS240" s="97"/>
      <c r="AT240" s="98"/>
      <c r="AU240" s="98"/>
      <c r="AV240" s="98"/>
      <c r="AW240" s="98"/>
      <c r="AX240" s="98"/>
      <c r="AY240" s="98"/>
      <c r="AZ240" s="98"/>
      <c r="BA240" s="99"/>
      <c r="BB240" s="99"/>
      <c r="BC240" s="99"/>
      <c r="BD240" s="99"/>
      <c r="BE240" s="99"/>
      <c r="BF240" s="99"/>
      <c r="BG240" s="119"/>
      <c r="BH240" s="119"/>
      <c r="BI240" s="119"/>
      <c r="BJ240" s="119"/>
      <c r="BK240" s="119"/>
      <c r="BL240" s="119"/>
      <c r="BM240" s="119"/>
      <c r="BN240" s="119"/>
      <c r="BO240" s="119"/>
      <c r="BP240" s="119"/>
      <c r="BQ240" s="119"/>
      <c r="BR240" s="119"/>
      <c r="BS240" s="119"/>
      <c r="BT240" s="119"/>
      <c r="BU240" s="119"/>
      <c r="BV240" s="119"/>
      <c r="BW240" s="119"/>
      <c r="BX240" s="119"/>
      <c r="BY240" s="119"/>
      <c r="BZ240" s="119"/>
      <c r="CA240" s="119"/>
    </row>
    <row r="241" spans="1:79" ht="24" hidden="1" customHeight="1" outlineLevel="1">
      <c r="A241" s="36">
        <v>4</v>
      </c>
      <c r="B241" s="88"/>
      <c r="C241" s="89"/>
      <c r="D241" s="89"/>
      <c r="E241" s="90"/>
      <c r="F241" s="91"/>
      <c r="G241" s="44" t="s">
        <v>14</v>
      </c>
      <c r="H241" s="96">
        <v>43321</v>
      </c>
      <c r="I241" s="105">
        <v>0</v>
      </c>
      <c r="J241" s="92"/>
      <c r="K241" s="92"/>
      <c r="L241" s="92"/>
      <c r="M241" s="93"/>
      <c r="N241" s="90"/>
      <c r="O241" s="94"/>
      <c r="P241" s="90"/>
      <c r="Q241" s="90"/>
      <c r="R241" s="94"/>
      <c r="S241" s="90"/>
      <c r="T241" s="90"/>
      <c r="U241" s="94"/>
      <c r="V241" s="44"/>
      <c r="W241" s="90"/>
      <c r="X241" s="44"/>
      <c r="Y241" s="44"/>
      <c r="Z241" s="90"/>
      <c r="AA241" s="94"/>
      <c r="AB241" s="44"/>
      <c r="AC241" s="90"/>
      <c r="AD241" s="44"/>
      <c r="AE241" s="44"/>
      <c r="AF241" s="90"/>
      <c r="AG241" s="94"/>
      <c r="AH241" s="90"/>
      <c r="AI241" s="90"/>
      <c r="AJ241" s="94"/>
      <c r="AK241" s="90"/>
      <c r="AL241" s="90"/>
      <c r="AM241" s="94"/>
      <c r="AN241" s="44"/>
      <c r="AO241" s="90"/>
      <c r="AP241" s="44"/>
      <c r="AQ241" s="44"/>
      <c r="AR241" s="90"/>
      <c r="AS241" s="97"/>
      <c r="AT241" s="98"/>
      <c r="AU241" s="98"/>
      <c r="AV241" s="98"/>
      <c r="AW241" s="98"/>
      <c r="AX241" s="98"/>
      <c r="AY241" s="98"/>
      <c r="AZ241" s="98"/>
      <c r="BA241" s="99"/>
      <c r="BB241" s="99"/>
      <c r="BC241" s="99"/>
      <c r="BD241" s="99"/>
      <c r="BE241" s="99"/>
      <c r="BF241" s="99"/>
      <c r="BG241" s="119"/>
      <c r="BH241" s="119"/>
      <c r="BI241" s="119"/>
      <c r="BJ241" s="119"/>
      <c r="BK241" s="119"/>
      <c r="BL241" s="119"/>
      <c r="BM241" s="119"/>
      <c r="BN241" s="119"/>
      <c r="BO241" s="119"/>
      <c r="BP241" s="119"/>
      <c r="BQ241" s="119"/>
      <c r="BR241" s="119"/>
      <c r="BS241" s="119"/>
      <c r="BT241" s="119"/>
      <c r="BU241" s="119"/>
      <c r="BV241" s="119"/>
      <c r="BW241" s="119"/>
      <c r="BX241" s="119"/>
      <c r="BY241" s="119"/>
      <c r="BZ241" s="119"/>
      <c r="CA241" s="119"/>
    </row>
    <row r="242" spans="1:79" ht="24" hidden="1" customHeight="1" outlineLevel="1">
      <c r="A242" s="36">
        <v>5</v>
      </c>
      <c r="B242" s="88"/>
      <c r="C242" s="89"/>
      <c r="D242" s="89"/>
      <c r="E242" s="90"/>
      <c r="F242" s="91"/>
      <c r="G242" s="44" t="s">
        <v>14</v>
      </c>
      <c r="H242" s="96">
        <v>43322</v>
      </c>
      <c r="I242" s="105">
        <v>0</v>
      </c>
      <c r="J242" s="92"/>
      <c r="K242" s="92"/>
      <c r="L242" s="92"/>
      <c r="M242" s="93"/>
      <c r="N242" s="90"/>
      <c r="O242" s="94"/>
      <c r="P242" s="90"/>
      <c r="Q242" s="90"/>
      <c r="R242" s="94"/>
      <c r="S242" s="90"/>
      <c r="T242" s="90"/>
      <c r="U242" s="94"/>
      <c r="V242" s="44"/>
      <c r="W242" s="90"/>
      <c r="X242" s="44"/>
      <c r="Y242" s="44"/>
      <c r="Z242" s="90"/>
      <c r="AA242" s="94"/>
      <c r="AB242" s="44"/>
      <c r="AC242" s="90"/>
      <c r="AD242" s="44"/>
      <c r="AE242" s="44"/>
      <c r="AF242" s="90"/>
      <c r="AG242" s="94"/>
      <c r="AH242" s="90"/>
      <c r="AI242" s="90"/>
      <c r="AJ242" s="94"/>
      <c r="AK242" s="90"/>
      <c r="AL242" s="90"/>
      <c r="AM242" s="94"/>
      <c r="AN242" s="44"/>
      <c r="AO242" s="90"/>
      <c r="AP242" s="44"/>
      <c r="AQ242" s="44"/>
      <c r="AR242" s="90"/>
      <c r="AS242" s="97"/>
      <c r="AT242" s="98"/>
      <c r="AU242" s="98"/>
      <c r="AV242" s="98"/>
      <c r="AW242" s="98"/>
      <c r="AX242" s="98"/>
      <c r="AY242" s="98"/>
      <c r="AZ242" s="98"/>
      <c r="BA242" s="99"/>
      <c r="BB242" s="99"/>
      <c r="BC242" s="99"/>
      <c r="BD242" s="99"/>
      <c r="BE242" s="99"/>
      <c r="BF242" s="99"/>
      <c r="BG242" s="119"/>
      <c r="BH242" s="119"/>
      <c r="BI242" s="119"/>
      <c r="BJ242" s="119"/>
      <c r="BK242" s="119"/>
      <c r="BL242" s="119"/>
      <c r="BM242" s="119"/>
      <c r="BN242" s="119"/>
      <c r="BO242" s="119"/>
      <c r="BP242" s="119"/>
      <c r="BQ242" s="119"/>
      <c r="BR242" s="119"/>
      <c r="BS242" s="119"/>
      <c r="BT242" s="119"/>
      <c r="BU242" s="119"/>
      <c r="BV242" s="119"/>
      <c r="BW242" s="119"/>
      <c r="BX242" s="119"/>
      <c r="BY242" s="119"/>
      <c r="BZ242" s="119"/>
      <c r="CA242" s="119"/>
    </row>
    <row r="243" spans="1:79" ht="24" hidden="1" customHeight="1" outlineLevel="1">
      <c r="A243" s="36">
        <v>6</v>
      </c>
      <c r="B243" s="88"/>
      <c r="C243" s="89"/>
      <c r="D243" s="89"/>
      <c r="E243" s="90"/>
      <c r="F243" s="91"/>
      <c r="G243" s="44" t="s">
        <v>14</v>
      </c>
      <c r="H243" s="96">
        <v>43323</v>
      </c>
      <c r="I243" s="105">
        <v>0</v>
      </c>
      <c r="J243" s="92"/>
      <c r="K243" s="92"/>
      <c r="L243" s="92"/>
      <c r="M243" s="93"/>
      <c r="N243" s="90"/>
      <c r="O243" s="94"/>
      <c r="P243" s="90"/>
      <c r="Q243" s="90"/>
      <c r="R243" s="94"/>
      <c r="S243" s="90"/>
      <c r="T243" s="90"/>
      <c r="U243" s="94"/>
      <c r="V243" s="44"/>
      <c r="W243" s="90"/>
      <c r="X243" s="44"/>
      <c r="Y243" s="44"/>
      <c r="Z243" s="90"/>
      <c r="AA243" s="94"/>
      <c r="AB243" s="44"/>
      <c r="AC243" s="90"/>
      <c r="AD243" s="44"/>
      <c r="AE243" s="44"/>
      <c r="AF243" s="90"/>
      <c r="AG243" s="94"/>
      <c r="AH243" s="90"/>
      <c r="AI243" s="90"/>
      <c r="AJ243" s="94"/>
      <c r="AK243" s="90"/>
      <c r="AL243" s="90"/>
      <c r="AM243" s="94"/>
      <c r="AN243" s="44"/>
      <c r="AO243" s="90"/>
      <c r="AP243" s="44"/>
      <c r="AQ243" s="44"/>
      <c r="AR243" s="90"/>
      <c r="AS243" s="97"/>
      <c r="AT243" s="98"/>
      <c r="AU243" s="98"/>
      <c r="AV243" s="98"/>
      <c r="AW243" s="98"/>
      <c r="AX243" s="98"/>
      <c r="AY243" s="98"/>
      <c r="AZ243" s="98"/>
      <c r="BA243" s="99"/>
      <c r="BB243" s="99"/>
      <c r="BC243" s="99"/>
      <c r="BD243" s="99"/>
      <c r="BE243" s="99"/>
      <c r="BF243" s="99"/>
      <c r="BG243" s="119"/>
      <c r="BH243" s="119"/>
      <c r="BI243" s="119"/>
      <c r="BJ243" s="119"/>
      <c r="BK243" s="119"/>
      <c r="BL243" s="119"/>
      <c r="BM243" s="119"/>
      <c r="BN243" s="119"/>
      <c r="BO243" s="119"/>
      <c r="BP243" s="119"/>
      <c r="BQ243" s="119"/>
      <c r="BR243" s="119"/>
      <c r="BS243" s="119"/>
      <c r="BT243" s="119"/>
      <c r="BU243" s="119"/>
      <c r="BV243" s="119"/>
      <c r="BW243" s="119"/>
      <c r="BX243" s="119"/>
      <c r="BY243" s="119"/>
      <c r="BZ243" s="119"/>
      <c r="CA243" s="119"/>
    </row>
    <row r="244" spans="1:79" ht="24" hidden="1" customHeight="1" outlineLevel="1">
      <c r="A244" s="36">
        <v>7</v>
      </c>
      <c r="B244" s="88"/>
      <c r="C244" s="89"/>
      <c r="D244" s="89"/>
      <c r="E244" s="90"/>
      <c r="F244" s="91"/>
      <c r="G244" s="44" t="s">
        <v>14</v>
      </c>
      <c r="H244" s="96">
        <v>43324</v>
      </c>
      <c r="I244" s="105">
        <v>0</v>
      </c>
      <c r="J244" s="92"/>
      <c r="K244" s="92"/>
      <c r="L244" s="92"/>
      <c r="M244" s="93"/>
      <c r="N244" s="90"/>
      <c r="O244" s="94"/>
      <c r="P244" s="90"/>
      <c r="Q244" s="90"/>
      <c r="R244" s="94"/>
      <c r="S244" s="90"/>
      <c r="T244" s="90"/>
      <c r="U244" s="94"/>
      <c r="V244" s="44"/>
      <c r="W244" s="90"/>
      <c r="X244" s="44"/>
      <c r="Y244" s="44"/>
      <c r="Z244" s="90"/>
      <c r="AA244" s="94"/>
      <c r="AB244" s="44"/>
      <c r="AC244" s="90"/>
      <c r="AD244" s="44"/>
      <c r="AE244" s="44"/>
      <c r="AF244" s="90"/>
      <c r="AG244" s="94"/>
      <c r="AH244" s="90"/>
      <c r="AI244" s="90"/>
      <c r="AJ244" s="94"/>
      <c r="AK244" s="90"/>
      <c r="AL244" s="90"/>
      <c r="AM244" s="94"/>
      <c r="AN244" s="44"/>
      <c r="AO244" s="90"/>
      <c r="AP244" s="44"/>
      <c r="AQ244" s="44"/>
      <c r="AR244" s="90"/>
      <c r="AS244" s="97"/>
      <c r="AT244" s="98"/>
      <c r="AU244" s="98"/>
      <c r="AV244" s="98"/>
      <c r="AW244" s="98"/>
      <c r="AX244" s="98"/>
      <c r="AY244" s="98"/>
      <c r="AZ244" s="98"/>
      <c r="BA244" s="99"/>
      <c r="BB244" s="99"/>
      <c r="BC244" s="99"/>
      <c r="BD244" s="99"/>
      <c r="BE244" s="99"/>
      <c r="BF244" s="99"/>
      <c r="BG244" s="119"/>
      <c r="BH244" s="119"/>
      <c r="BI244" s="119"/>
      <c r="BJ244" s="119"/>
      <c r="BK244" s="119"/>
      <c r="BL244" s="119"/>
      <c r="BM244" s="119"/>
      <c r="BN244" s="119"/>
      <c r="BO244" s="119"/>
      <c r="BP244" s="119"/>
      <c r="BQ244" s="119"/>
      <c r="BR244" s="119"/>
      <c r="BS244" s="119"/>
      <c r="BT244" s="119"/>
      <c r="BU244" s="119"/>
      <c r="BV244" s="119"/>
      <c r="BW244" s="119"/>
      <c r="BX244" s="119"/>
      <c r="BY244" s="119"/>
      <c r="BZ244" s="119"/>
      <c r="CA244" s="119"/>
    </row>
    <row r="245" spans="1:79" ht="24" hidden="1" customHeight="1" outlineLevel="1">
      <c r="A245" s="36">
        <v>8</v>
      </c>
      <c r="B245" s="88"/>
      <c r="C245" s="89"/>
      <c r="D245" s="89"/>
      <c r="E245" s="90"/>
      <c r="F245" s="91"/>
      <c r="G245" s="44" t="s">
        <v>14</v>
      </c>
      <c r="H245" s="96">
        <v>43325</v>
      </c>
      <c r="I245" s="105">
        <v>0</v>
      </c>
      <c r="J245" s="92"/>
      <c r="K245" s="92"/>
      <c r="L245" s="92"/>
      <c r="M245" s="93"/>
      <c r="N245" s="90"/>
      <c r="O245" s="94"/>
      <c r="P245" s="90"/>
      <c r="Q245" s="90"/>
      <c r="R245" s="94"/>
      <c r="S245" s="90"/>
      <c r="T245" s="90"/>
      <c r="U245" s="94"/>
      <c r="V245" s="44"/>
      <c r="W245" s="90"/>
      <c r="X245" s="44"/>
      <c r="Y245" s="44"/>
      <c r="Z245" s="90"/>
      <c r="AA245" s="94"/>
      <c r="AB245" s="44"/>
      <c r="AC245" s="90"/>
      <c r="AD245" s="44"/>
      <c r="AE245" s="44"/>
      <c r="AF245" s="90"/>
      <c r="AG245" s="94"/>
      <c r="AH245" s="90"/>
      <c r="AI245" s="90"/>
      <c r="AJ245" s="94"/>
      <c r="AK245" s="90"/>
      <c r="AL245" s="90"/>
      <c r="AM245" s="94"/>
      <c r="AN245" s="44"/>
      <c r="AO245" s="90"/>
      <c r="AP245" s="44"/>
      <c r="AQ245" s="44"/>
      <c r="AR245" s="90"/>
      <c r="AS245" s="97"/>
      <c r="AT245" s="98"/>
      <c r="AU245" s="98"/>
      <c r="AV245" s="98"/>
      <c r="AW245" s="98"/>
      <c r="AX245" s="98"/>
      <c r="AY245" s="98"/>
      <c r="AZ245" s="98"/>
      <c r="BA245" s="99"/>
      <c r="BB245" s="99"/>
      <c r="BC245" s="99"/>
      <c r="BD245" s="99"/>
      <c r="BE245" s="99"/>
      <c r="BF245" s="99"/>
      <c r="BG245" s="119"/>
      <c r="BH245" s="119"/>
      <c r="BI245" s="119"/>
      <c r="BJ245" s="119"/>
      <c r="BK245" s="119"/>
      <c r="BL245" s="119"/>
      <c r="BM245" s="119"/>
      <c r="BN245" s="119"/>
      <c r="BO245" s="119"/>
      <c r="BP245" s="119"/>
      <c r="BQ245" s="119"/>
      <c r="BR245" s="119"/>
      <c r="BS245" s="119"/>
      <c r="BT245" s="119"/>
      <c r="BU245" s="119"/>
      <c r="BV245" s="119"/>
      <c r="BW245" s="119"/>
      <c r="BX245" s="119"/>
      <c r="BY245" s="119"/>
      <c r="BZ245" s="119"/>
      <c r="CA245" s="119"/>
    </row>
    <row r="246" spans="1:79" ht="24" hidden="1" customHeight="1" outlineLevel="1">
      <c r="A246" s="36">
        <v>9</v>
      </c>
      <c r="B246" s="88"/>
      <c r="C246" s="89"/>
      <c r="D246" s="89"/>
      <c r="E246" s="90"/>
      <c r="F246" s="91"/>
      <c r="G246" s="44" t="s">
        <v>14</v>
      </c>
      <c r="H246" s="96">
        <v>43326</v>
      </c>
      <c r="I246" s="105">
        <v>0</v>
      </c>
      <c r="J246" s="92"/>
      <c r="K246" s="92"/>
      <c r="L246" s="92"/>
      <c r="M246" s="93"/>
      <c r="N246" s="90"/>
      <c r="O246" s="94"/>
      <c r="P246" s="90"/>
      <c r="Q246" s="90"/>
      <c r="R246" s="94"/>
      <c r="S246" s="90"/>
      <c r="T246" s="90"/>
      <c r="U246" s="94"/>
      <c r="V246" s="44"/>
      <c r="W246" s="90"/>
      <c r="X246" s="44"/>
      <c r="Y246" s="44"/>
      <c r="Z246" s="90"/>
      <c r="AA246" s="94"/>
      <c r="AB246" s="44"/>
      <c r="AC246" s="90"/>
      <c r="AD246" s="44"/>
      <c r="AE246" s="44"/>
      <c r="AF246" s="90"/>
      <c r="AG246" s="94"/>
      <c r="AH246" s="90"/>
      <c r="AI246" s="90"/>
      <c r="AJ246" s="94"/>
      <c r="AK246" s="90"/>
      <c r="AL246" s="90"/>
      <c r="AM246" s="94"/>
      <c r="AN246" s="44"/>
      <c r="AO246" s="90"/>
      <c r="AP246" s="44"/>
      <c r="AQ246" s="44"/>
      <c r="AR246" s="90"/>
      <c r="AS246" s="97"/>
      <c r="AT246" s="98"/>
      <c r="AU246" s="98"/>
      <c r="AV246" s="98"/>
      <c r="AW246" s="98"/>
      <c r="AX246" s="98"/>
      <c r="AY246" s="98"/>
      <c r="AZ246" s="98"/>
      <c r="BA246" s="99"/>
      <c r="BB246" s="99"/>
      <c r="BC246" s="99"/>
      <c r="BD246" s="99"/>
      <c r="BE246" s="99"/>
      <c r="BF246" s="99"/>
      <c r="BG246" s="119"/>
      <c r="BH246" s="119"/>
      <c r="BI246" s="119"/>
      <c r="BJ246" s="119"/>
      <c r="BK246" s="119"/>
      <c r="BL246" s="119"/>
      <c r="BM246" s="119"/>
      <c r="BN246" s="119"/>
      <c r="BO246" s="119"/>
      <c r="BP246" s="119"/>
      <c r="BQ246" s="119"/>
      <c r="BR246" s="119"/>
      <c r="BS246" s="119"/>
      <c r="BT246" s="119"/>
      <c r="BU246" s="119"/>
      <c r="BV246" s="119"/>
      <c r="BW246" s="119"/>
      <c r="BX246" s="119"/>
      <c r="BY246" s="119"/>
      <c r="BZ246" s="119"/>
      <c r="CA246" s="119"/>
    </row>
    <row r="247" spans="1:79" ht="24" hidden="1" customHeight="1" outlineLevel="1">
      <c r="A247" s="36">
        <v>10</v>
      </c>
      <c r="B247" s="88"/>
      <c r="C247" s="89"/>
      <c r="D247" s="89"/>
      <c r="E247" s="90"/>
      <c r="F247" s="91"/>
      <c r="G247" s="44" t="s">
        <v>14</v>
      </c>
      <c r="H247" s="96">
        <v>43327</v>
      </c>
      <c r="I247" s="105">
        <v>0</v>
      </c>
      <c r="J247" s="92"/>
      <c r="K247" s="92"/>
      <c r="L247" s="92"/>
      <c r="M247" s="93"/>
      <c r="N247" s="90"/>
      <c r="O247" s="94"/>
      <c r="P247" s="90"/>
      <c r="Q247" s="90"/>
      <c r="R247" s="94"/>
      <c r="S247" s="90"/>
      <c r="T247" s="90"/>
      <c r="U247" s="94"/>
      <c r="V247" s="44"/>
      <c r="W247" s="90"/>
      <c r="X247" s="44"/>
      <c r="Y247" s="44"/>
      <c r="Z247" s="90"/>
      <c r="AA247" s="94"/>
      <c r="AB247" s="44"/>
      <c r="AC247" s="90"/>
      <c r="AD247" s="44"/>
      <c r="AE247" s="44"/>
      <c r="AF247" s="90"/>
      <c r="AG247" s="94"/>
      <c r="AH247" s="90"/>
      <c r="AI247" s="90"/>
      <c r="AJ247" s="94"/>
      <c r="AK247" s="90"/>
      <c r="AL247" s="90"/>
      <c r="AM247" s="94"/>
      <c r="AN247" s="44"/>
      <c r="AO247" s="90"/>
      <c r="AP247" s="44"/>
      <c r="AQ247" s="44"/>
      <c r="AR247" s="90"/>
      <c r="AS247" s="97"/>
      <c r="AT247" s="98"/>
      <c r="AU247" s="98"/>
      <c r="AV247" s="98"/>
      <c r="AW247" s="98"/>
      <c r="AX247" s="98"/>
      <c r="AY247" s="98"/>
      <c r="AZ247" s="98"/>
      <c r="BA247" s="99"/>
      <c r="BB247" s="99"/>
      <c r="BC247" s="99"/>
      <c r="BD247" s="99"/>
      <c r="BE247" s="99"/>
      <c r="BF247" s="99"/>
      <c r="BG247" s="119"/>
      <c r="BH247" s="119"/>
      <c r="BI247" s="119"/>
      <c r="BJ247" s="119"/>
      <c r="BK247" s="119"/>
      <c r="BL247" s="119"/>
      <c r="BM247" s="119"/>
      <c r="BN247" s="119"/>
      <c r="BO247" s="119"/>
      <c r="BP247" s="119"/>
      <c r="BQ247" s="119"/>
      <c r="BR247" s="119"/>
      <c r="BS247" s="119"/>
      <c r="BT247" s="119"/>
      <c r="BU247" s="119"/>
      <c r="BV247" s="119"/>
      <c r="BW247" s="119"/>
      <c r="BX247" s="119"/>
      <c r="BY247" s="119"/>
      <c r="BZ247" s="119"/>
      <c r="CA247" s="119"/>
    </row>
    <row r="248" spans="1:79" ht="24" hidden="1" customHeight="1" outlineLevel="1">
      <c r="A248" s="36">
        <v>11</v>
      </c>
      <c r="B248" s="88"/>
      <c r="C248" s="89"/>
      <c r="D248" s="89"/>
      <c r="E248" s="90"/>
      <c r="F248" s="91"/>
      <c r="G248" s="44" t="s">
        <v>14</v>
      </c>
      <c r="H248" s="96">
        <v>43328</v>
      </c>
      <c r="I248" s="105">
        <v>0</v>
      </c>
      <c r="J248" s="92"/>
      <c r="K248" s="92"/>
      <c r="L248" s="92"/>
      <c r="M248" s="93"/>
      <c r="N248" s="90"/>
      <c r="O248" s="94"/>
      <c r="P248" s="90"/>
      <c r="Q248" s="90"/>
      <c r="R248" s="94"/>
      <c r="S248" s="90"/>
      <c r="T248" s="90"/>
      <c r="U248" s="94"/>
      <c r="V248" s="44"/>
      <c r="W248" s="90"/>
      <c r="X248" s="44"/>
      <c r="Y248" s="44"/>
      <c r="Z248" s="90"/>
      <c r="AA248" s="94"/>
      <c r="AB248" s="44"/>
      <c r="AC248" s="90"/>
      <c r="AD248" s="44"/>
      <c r="AE248" s="44"/>
      <c r="AF248" s="90"/>
      <c r="AG248" s="94"/>
      <c r="AH248" s="90"/>
      <c r="AI248" s="90"/>
      <c r="AJ248" s="94"/>
      <c r="AK248" s="90"/>
      <c r="AL248" s="90"/>
      <c r="AM248" s="94"/>
      <c r="AN248" s="44"/>
      <c r="AO248" s="90"/>
      <c r="AP248" s="44"/>
      <c r="AQ248" s="44"/>
      <c r="AR248" s="90"/>
      <c r="AS248" s="97"/>
      <c r="AT248" s="98"/>
      <c r="AU248" s="98"/>
      <c r="AV248" s="98"/>
      <c r="AW248" s="98"/>
      <c r="AX248" s="98"/>
      <c r="AY248" s="98"/>
      <c r="AZ248" s="98"/>
      <c r="BA248" s="99"/>
      <c r="BB248" s="99"/>
      <c r="BC248" s="99"/>
      <c r="BD248" s="99"/>
      <c r="BE248" s="99"/>
      <c r="BF248" s="99"/>
      <c r="BG248" s="119"/>
      <c r="BH248" s="119"/>
      <c r="BI248" s="119"/>
      <c r="BJ248" s="119"/>
      <c r="BK248" s="119"/>
      <c r="BL248" s="119"/>
      <c r="BM248" s="119"/>
      <c r="BN248" s="119"/>
      <c r="BO248" s="119"/>
      <c r="BP248" s="119"/>
      <c r="BQ248" s="119"/>
      <c r="BR248" s="119"/>
      <c r="BS248" s="119"/>
      <c r="BT248" s="119"/>
      <c r="BU248" s="119"/>
      <c r="BV248" s="119"/>
      <c r="BW248" s="119"/>
      <c r="BX248" s="119"/>
      <c r="BY248" s="119"/>
      <c r="BZ248" s="119"/>
      <c r="CA248" s="119"/>
    </row>
    <row r="249" spans="1:79" ht="24" hidden="1" customHeight="1" outlineLevel="1">
      <c r="A249" s="36">
        <v>12</v>
      </c>
      <c r="B249" s="88"/>
      <c r="C249" s="89"/>
      <c r="D249" s="89"/>
      <c r="E249" s="90"/>
      <c r="F249" s="91"/>
      <c r="G249" s="44" t="s">
        <v>14</v>
      </c>
      <c r="H249" s="96">
        <v>43329</v>
      </c>
      <c r="I249" s="105">
        <v>0</v>
      </c>
      <c r="J249" s="92"/>
      <c r="K249" s="92"/>
      <c r="L249" s="92"/>
      <c r="M249" s="93"/>
      <c r="N249" s="90"/>
      <c r="O249" s="94"/>
      <c r="P249" s="90"/>
      <c r="Q249" s="90"/>
      <c r="R249" s="94"/>
      <c r="S249" s="90"/>
      <c r="T249" s="90"/>
      <c r="U249" s="94"/>
      <c r="V249" s="44"/>
      <c r="W249" s="90"/>
      <c r="X249" s="44"/>
      <c r="Y249" s="44"/>
      <c r="Z249" s="90"/>
      <c r="AA249" s="94"/>
      <c r="AB249" s="44"/>
      <c r="AC249" s="90"/>
      <c r="AD249" s="44"/>
      <c r="AE249" s="44"/>
      <c r="AF249" s="90"/>
      <c r="AG249" s="94"/>
      <c r="AH249" s="90"/>
      <c r="AI249" s="90"/>
      <c r="AJ249" s="94"/>
      <c r="AK249" s="90"/>
      <c r="AL249" s="90"/>
      <c r="AM249" s="94"/>
      <c r="AN249" s="44"/>
      <c r="AO249" s="90"/>
      <c r="AP249" s="44"/>
      <c r="AQ249" s="44"/>
      <c r="AR249" s="90"/>
      <c r="AS249" s="97"/>
      <c r="AT249" s="98"/>
      <c r="AU249" s="98"/>
      <c r="AV249" s="98"/>
      <c r="AW249" s="98"/>
      <c r="AX249" s="98"/>
      <c r="AY249" s="98"/>
      <c r="AZ249" s="98"/>
      <c r="BA249" s="99"/>
      <c r="BB249" s="99"/>
      <c r="BC249" s="99"/>
      <c r="BD249" s="99"/>
      <c r="BE249" s="99"/>
      <c r="BF249" s="99"/>
      <c r="BG249" s="119"/>
      <c r="BH249" s="119"/>
      <c r="BI249" s="119"/>
      <c r="BJ249" s="119"/>
      <c r="BK249" s="119"/>
      <c r="BL249" s="119"/>
      <c r="BM249" s="119"/>
      <c r="BN249" s="119"/>
      <c r="BO249" s="119"/>
      <c r="BP249" s="119"/>
      <c r="BQ249" s="119"/>
      <c r="BR249" s="119"/>
      <c r="BS249" s="119"/>
      <c r="BT249" s="119"/>
      <c r="BU249" s="119"/>
      <c r="BV249" s="119"/>
      <c r="BW249" s="119"/>
      <c r="BX249" s="119"/>
      <c r="BY249" s="119"/>
      <c r="BZ249" s="119"/>
      <c r="CA249" s="119"/>
    </row>
    <row r="250" spans="1:79" ht="24" hidden="1" customHeight="1" outlineLevel="1">
      <c r="A250" s="36">
        <v>13</v>
      </c>
      <c r="B250" s="88"/>
      <c r="C250" s="89"/>
      <c r="D250" s="89"/>
      <c r="E250" s="90"/>
      <c r="F250" s="91"/>
      <c r="G250" s="44" t="s">
        <v>14</v>
      </c>
      <c r="H250" s="96">
        <v>43330</v>
      </c>
      <c r="I250" s="105">
        <v>0</v>
      </c>
      <c r="J250" s="92"/>
      <c r="K250" s="92"/>
      <c r="L250" s="92"/>
      <c r="M250" s="93"/>
      <c r="N250" s="90"/>
      <c r="O250" s="94"/>
      <c r="P250" s="90"/>
      <c r="Q250" s="90"/>
      <c r="R250" s="94"/>
      <c r="S250" s="90"/>
      <c r="T250" s="90"/>
      <c r="U250" s="94"/>
      <c r="V250" s="44"/>
      <c r="W250" s="90"/>
      <c r="X250" s="44"/>
      <c r="Y250" s="44"/>
      <c r="Z250" s="90"/>
      <c r="AA250" s="94"/>
      <c r="AB250" s="44"/>
      <c r="AC250" s="90"/>
      <c r="AD250" s="44"/>
      <c r="AE250" s="44"/>
      <c r="AF250" s="90"/>
      <c r="AG250" s="94"/>
      <c r="AH250" s="90"/>
      <c r="AI250" s="90"/>
      <c r="AJ250" s="94"/>
      <c r="AK250" s="90"/>
      <c r="AL250" s="90"/>
      <c r="AM250" s="94"/>
      <c r="AN250" s="44"/>
      <c r="AO250" s="90"/>
      <c r="AP250" s="44"/>
      <c r="AQ250" s="44"/>
      <c r="AR250" s="90"/>
      <c r="AS250" s="97"/>
      <c r="AT250" s="98"/>
      <c r="AU250" s="98"/>
      <c r="AV250" s="98"/>
      <c r="AW250" s="98"/>
      <c r="AX250" s="98"/>
      <c r="AY250" s="98"/>
      <c r="AZ250" s="98"/>
      <c r="BA250" s="99"/>
      <c r="BB250" s="99"/>
      <c r="BC250" s="99"/>
      <c r="BD250" s="99"/>
      <c r="BE250" s="99"/>
      <c r="BF250" s="99"/>
      <c r="BG250" s="119"/>
      <c r="BH250" s="119"/>
      <c r="BI250" s="119"/>
      <c r="BJ250" s="119"/>
      <c r="BK250" s="119"/>
      <c r="BL250" s="119"/>
      <c r="BM250" s="119"/>
      <c r="BN250" s="119"/>
      <c r="BO250" s="119"/>
      <c r="BP250" s="119"/>
      <c r="BQ250" s="119"/>
      <c r="BR250" s="119"/>
      <c r="BS250" s="119"/>
      <c r="BT250" s="119"/>
      <c r="BU250" s="119"/>
      <c r="BV250" s="119"/>
      <c r="BW250" s="119"/>
      <c r="BX250" s="119"/>
      <c r="BY250" s="119"/>
      <c r="BZ250" s="119"/>
      <c r="CA250" s="119"/>
    </row>
    <row r="251" spans="1:79" ht="24" hidden="1" customHeight="1" outlineLevel="1">
      <c r="A251" s="36">
        <v>14</v>
      </c>
      <c r="B251" s="88"/>
      <c r="C251" s="89"/>
      <c r="D251" s="89"/>
      <c r="E251" s="90"/>
      <c r="F251" s="91"/>
      <c r="G251" s="44" t="s">
        <v>14</v>
      </c>
      <c r="H251" s="96">
        <v>43331</v>
      </c>
      <c r="I251" s="105">
        <v>0</v>
      </c>
      <c r="J251" s="92"/>
      <c r="K251" s="92"/>
      <c r="L251" s="92"/>
      <c r="M251" s="93"/>
      <c r="N251" s="90"/>
      <c r="O251" s="94"/>
      <c r="P251" s="90"/>
      <c r="Q251" s="90"/>
      <c r="R251" s="94"/>
      <c r="S251" s="90"/>
      <c r="T251" s="90"/>
      <c r="U251" s="94"/>
      <c r="V251" s="44"/>
      <c r="W251" s="90"/>
      <c r="X251" s="44"/>
      <c r="Y251" s="44"/>
      <c r="Z251" s="90"/>
      <c r="AA251" s="94"/>
      <c r="AB251" s="44"/>
      <c r="AC251" s="90"/>
      <c r="AD251" s="44"/>
      <c r="AE251" s="44"/>
      <c r="AF251" s="90"/>
      <c r="AG251" s="94"/>
      <c r="AH251" s="90"/>
      <c r="AI251" s="90"/>
      <c r="AJ251" s="94"/>
      <c r="AK251" s="90"/>
      <c r="AL251" s="90"/>
      <c r="AM251" s="94"/>
      <c r="AN251" s="44"/>
      <c r="AO251" s="90"/>
      <c r="AP251" s="44"/>
      <c r="AQ251" s="44"/>
      <c r="AR251" s="90"/>
      <c r="AS251" s="97"/>
      <c r="AT251" s="98"/>
      <c r="AU251" s="98"/>
      <c r="AV251" s="98"/>
      <c r="AW251" s="98"/>
      <c r="AX251" s="98"/>
      <c r="AY251" s="98"/>
      <c r="AZ251" s="98"/>
      <c r="BA251" s="99"/>
      <c r="BB251" s="99"/>
      <c r="BC251" s="99"/>
      <c r="BD251" s="99"/>
      <c r="BE251" s="99"/>
      <c r="BF251" s="99"/>
      <c r="BG251" s="119"/>
      <c r="BH251" s="119"/>
      <c r="BI251" s="119"/>
      <c r="BJ251" s="119"/>
      <c r="BK251" s="119"/>
      <c r="BL251" s="119"/>
      <c r="BM251" s="119"/>
      <c r="BN251" s="119"/>
      <c r="BO251" s="119"/>
      <c r="BP251" s="119"/>
      <c r="BQ251" s="119"/>
      <c r="BR251" s="119"/>
      <c r="BS251" s="119"/>
      <c r="BT251" s="119"/>
      <c r="BU251" s="119"/>
      <c r="BV251" s="119"/>
      <c r="BW251" s="119"/>
      <c r="BX251" s="119"/>
      <c r="BY251" s="119"/>
      <c r="BZ251" s="119"/>
      <c r="CA251" s="119"/>
    </row>
    <row r="252" spans="1:79" ht="24" hidden="1" customHeight="1" outlineLevel="1">
      <c r="B252" s="88"/>
      <c r="C252" s="89"/>
      <c r="D252" s="89"/>
      <c r="E252" s="90"/>
      <c r="F252" s="91"/>
      <c r="G252" s="44" t="s">
        <v>14</v>
      </c>
      <c r="H252" s="96">
        <v>43332</v>
      </c>
      <c r="I252" s="105">
        <v>0</v>
      </c>
      <c r="J252" s="92"/>
      <c r="K252" s="92"/>
      <c r="L252" s="92"/>
      <c r="M252" s="93"/>
      <c r="N252" s="90"/>
      <c r="O252" s="94"/>
      <c r="P252" s="90"/>
      <c r="Q252" s="90"/>
      <c r="R252" s="94"/>
      <c r="S252" s="90"/>
      <c r="T252" s="90"/>
      <c r="U252" s="94"/>
      <c r="V252" s="44"/>
      <c r="W252" s="90"/>
      <c r="X252" s="44"/>
      <c r="Y252" s="44"/>
      <c r="Z252" s="90"/>
      <c r="AA252" s="94"/>
      <c r="AB252" s="44"/>
      <c r="AC252" s="90"/>
      <c r="AD252" s="44"/>
      <c r="AE252" s="44"/>
      <c r="AF252" s="90"/>
      <c r="AG252" s="94"/>
      <c r="AH252" s="90"/>
      <c r="AI252" s="90"/>
      <c r="AJ252" s="94"/>
      <c r="AK252" s="90"/>
      <c r="AL252" s="90"/>
      <c r="AM252" s="94"/>
      <c r="AN252" s="44"/>
      <c r="AO252" s="90"/>
      <c r="AP252" s="44"/>
      <c r="AQ252" s="44"/>
      <c r="AR252" s="90"/>
      <c r="AS252" s="97"/>
      <c r="AT252" s="98"/>
      <c r="AU252" s="98"/>
      <c r="AV252" s="98"/>
      <c r="AW252" s="98"/>
      <c r="AX252" s="98"/>
      <c r="AY252" s="98"/>
      <c r="AZ252" s="98"/>
      <c r="BA252" s="99"/>
      <c r="BB252" s="99"/>
      <c r="BC252" s="99"/>
      <c r="BD252" s="99"/>
      <c r="BE252" s="99"/>
      <c r="BF252" s="99"/>
      <c r="BG252" s="119"/>
      <c r="BH252" s="119"/>
      <c r="BI252" s="119"/>
      <c r="BJ252" s="119"/>
      <c r="BK252" s="119"/>
      <c r="BL252" s="119"/>
      <c r="BM252" s="119"/>
      <c r="BN252" s="119"/>
      <c r="BO252" s="119"/>
      <c r="BP252" s="119"/>
      <c r="BQ252" s="119"/>
      <c r="BR252" s="119"/>
      <c r="BS252" s="119"/>
      <c r="BT252" s="119"/>
      <c r="BU252" s="119"/>
      <c r="BV252" s="119"/>
      <c r="BW252" s="119"/>
      <c r="BX252" s="119"/>
      <c r="BY252" s="119"/>
      <c r="BZ252" s="119"/>
      <c r="CA252" s="119"/>
    </row>
    <row r="253" spans="1:79" ht="24" hidden="1" customHeight="1" outlineLevel="1">
      <c r="B253" s="88"/>
      <c r="C253" s="89"/>
      <c r="D253" s="89"/>
      <c r="E253" s="90"/>
      <c r="F253" s="91"/>
      <c r="G253" s="44" t="s">
        <v>14</v>
      </c>
      <c r="H253" s="96">
        <v>43333</v>
      </c>
      <c r="I253" s="105">
        <v>0</v>
      </c>
      <c r="J253" s="92"/>
      <c r="K253" s="92"/>
      <c r="L253" s="92"/>
      <c r="M253" s="93"/>
      <c r="N253" s="90"/>
      <c r="O253" s="94"/>
      <c r="P253" s="90"/>
      <c r="Q253" s="90"/>
      <c r="R253" s="94"/>
      <c r="S253" s="90"/>
      <c r="T253" s="90"/>
      <c r="U253" s="94"/>
      <c r="V253" s="44"/>
      <c r="W253" s="90"/>
      <c r="X253" s="44"/>
      <c r="Y253" s="44"/>
      <c r="Z253" s="90"/>
      <c r="AA253" s="94"/>
      <c r="AB253" s="44"/>
      <c r="AC253" s="90"/>
      <c r="AD253" s="44"/>
      <c r="AE253" s="44"/>
      <c r="AF253" s="90"/>
      <c r="AG253" s="94"/>
      <c r="AH253" s="90"/>
      <c r="AI253" s="90"/>
      <c r="AJ253" s="94"/>
      <c r="AK253" s="90"/>
      <c r="AL253" s="90"/>
      <c r="AM253" s="94"/>
      <c r="AN253" s="44"/>
      <c r="AO253" s="90"/>
      <c r="AP253" s="44"/>
      <c r="AQ253" s="44"/>
      <c r="AR253" s="90"/>
      <c r="AS253" s="97"/>
      <c r="AT253" s="98"/>
      <c r="AU253" s="98"/>
      <c r="AV253" s="98"/>
      <c r="AW253" s="98"/>
      <c r="AX253" s="98"/>
      <c r="AY253" s="98"/>
      <c r="AZ253" s="98"/>
      <c r="BA253" s="99"/>
      <c r="BB253" s="99"/>
      <c r="BC253" s="99"/>
      <c r="BD253" s="99"/>
      <c r="BE253" s="99"/>
      <c r="BF253" s="99"/>
      <c r="BG253" s="119"/>
      <c r="BH253" s="119"/>
      <c r="BI253" s="119"/>
      <c r="BJ253" s="119"/>
      <c r="BK253" s="119"/>
      <c r="BL253" s="119"/>
      <c r="BM253" s="119"/>
      <c r="BN253" s="119"/>
      <c r="BO253" s="119"/>
      <c r="BP253" s="119"/>
      <c r="BQ253" s="119"/>
      <c r="BR253" s="119"/>
      <c r="BS253" s="119"/>
      <c r="BT253" s="119"/>
      <c r="BU253" s="119"/>
      <c r="BV253" s="119"/>
      <c r="BW253" s="119"/>
      <c r="BX253" s="119"/>
      <c r="BY253" s="119"/>
      <c r="BZ253" s="119"/>
      <c r="CA253" s="119"/>
    </row>
    <row r="254" spans="1:79" ht="24" hidden="1" customHeight="1" outlineLevel="1">
      <c r="B254" s="88"/>
      <c r="C254" s="89"/>
      <c r="D254" s="89"/>
      <c r="E254" s="90"/>
      <c r="F254" s="91"/>
      <c r="G254" s="44" t="s">
        <v>14</v>
      </c>
      <c r="H254" s="96">
        <v>43334</v>
      </c>
      <c r="I254" s="105">
        <v>0</v>
      </c>
      <c r="J254" s="92"/>
      <c r="K254" s="92"/>
      <c r="L254" s="92"/>
      <c r="M254" s="93"/>
      <c r="N254" s="90"/>
      <c r="O254" s="94"/>
      <c r="P254" s="90"/>
      <c r="Q254" s="90"/>
      <c r="R254" s="94"/>
      <c r="S254" s="90"/>
      <c r="T254" s="90"/>
      <c r="U254" s="94"/>
      <c r="V254" s="44"/>
      <c r="W254" s="90"/>
      <c r="X254" s="44"/>
      <c r="Y254" s="44"/>
      <c r="Z254" s="90"/>
      <c r="AA254" s="94"/>
      <c r="AB254" s="44"/>
      <c r="AC254" s="90"/>
      <c r="AD254" s="44"/>
      <c r="AE254" s="44"/>
      <c r="AF254" s="90"/>
      <c r="AG254" s="94"/>
      <c r="AH254" s="90"/>
      <c r="AI254" s="90"/>
      <c r="AJ254" s="94"/>
      <c r="AK254" s="90"/>
      <c r="AL254" s="90"/>
      <c r="AM254" s="94"/>
      <c r="AN254" s="44"/>
      <c r="AO254" s="90"/>
      <c r="AP254" s="44"/>
      <c r="AQ254" s="44"/>
      <c r="AR254" s="90"/>
      <c r="AS254" s="97"/>
      <c r="AT254" s="98"/>
      <c r="AU254" s="98"/>
      <c r="AV254" s="98"/>
      <c r="AW254" s="98"/>
      <c r="AX254" s="98"/>
      <c r="AY254" s="98"/>
      <c r="AZ254" s="98"/>
      <c r="BA254" s="99"/>
      <c r="BB254" s="99"/>
      <c r="BC254" s="99"/>
      <c r="BD254" s="99"/>
      <c r="BE254" s="99"/>
      <c r="BF254" s="99"/>
      <c r="BG254" s="119"/>
      <c r="BH254" s="119"/>
      <c r="BI254" s="119"/>
      <c r="BJ254" s="119"/>
      <c r="BK254" s="119"/>
      <c r="BL254" s="119"/>
      <c r="BM254" s="119"/>
      <c r="BN254" s="119"/>
      <c r="BO254" s="119"/>
      <c r="BP254" s="119"/>
      <c r="BQ254" s="119"/>
      <c r="BR254" s="119"/>
      <c r="BS254" s="119"/>
      <c r="BT254" s="119"/>
      <c r="BU254" s="119"/>
      <c r="BV254" s="119"/>
      <c r="BW254" s="119"/>
      <c r="BX254" s="119"/>
      <c r="BY254" s="119"/>
      <c r="BZ254" s="119"/>
      <c r="CA254" s="119"/>
    </row>
    <row r="255" spans="1:79" ht="24" hidden="1" customHeight="1" outlineLevel="1">
      <c r="B255" s="88"/>
      <c r="C255" s="89"/>
      <c r="D255" s="89"/>
      <c r="E255" s="90"/>
      <c r="F255" s="91"/>
      <c r="G255" s="44" t="s">
        <v>14</v>
      </c>
      <c r="H255" s="96">
        <v>43335</v>
      </c>
      <c r="I255" s="105">
        <v>0</v>
      </c>
      <c r="J255" s="92"/>
      <c r="K255" s="92"/>
      <c r="L255" s="92"/>
      <c r="M255" s="93"/>
      <c r="N255" s="90"/>
      <c r="O255" s="94"/>
      <c r="P255" s="90"/>
      <c r="Q255" s="90"/>
      <c r="R255" s="94"/>
      <c r="S255" s="90"/>
      <c r="T255" s="90"/>
      <c r="U255" s="94"/>
      <c r="V255" s="44"/>
      <c r="W255" s="90"/>
      <c r="X255" s="44"/>
      <c r="Y255" s="44"/>
      <c r="Z255" s="90"/>
      <c r="AA255" s="94"/>
      <c r="AB255" s="44"/>
      <c r="AC255" s="90"/>
      <c r="AD255" s="44"/>
      <c r="AE255" s="44"/>
      <c r="AF255" s="90"/>
      <c r="AG255" s="94"/>
      <c r="AH255" s="90"/>
      <c r="AI255" s="90"/>
      <c r="AJ255" s="94"/>
      <c r="AK255" s="90"/>
      <c r="AL255" s="90"/>
      <c r="AM255" s="94"/>
      <c r="AN255" s="44"/>
      <c r="AO255" s="90"/>
      <c r="AP255" s="44"/>
      <c r="AQ255" s="44"/>
      <c r="AR255" s="90"/>
      <c r="AS255" s="97"/>
      <c r="AT255" s="98"/>
      <c r="AU255" s="98"/>
      <c r="AV255" s="98"/>
      <c r="AW255" s="98"/>
      <c r="AX255" s="98"/>
      <c r="AY255" s="98"/>
      <c r="AZ255" s="98"/>
      <c r="BA255" s="99"/>
      <c r="BB255" s="99"/>
      <c r="BC255" s="99"/>
      <c r="BD255" s="99"/>
      <c r="BE255" s="99"/>
      <c r="BF255" s="99"/>
      <c r="BG255" s="119"/>
      <c r="BH255" s="119"/>
      <c r="BI255" s="119"/>
      <c r="BJ255" s="119"/>
      <c r="BK255" s="119"/>
      <c r="BL255" s="119"/>
      <c r="BM255" s="119"/>
      <c r="BN255" s="119"/>
      <c r="BO255" s="119"/>
      <c r="BP255" s="119"/>
      <c r="BQ255" s="119"/>
      <c r="BR255" s="119"/>
      <c r="BS255" s="119"/>
      <c r="BT255" s="119"/>
      <c r="BU255" s="119"/>
      <c r="BV255" s="119"/>
      <c r="BW255" s="119"/>
      <c r="BX255" s="119"/>
      <c r="BY255" s="119"/>
      <c r="BZ255" s="119"/>
      <c r="CA255" s="119"/>
    </row>
    <row r="256" spans="1:79" ht="24" hidden="1" customHeight="1" outlineLevel="1">
      <c r="B256" s="88"/>
      <c r="C256" s="89"/>
      <c r="D256" s="89"/>
      <c r="E256" s="90"/>
      <c r="F256" s="91"/>
      <c r="G256" s="44" t="s">
        <v>14</v>
      </c>
      <c r="H256" s="96">
        <v>43336</v>
      </c>
      <c r="I256" s="105">
        <v>0</v>
      </c>
      <c r="J256" s="92"/>
      <c r="K256" s="92"/>
      <c r="L256" s="92"/>
      <c r="M256" s="93"/>
      <c r="N256" s="90"/>
      <c r="O256" s="94"/>
      <c r="P256" s="90"/>
      <c r="Q256" s="90"/>
      <c r="R256" s="94"/>
      <c r="S256" s="90"/>
      <c r="T256" s="90"/>
      <c r="U256" s="94"/>
      <c r="V256" s="44"/>
      <c r="W256" s="90"/>
      <c r="X256" s="44"/>
      <c r="Y256" s="44"/>
      <c r="Z256" s="90"/>
      <c r="AA256" s="94"/>
      <c r="AB256" s="44"/>
      <c r="AC256" s="90"/>
      <c r="AD256" s="44"/>
      <c r="AE256" s="44"/>
      <c r="AF256" s="90"/>
      <c r="AG256" s="94"/>
      <c r="AH256" s="90"/>
      <c r="AI256" s="90"/>
      <c r="AJ256" s="94"/>
      <c r="AK256" s="90"/>
      <c r="AL256" s="90"/>
      <c r="AM256" s="94"/>
      <c r="AN256" s="44"/>
      <c r="AO256" s="90"/>
      <c r="AP256" s="44"/>
      <c r="AQ256" s="44"/>
      <c r="AR256" s="90"/>
      <c r="AS256" s="97"/>
      <c r="AT256" s="98"/>
      <c r="AU256" s="98"/>
      <c r="AV256" s="98"/>
      <c r="AW256" s="98"/>
      <c r="AX256" s="98"/>
      <c r="AY256" s="98"/>
      <c r="AZ256" s="98"/>
      <c r="BA256" s="99"/>
      <c r="BB256" s="99"/>
      <c r="BC256" s="99"/>
      <c r="BD256" s="99"/>
      <c r="BE256" s="99"/>
      <c r="BF256" s="99"/>
      <c r="BG256" s="119"/>
      <c r="BH256" s="119"/>
      <c r="BI256" s="119"/>
      <c r="BJ256" s="119"/>
      <c r="BK256" s="119"/>
      <c r="BL256" s="119"/>
      <c r="BM256" s="119"/>
      <c r="BN256" s="119"/>
      <c r="BO256" s="119"/>
      <c r="BP256" s="119"/>
      <c r="BQ256" s="119"/>
      <c r="BR256" s="119"/>
      <c r="BS256" s="119"/>
      <c r="BT256" s="119"/>
      <c r="BU256" s="119"/>
      <c r="BV256" s="119"/>
      <c r="BW256" s="119"/>
      <c r="BX256" s="119"/>
      <c r="BY256" s="119"/>
      <c r="BZ256" s="119"/>
      <c r="CA256" s="119"/>
    </row>
    <row r="257" spans="1:79" ht="24" hidden="1" customHeight="1" outlineLevel="1">
      <c r="B257" s="88"/>
      <c r="C257" s="89"/>
      <c r="D257" s="89"/>
      <c r="E257" s="90"/>
      <c r="F257" s="91"/>
      <c r="G257" s="44" t="s">
        <v>14</v>
      </c>
      <c r="H257" s="96">
        <v>43337</v>
      </c>
      <c r="I257" s="105">
        <v>0</v>
      </c>
      <c r="J257" s="92"/>
      <c r="K257" s="92"/>
      <c r="L257" s="92"/>
      <c r="M257" s="93"/>
      <c r="N257" s="90"/>
      <c r="O257" s="94"/>
      <c r="P257" s="90"/>
      <c r="Q257" s="90"/>
      <c r="R257" s="94"/>
      <c r="S257" s="90"/>
      <c r="T257" s="90"/>
      <c r="U257" s="94"/>
      <c r="V257" s="44"/>
      <c r="W257" s="90"/>
      <c r="X257" s="44"/>
      <c r="Y257" s="44"/>
      <c r="Z257" s="90"/>
      <c r="AA257" s="94"/>
      <c r="AB257" s="44"/>
      <c r="AC257" s="90"/>
      <c r="AD257" s="44"/>
      <c r="AE257" s="44"/>
      <c r="AF257" s="90"/>
      <c r="AG257" s="94"/>
      <c r="AH257" s="90"/>
      <c r="AI257" s="90"/>
      <c r="AJ257" s="94"/>
      <c r="AK257" s="90"/>
      <c r="AL257" s="90"/>
      <c r="AM257" s="94"/>
      <c r="AN257" s="44"/>
      <c r="AO257" s="90"/>
      <c r="AP257" s="44"/>
      <c r="AQ257" s="44"/>
      <c r="AR257" s="90"/>
      <c r="AS257" s="97"/>
      <c r="AT257" s="98"/>
      <c r="AU257" s="98"/>
      <c r="AV257" s="98"/>
      <c r="AW257" s="98"/>
      <c r="AX257" s="98"/>
      <c r="AY257" s="98"/>
      <c r="AZ257" s="98"/>
      <c r="BA257" s="99"/>
      <c r="BB257" s="99"/>
      <c r="BC257" s="99"/>
      <c r="BD257" s="99"/>
      <c r="BE257" s="99"/>
      <c r="BF257" s="99"/>
      <c r="BG257" s="119"/>
      <c r="BH257" s="119"/>
      <c r="BI257" s="119"/>
      <c r="BJ257" s="119"/>
      <c r="BK257" s="119"/>
      <c r="BL257" s="119"/>
      <c r="BM257" s="119"/>
      <c r="BN257" s="119"/>
      <c r="BO257" s="119"/>
      <c r="BP257" s="119"/>
      <c r="BQ257" s="119"/>
      <c r="BR257" s="119"/>
      <c r="BS257" s="119"/>
      <c r="BT257" s="119"/>
      <c r="BU257" s="119"/>
      <c r="BV257" s="119"/>
      <c r="BW257" s="119"/>
      <c r="BX257" s="119"/>
      <c r="BY257" s="119"/>
      <c r="BZ257" s="119"/>
      <c r="CA257" s="119"/>
    </row>
    <row r="258" spans="1:79" ht="24" hidden="1" customHeight="1" outlineLevel="1">
      <c r="B258" s="88"/>
      <c r="C258" s="89"/>
      <c r="D258" s="89"/>
      <c r="E258" s="90"/>
      <c r="F258" s="91"/>
      <c r="G258" s="44" t="s">
        <v>14</v>
      </c>
      <c r="H258" s="96">
        <v>43338</v>
      </c>
      <c r="I258" s="105">
        <v>0</v>
      </c>
      <c r="J258" s="92"/>
      <c r="K258" s="92"/>
      <c r="L258" s="92"/>
      <c r="M258" s="93"/>
      <c r="N258" s="90"/>
      <c r="O258" s="94"/>
      <c r="P258" s="90"/>
      <c r="Q258" s="90"/>
      <c r="R258" s="94"/>
      <c r="S258" s="90"/>
      <c r="T258" s="90"/>
      <c r="U258" s="94"/>
      <c r="V258" s="44"/>
      <c r="W258" s="90"/>
      <c r="X258" s="44"/>
      <c r="Y258" s="44"/>
      <c r="Z258" s="90"/>
      <c r="AA258" s="94"/>
      <c r="AB258" s="44"/>
      <c r="AC258" s="90"/>
      <c r="AD258" s="44"/>
      <c r="AE258" s="44"/>
      <c r="AF258" s="90"/>
      <c r="AG258" s="94"/>
      <c r="AH258" s="90"/>
      <c r="AI258" s="90"/>
      <c r="AJ258" s="94"/>
      <c r="AK258" s="90"/>
      <c r="AL258" s="90"/>
      <c r="AM258" s="94"/>
      <c r="AN258" s="44"/>
      <c r="AO258" s="90"/>
      <c r="AP258" s="44"/>
      <c r="AQ258" s="44"/>
      <c r="AR258" s="90"/>
      <c r="AS258" s="97"/>
      <c r="AT258" s="98"/>
      <c r="AU258" s="98"/>
      <c r="AV258" s="98"/>
      <c r="AW258" s="98"/>
      <c r="AX258" s="98"/>
      <c r="AY258" s="98"/>
      <c r="AZ258" s="98"/>
      <c r="BA258" s="99"/>
      <c r="BB258" s="99"/>
      <c r="BC258" s="99"/>
      <c r="BD258" s="99"/>
      <c r="BE258" s="99"/>
      <c r="BF258" s="99"/>
      <c r="BG258" s="119"/>
      <c r="BH258" s="119"/>
      <c r="BI258" s="119"/>
      <c r="BJ258" s="119"/>
      <c r="BK258" s="119"/>
      <c r="BL258" s="119"/>
      <c r="BM258" s="119"/>
      <c r="BN258" s="119"/>
      <c r="BO258" s="119"/>
      <c r="BP258" s="119"/>
      <c r="BQ258" s="119"/>
      <c r="BR258" s="119"/>
      <c r="BS258" s="119"/>
      <c r="BT258" s="119"/>
      <c r="BU258" s="119"/>
      <c r="BV258" s="119"/>
      <c r="BW258" s="119"/>
      <c r="BX258" s="119"/>
      <c r="BY258" s="119"/>
      <c r="BZ258" s="119"/>
      <c r="CA258" s="119"/>
    </row>
    <row r="259" spans="1:79" ht="24" hidden="1" customHeight="1" outlineLevel="1">
      <c r="B259" s="88"/>
      <c r="C259" s="89"/>
      <c r="D259" s="89"/>
      <c r="E259" s="90"/>
      <c r="F259" s="91"/>
      <c r="G259" s="44" t="s">
        <v>14</v>
      </c>
      <c r="H259" s="96">
        <v>43339</v>
      </c>
      <c r="I259" s="105">
        <v>0</v>
      </c>
      <c r="J259" s="92"/>
      <c r="K259" s="92"/>
      <c r="L259" s="92"/>
      <c r="M259" s="93"/>
      <c r="N259" s="90"/>
      <c r="O259" s="94"/>
      <c r="P259" s="90"/>
      <c r="Q259" s="90"/>
      <c r="R259" s="94"/>
      <c r="S259" s="90"/>
      <c r="T259" s="90"/>
      <c r="U259" s="94"/>
      <c r="V259" s="44"/>
      <c r="W259" s="90"/>
      <c r="X259" s="44"/>
      <c r="Y259" s="44"/>
      <c r="Z259" s="90"/>
      <c r="AA259" s="94"/>
      <c r="AB259" s="44"/>
      <c r="AC259" s="90"/>
      <c r="AD259" s="44"/>
      <c r="AE259" s="44"/>
      <c r="AF259" s="90"/>
      <c r="AG259" s="94"/>
      <c r="AH259" s="90"/>
      <c r="AI259" s="90"/>
      <c r="AJ259" s="94"/>
      <c r="AK259" s="90"/>
      <c r="AL259" s="90"/>
      <c r="AM259" s="94"/>
      <c r="AN259" s="44"/>
      <c r="AO259" s="90"/>
      <c r="AP259" s="44"/>
      <c r="AQ259" s="44"/>
      <c r="AR259" s="90"/>
      <c r="AS259" s="97"/>
      <c r="AT259" s="98"/>
      <c r="AU259" s="98"/>
      <c r="AV259" s="98"/>
      <c r="AW259" s="98"/>
      <c r="AX259" s="98"/>
      <c r="AY259" s="98"/>
      <c r="AZ259" s="98"/>
      <c r="BA259" s="99"/>
      <c r="BB259" s="99"/>
      <c r="BC259" s="99"/>
      <c r="BD259" s="99"/>
      <c r="BE259" s="99"/>
      <c r="BF259" s="99"/>
      <c r="BG259" s="119"/>
      <c r="BH259" s="119"/>
      <c r="BI259" s="119"/>
      <c r="BJ259" s="119"/>
      <c r="BK259" s="119"/>
      <c r="BL259" s="119"/>
      <c r="BM259" s="119"/>
      <c r="BN259" s="119"/>
      <c r="BO259" s="119"/>
      <c r="BP259" s="119"/>
      <c r="BQ259" s="119"/>
      <c r="BR259" s="119"/>
      <c r="BS259" s="119"/>
      <c r="BT259" s="119"/>
      <c r="BU259" s="119"/>
      <c r="BV259" s="119"/>
      <c r="BW259" s="119"/>
      <c r="BX259" s="119"/>
      <c r="BY259" s="119"/>
      <c r="BZ259" s="119"/>
      <c r="CA259" s="119"/>
    </row>
    <row r="260" spans="1:79" ht="24" hidden="1" customHeight="1" outlineLevel="1">
      <c r="B260" s="88"/>
      <c r="C260" s="89"/>
      <c r="D260" s="89"/>
      <c r="E260" s="90"/>
      <c r="F260" s="91"/>
      <c r="G260" s="44" t="s">
        <v>14</v>
      </c>
      <c r="H260" s="96">
        <v>43340</v>
      </c>
      <c r="I260" s="105">
        <v>0</v>
      </c>
      <c r="J260" s="92"/>
      <c r="K260" s="92"/>
      <c r="L260" s="92"/>
      <c r="M260" s="93"/>
      <c r="N260" s="90"/>
      <c r="O260" s="94"/>
      <c r="P260" s="90"/>
      <c r="Q260" s="90"/>
      <c r="R260" s="94"/>
      <c r="S260" s="90"/>
      <c r="T260" s="90"/>
      <c r="U260" s="94"/>
      <c r="V260" s="44"/>
      <c r="W260" s="90"/>
      <c r="X260" s="44"/>
      <c r="Y260" s="44"/>
      <c r="Z260" s="90"/>
      <c r="AA260" s="94"/>
      <c r="AB260" s="44"/>
      <c r="AC260" s="90"/>
      <c r="AD260" s="44"/>
      <c r="AE260" s="44"/>
      <c r="AF260" s="90"/>
      <c r="AG260" s="94"/>
      <c r="AH260" s="90"/>
      <c r="AI260" s="90"/>
      <c r="AJ260" s="94"/>
      <c r="AK260" s="90"/>
      <c r="AL260" s="90"/>
      <c r="AM260" s="94"/>
      <c r="AN260" s="44"/>
      <c r="AO260" s="90"/>
      <c r="AP260" s="44"/>
      <c r="AQ260" s="44"/>
      <c r="AR260" s="90"/>
      <c r="AS260" s="97"/>
      <c r="AT260" s="98"/>
      <c r="AU260" s="98"/>
      <c r="AV260" s="98"/>
      <c r="AW260" s="98"/>
      <c r="AX260" s="98"/>
      <c r="AY260" s="98"/>
      <c r="AZ260" s="98"/>
      <c r="BA260" s="99"/>
      <c r="BB260" s="99"/>
      <c r="BC260" s="99"/>
      <c r="BD260" s="99"/>
      <c r="BE260" s="99"/>
      <c r="BF260" s="99"/>
      <c r="BG260" s="119"/>
      <c r="BH260" s="119"/>
      <c r="BI260" s="119"/>
      <c r="BJ260" s="119"/>
      <c r="BK260" s="119"/>
      <c r="BL260" s="119"/>
      <c r="BM260" s="119"/>
      <c r="BN260" s="119"/>
      <c r="BO260" s="119"/>
      <c r="BP260" s="119"/>
      <c r="BQ260" s="119"/>
      <c r="BR260" s="119"/>
      <c r="BS260" s="119"/>
      <c r="BT260" s="119"/>
      <c r="BU260" s="119"/>
      <c r="BV260" s="119"/>
      <c r="BW260" s="119"/>
      <c r="BX260" s="119"/>
      <c r="BY260" s="119"/>
      <c r="BZ260" s="119"/>
      <c r="CA260" s="119"/>
    </row>
    <row r="261" spans="1:79" ht="24" hidden="1" customHeight="1" outlineLevel="1">
      <c r="B261" s="88"/>
      <c r="C261" s="89"/>
      <c r="D261" s="89"/>
      <c r="E261" s="90"/>
      <c r="F261" s="91"/>
      <c r="G261" s="44" t="s">
        <v>14</v>
      </c>
      <c r="H261" s="96">
        <v>43341</v>
      </c>
      <c r="I261" s="105">
        <v>0</v>
      </c>
      <c r="J261" s="92"/>
      <c r="K261" s="92"/>
      <c r="L261" s="92"/>
      <c r="M261" s="93"/>
      <c r="N261" s="90"/>
      <c r="O261" s="94"/>
      <c r="P261" s="90"/>
      <c r="Q261" s="90"/>
      <c r="R261" s="94"/>
      <c r="S261" s="90"/>
      <c r="T261" s="90"/>
      <c r="U261" s="94"/>
      <c r="V261" s="44"/>
      <c r="W261" s="90"/>
      <c r="X261" s="44"/>
      <c r="Y261" s="44"/>
      <c r="Z261" s="90"/>
      <c r="AA261" s="94"/>
      <c r="AB261" s="44"/>
      <c r="AC261" s="90"/>
      <c r="AD261" s="44"/>
      <c r="AE261" s="44"/>
      <c r="AF261" s="90"/>
      <c r="AG261" s="94"/>
      <c r="AH261" s="90"/>
      <c r="AI261" s="90"/>
      <c r="AJ261" s="94"/>
      <c r="AK261" s="90"/>
      <c r="AL261" s="90"/>
      <c r="AM261" s="94"/>
      <c r="AN261" s="44"/>
      <c r="AO261" s="90"/>
      <c r="AP261" s="44"/>
      <c r="AQ261" s="44"/>
      <c r="AR261" s="90"/>
      <c r="AS261" s="97"/>
      <c r="AT261" s="98"/>
      <c r="AU261" s="98"/>
      <c r="AV261" s="98"/>
      <c r="AW261" s="98"/>
      <c r="AX261" s="98"/>
      <c r="AY261" s="98"/>
      <c r="AZ261" s="98"/>
      <c r="BA261" s="99"/>
      <c r="BB261" s="99"/>
      <c r="BC261" s="99"/>
      <c r="BD261" s="99"/>
      <c r="BE261" s="99"/>
      <c r="BF261" s="99"/>
      <c r="BG261" s="119"/>
      <c r="BH261" s="119"/>
      <c r="BI261" s="119"/>
      <c r="BJ261" s="119"/>
      <c r="BK261" s="119"/>
      <c r="BL261" s="119"/>
      <c r="BM261" s="119"/>
      <c r="BN261" s="119"/>
      <c r="BO261" s="119"/>
      <c r="BP261" s="119"/>
      <c r="BQ261" s="119"/>
      <c r="BR261" s="119"/>
      <c r="BS261" s="119"/>
      <c r="BT261" s="119"/>
      <c r="BU261" s="119"/>
      <c r="BV261" s="119"/>
      <c r="BW261" s="119"/>
      <c r="BX261" s="119"/>
      <c r="BY261" s="119"/>
      <c r="BZ261" s="119"/>
      <c r="CA261" s="119"/>
    </row>
    <row r="262" spans="1:79" ht="24" hidden="1" customHeight="1" outlineLevel="1">
      <c r="B262" s="88"/>
      <c r="C262" s="89"/>
      <c r="D262" s="89"/>
      <c r="E262" s="90"/>
      <c r="F262" s="91"/>
      <c r="G262" s="44" t="s">
        <v>14</v>
      </c>
      <c r="H262" s="96">
        <v>43342</v>
      </c>
      <c r="I262" s="105">
        <v>0</v>
      </c>
      <c r="J262" s="92"/>
      <c r="K262" s="92"/>
      <c r="L262" s="92"/>
      <c r="M262" s="93"/>
      <c r="N262" s="90"/>
      <c r="O262" s="94"/>
      <c r="P262" s="90"/>
      <c r="Q262" s="90"/>
      <c r="R262" s="94"/>
      <c r="S262" s="90"/>
      <c r="T262" s="90"/>
      <c r="U262" s="94"/>
      <c r="V262" s="44"/>
      <c r="W262" s="90"/>
      <c r="X262" s="44"/>
      <c r="Y262" s="44"/>
      <c r="Z262" s="90"/>
      <c r="AA262" s="94"/>
      <c r="AB262" s="44"/>
      <c r="AC262" s="90"/>
      <c r="AD262" s="44"/>
      <c r="AE262" s="44"/>
      <c r="AF262" s="90"/>
      <c r="AG262" s="94"/>
      <c r="AH262" s="90"/>
      <c r="AI262" s="90"/>
      <c r="AJ262" s="94"/>
      <c r="AK262" s="90"/>
      <c r="AL262" s="90"/>
      <c r="AM262" s="94"/>
      <c r="AN262" s="44"/>
      <c r="AO262" s="90"/>
      <c r="AP262" s="44"/>
      <c r="AQ262" s="44"/>
      <c r="AR262" s="90"/>
      <c r="AS262" s="97"/>
      <c r="AT262" s="98"/>
      <c r="AU262" s="98"/>
      <c r="AV262" s="98"/>
      <c r="AW262" s="98"/>
      <c r="AX262" s="98"/>
      <c r="AY262" s="98"/>
      <c r="AZ262" s="98"/>
      <c r="BA262" s="99"/>
      <c r="BB262" s="99"/>
      <c r="BC262" s="99"/>
      <c r="BD262" s="99"/>
      <c r="BE262" s="99"/>
      <c r="BF262" s="99"/>
      <c r="BG262" s="119"/>
      <c r="BH262" s="119"/>
      <c r="BI262" s="119"/>
      <c r="BJ262" s="119"/>
      <c r="BK262" s="119"/>
      <c r="BL262" s="119"/>
      <c r="BM262" s="119"/>
      <c r="BN262" s="119"/>
      <c r="BO262" s="119"/>
      <c r="BP262" s="119"/>
      <c r="BQ262" s="119"/>
      <c r="BR262" s="119"/>
      <c r="BS262" s="119"/>
      <c r="BT262" s="119"/>
      <c r="BU262" s="119"/>
      <c r="BV262" s="119"/>
      <c r="BW262" s="119"/>
      <c r="BX262" s="119"/>
      <c r="BY262" s="119"/>
      <c r="BZ262" s="119"/>
      <c r="CA262" s="119"/>
    </row>
    <row r="263" spans="1:79" ht="24" hidden="1" customHeight="1" outlineLevel="1">
      <c r="B263" s="88"/>
      <c r="C263" s="89"/>
      <c r="D263" s="89"/>
      <c r="E263" s="90"/>
      <c r="F263" s="91"/>
      <c r="G263" s="44" t="s">
        <v>14</v>
      </c>
      <c r="H263" s="96">
        <v>43343</v>
      </c>
      <c r="I263" s="105">
        <v>0</v>
      </c>
      <c r="J263" s="92"/>
      <c r="K263" s="92"/>
      <c r="L263" s="92"/>
      <c r="M263" s="93"/>
      <c r="N263" s="90"/>
      <c r="O263" s="94"/>
      <c r="P263" s="90"/>
      <c r="Q263" s="90"/>
      <c r="R263" s="94"/>
      <c r="S263" s="90"/>
      <c r="T263" s="90"/>
      <c r="U263" s="94"/>
      <c r="V263" s="44"/>
      <c r="W263" s="90"/>
      <c r="X263" s="44"/>
      <c r="Y263" s="44"/>
      <c r="Z263" s="90"/>
      <c r="AA263" s="94"/>
      <c r="AB263" s="44"/>
      <c r="AC263" s="90"/>
      <c r="AD263" s="44"/>
      <c r="AE263" s="44"/>
      <c r="AF263" s="90"/>
      <c r="AG263" s="94"/>
      <c r="AH263" s="90"/>
      <c r="AI263" s="90"/>
      <c r="AJ263" s="94"/>
      <c r="AK263" s="90"/>
      <c r="AL263" s="90"/>
      <c r="AM263" s="94"/>
      <c r="AN263" s="44"/>
      <c r="AO263" s="90"/>
      <c r="AP263" s="44"/>
      <c r="AQ263" s="44"/>
      <c r="AR263" s="90"/>
      <c r="AS263" s="97"/>
      <c r="AT263" s="98"/>
      <c r="AU263" s="98"/>
      <c r="AV263" s="98"/>
      <c r="AW263" s="98"/>
      <c r="AX263" s="98"/>
      <c r="AY263" s="98"/>
      <c r="AZ263" s="98"/>
      <c r="BA263" s="99"/>
      <c r="BB263" s="99"/>
      <c r="BC263" s="99"/>
      <c r="BD263" s="99"/>
      <c r="BE263" s="99"/>
      <c r="BF263" s="99"/>
      <c r="BG263" s="119"/>
      <c r="BH263" s="119"/>
      <c r="BI263" s="119"/>
      <c r="BJ263" s="119"/>
      <c r="BK263" s="119"/>
      <c r="BL263" s="119"/>
      <c r="BM263" s="119"/>
      <c r="BN263" s="119"/>
      <c r="BO263" s="119"/>
      <c r="BP263" s="119"/>
      <c r="BQ263" s="119"/>
      <c r="BR263" s="119"/>
      <c r="BS263" s="119"/>
      <c r="BT263" s="119"/>
      <c r="BU263" s="119"/>
      <c r="BV263" s="119"/>
      <c r="BW263" s="119"/>
      <c r="BX263" s="119"/>
      <c r="BY263" s="119"/>
      <c r="BZ263" s="119"/>
      <c r="CA263" s="119"/>
    </row>
    <row r="264" spans="1:79" ht="24" hidden="1" customHeight="1" outlineLevel="1">
      <c r="B264" s="88"/>
      <c r="C264" s="89"/>
      <c r="D264" s="89"/>
      <c r="E264" s="90"/>
      <c r="F264" s="91"/>
      <c r="G264" s="44" t="s">
        <v>14</v>
      </c>
      <c r="H264" s="96">
        <v>43344</v>
      </c>
      <c r="I264" s="105">
        <v>0</v>
      </c>
      <c r="J264" s="92"/>
      <c r="K264" s="92"/>
      <c r="L264" s="92"/>
      <c r="M264" s="93"/>
      <c r="N264" s="90"/>
      <c r="O264" s="94"/>
      <c r="P264" s="90"/>
      <c r="Q264" s="90"/>
      <c r="R264" s="94"/>
      <c r="S264" s="90"/>
      <c r="T264" s="90"/>
      <c r="U264" s="94"/>
      <c r="V264" s="44"/>
      <c r="W264" s="90"/>
      <c r="X264" s="44"/>
      <c r="Y264" s="44"/>
      <c r="Z264" s="90"/>
      <c r="AA264" s="94"/>
      <c r="AB264" s="44"/>
      <c r="AC264" s="90"/>
      <c r="AD264" s="44"/>
      <c r="AE264" s="44"/>
      <c r="AF264" s="90"/>
      <c r="AG264" s="94"/>
      <c r="AH264" s="90"/>
      <c r="AI264" s="90"/>
      <c r="AJ264" s="94"/>
      <c r="AK264" s="90"/>
      <c r="AL264" s="90"/>
      <c r="AM264" s="94"/>
      <c r="AN264" s="44"/>
      <c r="AO264" s="90"/>
      <c r="AP264" s="44"/>
      <c r="AQ264" s="44"/>
      <c r="AR264" s="90"/>
      <c r="AS264" s="97"/>
      <c r="AT264" s="98"/>
      <c r="AU264" s="98"/>
      <c r="AV264" s="98"/>
      <c r="AW264" s="98"/>
      <c r="AX264" s="98"/>
      <c r="AY264" s="98"/>
      <c r="AZ264" s="98"/>
      <c r="BA264" s="99"/>
      <c r="BB264" s="99"/>
      <c r="BC264" s="99"/>
      <c r="BD264" s="99"/>
      <c r="BE264" s="99"/>
      <c r="BF264" s="99"/>
      <c r="BG264" s="119"/>
      <c r="BH264" s="119"/>
      <c r="BI264" s="119"/>
      <c r="BJ264" s="119"/>
      <c r="BK264" s="119"/>
      <c r="BL264" s="119"/>
      <c r="BM264" s="119"/>
      <c r="BN264" s="119"/>
      <c r="BO264" s="119"/>
      <c r="BP264" s="119"/>
      <c r="BQ264" s="119"/>
      <c r="BR264" s="119"/>
      <c r="BS264" s="119"/>
      <c r="BT264" s="119"/>
      <c r="BU264" s="119"/>
      <c r="BV264" s="119"/>
      <c r="BW264" s="119"/>
      <c r="BX264" s="119"/>
      <c r="BY264" s="119"/>
      <c r="BZ264" s="119"/>
      <c r="CA264" s="119"/>
    </row>
    <row r="265" spans="1:79" ht="24" hidden="1" customHeight="1" outlineLevel="1">
      <c r="B265" s="88"/>
      <c r="C265" s="89"/>
      <c r="D265" s="89"/>
      <c r="E265" s="90"/>
      <c r="F265" s="91"/>
      <c r="G265" s="44" t="s">
        <v>14</v>
      </c>
      <c r="H265" s="96">
        <v>43345</v>
      </c>
      <c r="I265" s="105">
        <v>0</v>
      </c>
      <c r="J265" s="92"/>
      <c r="K265" s="92"/>
      <c r="L265" s="92"/>
      <c r="M265" s="93"/>
      <c r="N265" s="90"/>
      <c r="O265" s="94"/>
      <c r="P265" s="90"/>
      <c r="Q265" s="90"/>
      <c r="R265" s="94"/>
      <c r="S265" s="90"/>
      <c r="T265" s="90"/>
      <c r="U265" s="94"/>
      <c r="V265" s="44"/>
      <c r="W265" s="90"/>
      <c r="X265" s="44"/>
      <c r="Y265" s="44"/>
      <c r="Z265" s="90"/>
      <c r="AA265" s="94"/>
      <c r="AB265" s="44"/>
      <c r="AC265" s="90"/>
      <c r="AD265" s="44"/>
      <c r="AE265" s="44"/>
      <c r="AF265" s="90"/>
      <c r="AG265" s="94"/>
      <c r="AH265" s="90"/>
      <c r="AI265" s="90"/>
      <c r="AJ265" s="94"/>
      <c r="AK265" s="90"/>
      <c r="AL265" s="90"/>
      <c r="AM265" s="94"/>
      <c r="AN265" s="44"/>
      <c r="AO265" s="90"/>
      <c r="AP265" s="44"/>
      <c r="AQ265" s="44"/>
      <c r="AR265" s="90"/>
      <c r="AS265" s="97"/>
      <c r="AT265" s="98"/>
      <c r="AU265" s="98"/>
      <c r="AV265" s="98"/>
      <c r="AW265" s="98"/>
      <c r="AX265" s="98"/>
      <c r="AY265" s="98"/>
      <c r="AZ265" s="98"/>
      <c r="BA265" s="99"/>
      <c r="BB265" s="99"/>
      <c r="BC265" s="99"/>
      <c r="BD265" s="99"/>
      <c r="BE265" s="99"/>
      <c r="BF265" s="99"/>
      <c r="BG265" s="119"/>
      <c r="BH265" s="119"/>
      <c r="BI265" s="119"/>
      <c r="BJ265" s="119"/>
      <c r="BK265" s="119"/>
      <c r="BL265" s="119"/>
      <c r="BM265" s="119"/>
      <c r="BN265" s="119"/>
      <c r="BO265" s="119"/>
      <c r="BP265" s="119"/>
      <c r="BQ265" s="119"/>
      <c r="BR265" s="119"/>
      <c r="BS265" s="119"/>
      <c r="BT265" s="119"/>
      <c r="BU265" s="119"/>
      <c r="BV265" s="119"/>
      <c r="BW265" s="119"/>
      <c r="BX265" s="119"/>
      <c r="BY265" s="119"/>
      <c r="BZ265" s="119"/>
      <c r="CA265" s="119"/>
    </row>
    <row r="266" spans="1:79" ht="24" customHeight="1" collapsed="1">
      <c r="B266" s="83" t="s">
        <v>216</v>
      </c>
      <c r="C266" s="79" t="s">
        <v>212</v>
      </c>
      <c r="D266" s="79">
        <v>9</v>
      </c>
      <c r="E266" s="44">
        <v>1918</v>
      </c>
      <c r="F266" s="85" t="s">
        <v>222</v>
      </c>
      <c r="G266" s="44" t="s">
        <v>14</v>
      </c>
      <c r="H266" s="44"/>
      <c r="I266" s="105"/>
      <c r="J266" s="81">
        <v>42767</v>
      </c>
      <c r="K266" s="81" t="s">
        <v>170</v>
      </c>
      <c r="L266" s="81" t="s">
        <v>170</v>
      </c>
      <c r="M266" s="44"/>
      <c r="N266" s="45"/>
      <c r="O266" s="44"/>
      <c r="P266" s="44"/>
      <c r="Q266" s="45"/>
      <c r="R266" s="46" t="s">
        <v>211</v>
      </c>
      <c r="S266" s="46" t="s">
        <v>211</v>
      </c>
      <c r="T266" s="46" t="s">
        <v>211</v>
      </c>
      <c r="U266" s="46" t="s">
        <v>211</v>
      </c>
      <c r="V266" s="44"/>
      <c r="W266" s="45"/>
      <c r="X266" s="44"/>
      <c r="Y266" s="44"/>
      <c r="Z266" s="45"/>
      <c r="AA266" s="44"/>
      <c r="AB266" s="44"/>
      <c r="AC266" s="45"/>
      <c r="AD266" s="44"/>
      <c r="AE266" s="44"/>
      <c r="AF266" s="45"/>
      <c r="AG266" s="44"/>
      <c r="AH266" s="44"/>
      <c r="AI266" s="45"/>
      <c r="AJ266" s="44"/>
      <c r="AK266" s="44"/>
      <c r="AL266" s="45"/>
      <c r="AM266" s="44"/>
      <c r="AN266" s="44"/>
      <c r="AO266" s="45"/>
      <c r="AP266" s="44"/>
      <c r="AQ266" s="44"/>
      <c r="AR266" s="84"/>
      <c r="AS266" s="100">
        <v>0</v>
      </c>
      <c r="AT266" s="100">
        <v>0</v>
      </c>
      <c r="AU266" s="100">
        <v>0</v>
      </c>
      <c r="AV266" s="100">
        <v>0</v>
      </c>
      <c r="AW266" s="100">
        <v>0</v>
      </c>
      <c r="AX266" s="100">
        <v>0</v>
      </c>
      <c r="AY266" s="100">
        <v>0</v>
      </c>
      <c r="AZ266" s="100">
        <v>0</v>
      </c>
      <c r="BA266" s="100">
        <v>0</v>
      </c>
      <c r="BB266" s="100">
        <v>0</v>
      </c>
      <c r="BC266" s="100">
        <v>0</v>
      </c>
      <c r="BD266" s="100">
        <v>0</v>
      </c>
      <c r="BE266" s="100">
        <v>0</v>
      </c>
      <c r="BF266" s="100">
        <v>0</v>
      </c>
      <c r="BG266" s="100">
        <v>0</v>
      </c>
      <c r="BH266" s="100">
        <v>0</v>
      </c>
      <c r="BI266" s="100">
        <v>0</v>
      </c>
      <c r="BJ266" s="100">
        <v>0</v>
      </c>
      <c r="BK266" s="100">
        <v>0</v>
      </c>
      <c r="BL266" s="100">
        <v>0</v>
      </c>
      <c r="BM266" s="100">
        <v>0</v>
      </c>
      <c r="BN266" s="100">
        <v>0</v>
      </c>
      <c r="BO266" s="100">
        <v>0</v>
      </c>
      <c r="BP266" s="100">
        <v>0</v>
      </c>
      <c r="BQ266" s="100">
        <v>0</v>
      </c>
      <c r="BR266" s="100">
        <v>0</v>
      </c>
      <c r="BS266" s="100">
        <v>0</v>
      </c>
      <c r="BT266" s="100">
        <v>0</v>
      </c>
      <c r="BU266" s="100">
        <v>0</v>
      </c>
      <c r="BV266" s="100">
        <v>0</v>
      </c>
      <c r="BW266" s="100">
        <v>0</v>
      </c>
      <c r="BX266" s="100">
        <v>0</v>
      </c>
      <c r="BY266" s="100">
        <v>0</v>
      </c>
      <c r="BZ266" s="100">
        <v>0</v>
      </c>
      <c r="CA266" s="100">
        <v>0</v>
      </c>
    </row>
    <row r="267" spans="1:79" ht="24" hidden="1" customHeight="1" outlineLevel="1">
      <c r="A267" s="36">
        <v>1</v>
      </c>
      <c r="B267" s="88"/>
      <c r="C267" s="89"/>
      <c r="D267" s="89"/>
      <c r="E267" s="90"/>
      <c r="F267" s="91"/>
      <c r="G267" s="44" t="s">
        <v>14</v>
      </c>
      <c r="H267" s="96">
        <v>43318</v>
      </c>
      <c r="I267" s="105">
        <v>0</v>
      </c>
      <c r="J267" s="92"/>
      <c r="K267" s="92"/>
      <c r="L267" s="92"/>
      <c r="M267" s="93"/>
      <c r="N267" s="90"/>
      <c r="O267" s="94"/>
      <c r="P267" s="90"/>
      <c r="Q267" s="90"/>
      <c r="R267" s="94"/>
      <c r="S267" s="90"/>
      <c r="T267" s="90"/>
      <c r="U267" s="94"/>
      <c r="V267" s="44"/>
      <c r="W267" s="90"/>
      <c r="X267" s="44"/>
      <c r="Y267" s="44"/>
      <c r="Z267" s="90"/>
      <c r="AA267" s="94"/>
      <c r="AB267" s="44"/>
      <c r="AC267" s="90"/>
      <c r="AD267" s="44"/>
      <c r="AE267" s="44"/>
      <c r="AF267" s="90"/>
      <c r="AG267" s="94"/>
      <c r="AH267" s="90"/>
      <c r="AI267" s="90"/>
      <c r="AJ267" s="94"/>
      <c r="AK267" s="90"/>
      <c r="AL267" s="90"/>
      <c r="AM267" s="94"/>
      <c r="AN267" s="44"/>
      <c r="AO267" s="90"/>
      <c r="AP267" s="44"/>
      <c r="AQ267" s="44"/>
      <c r="AR267" s="90"/>
      <c r="AS267" s="97"/>
      <c r="AT267" s="98"/>
      <c r="AU267" s="98"/>
      <c r="AV267" s="98"/>
      <c r="AW267" s="98"/>
      <c r="AX267" s="98"/>
      <c r="AY267" s="98"/>
      <c r="AZ267" s="98"/>
      <c r="BA267" s="99"/>
      <c r="BB267" s="99"/>
      <c r="BC267" s="99"/>
      <c r="BD267" s="99"/>
      <c r="BE267" s="99"/>
      <c r="BF267" s="99"/>
      <c r="BG267" s="119"/>
      <c r="BH267" s="119"/>
      <c r="BI267" s="119"/>
      <c r="BJ267" s="119"/>
      <c r="BK267" s="119"/>
      <c r="BL267" s="119"/>
      <c r="BM267" s="119"/>
      <c r="BN267" s="119"/>
      <c r="BO267" s="119"/>
      <c r="BP267" s="119"/>
      <c r="BQ267" s="119"/>
      <c r="BR267" s="119"/>
      <c r="BS267" s="119"/>
      <c r="BT267" s="119"/>
      <c r="BU267" s="119"/>
      <c r="BV267" s="119"/>
      <c r="BW267" s="119"/>
      <c r="BX267" s="119"/>
      <c r="BY267" s="119"/>
      <c r="BZ267" s="119"/>
      <c r="CA267" s="119"/>
    </row>
    <row r="268" spans="1:79" ht="24" hidden="1" customHeight="1" outlineLevel="1">
      <c r="A268" s="36">
        <v>2</v>
      </c>
      <c r="B268" s="88"/>
      <c r="C268" s="89"/>
      <c r="D268" s="89"/>
      <c r="E268" s="90"/>
      <c r="F268" s="91"/>
      <c r="G268" s="44" t="s">
        <v>14</v>
      </c>
      <c r="H268" s="96">
        <v>43319</v>
      </c>
      <c r="I268" s="105">
        <v>9</v>
      </c>
      <c r="J268" s="92"/>
      <c r="K268" s="92"/>
      <c r="L268" s="92"/>
      <c r="M268" s="93"/>
      <c r="N268" s="90"/>
      <c r="O268" s="94"/>
      <c r="P268" s="90"/>
      <c r="Q268" s="90"/>
      <c r="R268" s="94"/>
      <c r="S268" s="90"/>
      <c r="T268" s="90"/>
      <c r="U268" s="94"/>
      <c r="V268" s="44"/>
      <c r="W268" s="90"/>
      <c r="X268" s="44"/>
      <c r="Y268" s="44"/>
      <c r="Z268" s="90"/>
      <c r="AA268" s="94"/>
      <c r="AB268" s="44"/>
      <c r="AC268" s="90"/>
      <c r="AD268" s="44"/>
      <c r="AE268" s="44"/>
      <c r="AF268" s="90"/>
      <c r="AG268" s="94"/>
      <c r="AH268" s="90"/>
      <c r="AI268" s="90"/>
      <c r="AJ268" s="94"/>
      <c r="AK268" s="90"/>
      <c r="AL268" s="90"/>
      <c r="AM268" s="94"/>
      <c r="AN268" s="44"/>
      <c r="AO268" s="90"/>
      <c r="AP268" s="44"/>
      <c r="AQ268" s="44"/>
      <c r="AR268" s="90"/>
      <c r="AS268" s="97"/>
      <c r="AT268" s="98"/>
      <c r="AU268" s="98"/>
      <c r="AV268" s="98"/>
      <c r="AW268" s="98"/>
      <c r="AX268" s="98"/>
      <c r="AY268" s="98"/>
      <c r="AZ268" s="98"/>
      <c r="BA268" s="99"/>
      <c r="BB268" s="99"/>
      <c r="BC268" s="99"/>
      <c r="BD268" s="99"/>
      <c r="BE268" s="99"/>
      <c r="BF268" s="99"/>
      <c r="BG268" s="119"/>
      <c r="BH268" s="119"/>
      <c r="BI268" s="119"/>
      <c r="BJ268" s="119"/>
      <c r="BK268" s="119"/>
      <c r="BL268" s="119"/>
      <c r="BM268" s="119"/>
      <c r="BN268" s="119"/>
      <c r="BO268" s="119"/>
      <c r="BP268" s="119"/>
      <c r="BQ268" s="119"/>
      <c r="BR268" s="119"/>
      <c r="BS268" s="119"/>
      <c r="BT268" s="119"/>
      <c r="BU268" s="119"/>
      <c r="BV268" s="119"/>
      <c r="BW268" s="119"/>
      <c r="BX268" s="119"/>
      <c r="BY268" s="119"/>
      <c r="BZ268" s="119"/>
      <c r="CA268" s="119"/>
    </row>
    <row r="269" spans="1:79" ht="24" hidden="1" customHeight="1" outlineLevel="1">
      <c r="A269" s="36">
        <v>3</v>
      </c>
      <c r="B269" s="88"/>
      <c r="C269" s="89"/>
      <c r="D269" s="89"/>
      <c r="E269" s="90"/>
      <c r="F269" s="91"/>
      <c r="G269" s="44" t="s">
        <v>14</v>
      </c>
      <c r="H269" s="96">
        <v>43320</v>
      </c>
      <c r="I269" s="105">
        <v>9</v>
      </c>
      <c r="J269" s="92"/>
      <c r="K269" s="92"/>
      <c r="L269" s="92"/>
      <c r="M269" s="93"/>
      <c r="N269" s="90"/>
      <c r="O269" s="94"/>
      <c r="P269" s="90"/>
      <c r="Q269" s="90"/>
      <c r="R269" s="94"/>
      <c r="S269" s="90"/>
      <c r="T269" s="90"/>
      <c r="U269" s="94"/>
      <c r="V269" s="44"/>
      <c r="W269" s="90"/>
      <c r="X269" s="44"/>
      <c r="Y269" s="44"/>
      <c r="Z269" s="90"/>
      <c r="AA269" s="94"/>
      <c r="AB269" s="44"/>
      <c r="AC269" s="90"/>
      <c r="AD269" s="44"/>
      <c r="AE269" s="44"/>
      <c r="AF269" s="90"/>
      <c r="AG269" s="94"/>
      <c r="AH269" s="90"/>
      <c r="AI269" s="90"/>
      <c r="AJ269" s="94"/>
      <c r="AK269" s="90"/>
      <c r="AL269" s="90"/>
      <c r="AM269" s="94"/>
      <c r="AN269" s="44"/>
      <c r="AO269" s="90"/>
      <c r="AP269" s="44"/>
      <c r="AQ269" s="44"/>
      <c r="AR269" s="90"/>
      <c r="AS269" s="97"/>
      <c r="AT269" s="98"/>
      <c r="AU269" s="98"/>
      <c r="AV269" s="98"/>
      <c r="AW269" s="98"/>
      <c r="AX269" s="98"/>
      <c r="AY269" s="98"/>
      <c r="AZ269" s="98"/>
      <c r="BA269" s="99"/>
      <c r="BB269" s="99"/>
      <c r="BC269" s="99"/>
      <c r="BD269" s="99"/>
      <c r="BE269" s="99"/>
      <c r="BF269" s="99"/>
      <c r="BG269" s="119"/>
      <c r="BH269" s="119"/>
      <c r="BI269" s="119"/>
      <c r="BJ269" s="119"/>
      <c r="BK269" s="119"/>
      <c r="BL269" s="119"/>
      <c r="BM269" s="119"/>
      <c r="BN269" s="119"/>
      <c r="BO269" s="119"/>
      <c r="BP269" s="119"/>
      <c r="BQ269" s="119"/>
      <c r="BR269" s="119"/>
      <c r="BS269" s="119"/>
      <c r="BT269" s="119"/>
      <c r="BU269" s="119"/>
      <c r="BV269" s="119"/>
      <c r="BW269" s="119"/>
      <c r="BX269" s="119"/>
      <c r="BY269" s="119"/>
      <c r="BZ269" s="119"/>
      <c r="CA269" s="119"/>
    </row>
    <row r="270" spans="1:79" ht="24" hidden="1" customHeight="1" outlineLevel="1">
      <c r="A270" s="36">
        <v>4</v>
      </c>
      <c r="B270" s="88"/>
      <c r="C270" s="89"/>
      <c r="D270" s="89"/>
      <c r="E270" s="90"/>
      <c r="F270" s="91"/>
      <c r="G270" s="44" t="s">
        <v>14</v>
      </c>
      <c r="H270" s="96">
        <v>43321</v>
      </c>
      <c r="I270" s="105">
        <v>9</v>
      </c>
      <c r="J270" s="92"/>
      <c r="K270" s="92"/>
      <c r="L270" s="92"/>
      <c r="M270" s="93"/>
      <c r="N270" s="90"/>
      <c r="O270" s="94"/>
      <c r="P270" s="90"/>
      <c r="Q270" s="90"/>
      <c r="R270" s="94"/>
      <c r="S270" s="90"/>
      <c r="T270" s="90"/>
      <c r="U270" s="94"/>
      <c r="V270" s="44"/>
      <c r="W270" s="90"/>
      <c r="X270" s="44"/>
      <c r="Y270" s="44"/>
      <c r="Z270" s="90"/>
      <c r="AA270" s="94"/>
      <c r="AB270" s="44"/>
      <c r="AC270" s="90"/>
      <c r="AD270" s="44"/>
      <c r="AE270" s="44"/>
      <c r="AF270" s="90"/>
      <c r="AG270" s="94"/>
      <c r="AH270" s="90"/>
      <c r="AI270" s="90"/>
      <c r="AJ270" s="94"/>
      <c r="AK270" s="90"/>
      <c r="AL270" s="90"/>
      <c r="AM270" s="94"/>
      <c r="AN270" s="44"/>
      <c r="AO270" s="90"/>
      <c r="AP270" s="44"/>
      <c r="AQ270" s="44"/>
      <c r="AR270" s="90"/>
      <c r="AS270" s="97"/>
      <c r="AT270" s="98"/>
      <c r="AU270" s="98"/>
      <c r="AV270" s="98"/>
      <c r="AW270" s="98"/>
      <c r="AX270" s="98"/>
      <c r="AY270" s="98"/>
      <c r="AZ270" s="98"/>
      <c r="BA270" s="99"/>
      <c r="BB270" s="99"/>
      <c r="BC270" s="99"/>
      <c r="BD270" s="99"/>
      <c r="BE270" s="99"/>
      <c r="BF270" s="99"/>
      <c r="BG270" s="119"/>
      <c r="BH270" s="119"/>
      <c r="BI270" s="119"/>
      <c r="BJ270" s="119"/>
      <c r="BK270" s="119"/>
      <c r="BL270" s="119"/>
      <c r="BM270" s="119"/>
      <c r="BN270" s="119"/>
      <c r="BO270" s="119"/>
      <c r="BP270" s="119"/>
      <c r="BQ270" s="119"/>
      <c r="BR270" s="119"/>
      <c r="BS270" s="119"/>
      <c r="BT270" s="119"/>
      <c r="BU270" s="119"/>
      <c r="BV270" s="119"/>
      <c r="BW270" s="119"/>
      <c r="BX270" s="119"/>
      <c r="BY270" s="119"/>
      <c r="BZ270" s="119"/>
      <c r="CA270" s="119"/>
    </row>
    <row r="271" spans="1:79" ht="24" hidden="1" customHeight="1" outlineLevel="1">
      <c r="A271" s="36">
        <v>5</v>
      </c>
      <c r="B271" s="88"/>
      <c r="C271" s="89"/>
      <c r="D271" s="89"/>
      <c r="E271" s="90"/>
      <c r="F271" s="91"/>
      <c r="G271" s="44" t="s">
        <v>14</v>
      </c>
      <c r="H271" s="96">
        <v>43322</v>
      </c>
      <c r="I271" s="105">
        <v>9</v>
      </c>
      <c r="J271" s="92"/>
      <c r="K271" s="92"/>
      <c r="L271" s="92"/>
      <c r="M271" s="93"/>
      <c r="N271" s="90"/>
      <c r="O271" s="94"/>
      <c r="P271" s="90"/>
      <c r="Q271" s="90"/>
      <c r="R271" s="94"/>
      <c r="S271" s="90"/>
      <c r="T271" s="90"/>
      <c r="U271" s="94"/>
      <c r="V271" s="44"/>
      <c r="W271" s="90"/>
      <c r="X271" s="44"/>
      <c r="Y271" s="44"/>
      <c r="Z271" s="90"/>
      <c r="AA271" s="94"/>
      <c r="AB271" s="44"/>
      <c r="AC271" s="90"/>
      <c r="AD271" s="44"/>
      <c r="AE271" s="44"/>
      <c r="AF271" s="90"/>
      <c r="AG271" s="94"/>
      <c r="AH271" s="90"/>
      <c r="AI271" s="90"/>
      <c r="AJ271" s="94"/>
      <c r="AK271" s="90"/>
      <c r="AL271" s="90"/>
      <c r="AM271" s="94"/>
      <c r="AN271" s="44"/>
      <c r="AO271" s="90"/>
      <c r="AP271" s="44"/>
      <c r="AQ271" s="44"/>
      <c r="AR271" s="90"/>
      <c r="AS271" s="97"/>
      <c r="AT271" s="98"/>
      <c r="AU271" s="98"/>
      <c r="AV271" s="98"/>
      <c r="AW271" s="98"/>
      <c r="AX271" s="98"/>
      <c r="AY271" s="98"/>
      <c r="AZ271" s="98"/>
      <c r="BA271" s="99"/>
      <c r="BB271" s="99"/>
      <c r="BC271" s="99"/>
      <c r="BD271" s="99"/>
      <c r="BE271" s="99"/>
      <c r="BF271" s="99"/>
      <c r="BG271" s="119"/>
      <c r="BH271" s="119"/>
      <c r="BI271" s="119"/>
      <c r="BJ271" s="119"/>
      <c r="BK271" s="119"/>
      <c r="BL271" s="119"/>
      <c r="BM271" s="119"/>
      <c r="BN271" s="119"/>
      <c r="BO271" s="119"/>
      <c r="BP271" s="119"/>
      <c r="BQ271" s="119"/>
      <c r="BR271" s="119"/>
      <c r="BS271" s="119"/>
      <c r="BT271" s="119"/>
      <c r="BU271" s="119"/>
      <c r="BV271" s="119"/>
      <c r="BW271" s="119"/>
      <c r="BX271" s="119"/>
      <c r="BY271" s="119"/>
      <c r="BZ271" s="119"/>
      <c r="CA271" s="119"/>
    </row>
    <row r="272" spans="1:79" ht="24" hidden="1" customHeight="1" outlineLevel="1">
      <c r="A272" s="36">
        <v>6</v>
      </c>
      <c r="B272" s="88"/>
      <c r="C272" s="89"/>
      <c r="D272" s="89"/>
      <c r="E272" s="90"/>
      <c r="F272" s="91"/>
      <c r="G272" s="44" t="s">
        <v>14</v>
      </c>
      <c r="H272" s="96">
        <v>43323</v>
      </c>
      <c r="I272" s="105">
        <v>9</v>
      </c>
      <c r="J272" s="92"/>
      <c r="K272" s="92"/>
      <c r="L272" s="92"/>
      <c r="M272" s="93"/>
      <c r="N272" s="90"/>
      <c r="O272" s="94"/>
      <c r="P272" s="90"/>
      <c r="Q272" s="90"/>
      <c r="R272" s="94"/>
      <c r="S272" s="90"/>
      <c r="T272" s="90"/>
      <c r="U272" s="94"/>
      <c r="V272" s="44"/>
      <c r="W272" s="90"/>
      <c r="X272" s="44"/>
      <c r="Y272" s="44"/>
      <c r="Z272" s="90"/>
      <c r="AA272" s="94"/>
      <c r="AB272" s="44"/>
      <c r="AC272" s="90"/>
      <c r="AD272" s="44"/>
      <c r="AE272" s="44"/>
      <c r="AF272" s="90"/>
      <c r="AG272" s="94"/>
      <c r="AH272" s="90"/>
      <c r="AI272" s="90"/>
      <c r="AJ272" s="94"/>
      <c r="AK272" s="90"/>
      <c r="AL272" s="90"/>
      <c r="AM272" s="94"/>
      <c r="AN272" s="44"/>
      <c r="AO272" s="90"/>
      <c r="AP272" s="44"/>
      <c r="AQ272" s="44"/>
      <c r="AR272" s="90"/>
      <c r="AS272" s="97"/>
      <c r="AT272" s="98"/>
      <c r="AU272" s="98"/>
      <c r="AV272" s="98"/>
      <c r="AW272" s="98"/>
      <c r="AX272" s="98"/>
      <c r="AY272" s="98"/>
      <c r="AZ272" s="98"/>
      <c r="BA272" s="99"/>
      <c r="BB272" s="99"/>
      <c r="BC272" s="99"/>
      <c r="BD272" s="99"/>
      <c r="BE272" s="99"/>
      <c r="BF272" s="99"/>
      <c r="BG272" s="119"/>
      <c r="BH272" s="119"/>
      <c r="BI272" s="119"/>
      <c r="BJ272" s="119"/>
      <c r="BK272" s="119"/>
      <c r="BL272" s="119"/>
      <c r="BM272" s="119"/>
      <c r="BN272" s="119"/>
      <c r="BO272" s="119"/>
      <c r="BP272" s="119"/>
      <c r="BQ272" s="119"/>
      <c r="BR272" s="119"/>
      <c r="BS272" s="119"/>
      <c r="BT272" s="119"/>
      <c r="BU272" s="119"/>
      <c r="BV272" s="119"/>
      <c r="BW272" s="119"/>
      <c r="BX272" s="119"/>
      <c r="BY272" s="119"/>
      <c r="BZ272" s="119"/>
      <c r="CA272" s="119"/>
    </row>
    <row r="273" spans="1:79" ht="24" hidden="1" customHeight="1" outlineLevel="1">
      <c r="A273" s="36">
        <v>7</v>
      </c>
      <c r="B273" s="88"/>
      <c r="C273" s="89"/>
      <c r="D273" s="89"/>
      <c r="E273" s="90"/>
      <c r="F273" s="91"/>
      <c r="G273" s="44" t="s">
        <v>14</v>
      </c>
      <c r="H273" s="96">
        <v>43324</v>
      </c>
      <c r="I273" s="105">
        <v>9</v>
      </c>
      <c r="J273" s="92"/>
      <c r="K273" s="92"/>
      <c r="L273" s="92"/>
      <c r="M273" s="93"/>
      <c r="N273" s="90"/>
      <c r="O273" s="94"/>
      <c r="P273" s="90"/>
      <c r="Q273" s="90"/>
      <c r="R273" s="94"/>
      <c r="S273" s="90"/>
      <c r="T273" s="90"/>
      <c r="U273" s="94"/>
      <c r="V273" s="44"/>
      <c r="W273" s="90"/>
      <c r="X273" s="44"/>
      <c r="Y273" s="44"/>
      <c r="Z273" s="90"/>
      <c r="AA273" s="94"/>
      <c r="AB273" s="44"/>
      <c r="AC273" s="90"/>
      <c r="AD273" s="44"/>
      <c r="AE273" s="44"/>
      <c r="AF273" s="90"/>
      <c r="AG273" s="94"/>
      <c r="AH273" s="90"/>
      <c r="AI273" s="90"/>
      <c r="AJ273" s="94"/>
      <c r="AK273" s="90"/>
      <c r="AL273" s="90"/>
      <c r="AM273" s="94"/>
      <c r="AN273" s="44"/>
      <c r="AO273" s="90"/>
      <c r="AP273" s="44"/>
      <c r="AQ273" s="44"/>
      <c r="AR273" s="90"/>
      <c r="AS273" s="97"/>
      <c r="AT273" s="98"/>
      <c r="AU273" s="98"/>
      <c r="AV273" s="98"/>
      <c r="AW273" s="98"/>
      <c r="AX273" s="98"/>
      <c r="AY273" s="98"/>
      <c r="AZ273" s="98"/>
      <c r="BA273" s="99"/>
      <c r="BB273" s="99"/>
      <c r="BC273" s="99"/>
      <c r="BD273" s="99"/>
      <c r="BE273" s="99"/>
      <c r="BF273" s="99"/>
      <c r="BG273" s="119"/>
      <c r="BH273" s="119"/>
      <c r="BI273" s="119"/>
      <c r="BJ273" s="119"/>
      <c r="BK273" s="119"/>
      <c r="BL273" s="119"/>
      <c r="BM273" s="119"/>
      <c r="BN273" s="119"/>
      <c r="BO273" s="119"/>
      <c r="BP273" s="119"/>
      <c r="BQ273" s="119"/>
      <c r="BR273" s="119"/>
      <c r="BS273" s="119"/>
      <c r="BT273" s="119"/>
      <c r="BU273" s="119"/>
      <c r="BV273" s="119"/>
      <c r="BW273" s="119"/>
      <c r="BX273" s="119"/>
      <c r="BY273" s="119"/>
      <c r="BZ273" s="119"/>
      <c r="CA273" s="119"/>
    </row>
    <row r="274" spans="1:79" ht="24" hidden="1" customHeight="1" outlineLevel="1">
      <c r="A274" s="36">
        <v>8</v>
      </c>
      <c r="B274" s="88"/>
      <c r="C274" s="89"/>
      <c r="D274" s="89"/>
      <c r="E274" s="90"/>
      <c r="F274" s="91"/>
      <c r="G274" s="44" t="s">
        <v>14</v>
      </c>
      <c r="H274" s="96">
        <v>43325</v>
      </c>
      <c r="I274" s="105">
        <v>9</v>
      </c>
      <c r="J274" s="92"/>
      <c r="K274" s="92"/>
      <c r="L274" s="92"/>
      <c r="M274" s="93"/>
      <c r="N274" s="90"/>
      <c r="O274" s="94"/>
      <c r="P274" s="90"/>
      <c r="Q274" s="90"/>
      <c r="R274" s="94"/>
      <c r="S274" s="90"/>
      <c r="T274" s="90"/>
      <c r="U274" s="94"/>
      <c r="V274" s="44"/>
      <c r="W274" s="90"/>
      <c r="X274" s="44"/>
      <c r="Y274" s="44"/>
      <c r="Z274" s="90"/>
      <c r="AA274" s="94"/>
      <c r="AB274" s="44"/>
      <c r="AC274" s="90"/>
      <c r="AD274" s="44"/>
      <c r="AE274" s="44"/>
      <c r="AF274" s="90"/>
      <c r="AG274" s="94"/>
      <c r="AH274" s="90"/>
      <c r="AI274" s="90"/>
      <c r="AJ274" s="94"/>
      <c r="AK274" s="90"/>
      <c r="AL274" s="90"/>
      <c r="AM274" s="94"/>
      <c r="AN274" s="44"/>
      <c r="AO274" s="90"/>
      <c r="AP274" s="44"/>
      <c r="AQ274" s="44"/>
      <c r="AR274" s="90"/>
      <c r="AS274" s="97"/>
      <c r="AT274" s="98"/>
      <c r="AU274" s="98"/>
      <c r="AV274" s="98"/>
      <c r="AW274" s="98"/>
      <c r="AX274" s="98"/>
      <c r="AY274" s="98"/>
      <c r="AZ274" s="98"/>
      <c r="BA274" s="99"/>
      <c r="BB274" s="99"/>
      <c r="BC274" s="99"/>
      <c r="BD274" s="99"/>
      <c r="BE274" s="99"/>
      <c r="BF274" s="99"/>
      <c r="BG274" s="119"/>
      <c r="BH274" s="119"/>
      <c r="BI274" s="119"/>
      <c r="BJ274" s="119"/>
      <c r="BK274" s="119"/>
      <c r="BL274" s="119"/>
      <c r="BM274" s="119"/>
      <c r="BN274" s="119"/>
      <c r="BO274" s="119"/>
      <c r="BP274" s="119"/>
      <c r="BQ274" s="119"/>
      <c r="BR274" s="119"/>
      <c r="BS274" s="119"/>
      <c r="BT274" s="119"/>
      <c r="BU274" s="119"/>
      <c r="BV274" s="119"/>
      <c r="BW274" s="119"/>
      <c r="BX274" s="119"/>
      <c r="BY274" s="119"/>
      <c r="BZ274" s="119"/>
      <c r="CA274" s="119"/>
    </row>
    <row r="275" spans="1:79" ht="24" hidden="1" customHeight="1" outlineLevel="1">
      <c r="A275" s="36">
        <v>9</v>
      </c>
      <c r="B275" s="88"/>
      <c r="C275" s="89"/>
      <c r="D275" s="89"/>
      <c r="E275" s="90"/>
      <c r="F275" s="91"/>
      <c r="G275" s="44" t="s">
        <v>14</v>
      </c>
      <c r="H275" s="96">
        <v>43326</v>
      </c>
      <c r="I275" s="105">
        <v>9</v>
      </c>
      <c r="J275" s="92"/>
      <c r="K275" s="92"/>
      <c r="L275" s="92"/>
      <c r="M275" s="93"/>
      <c r="N275" s="90"/>
      <c r="O275" s="94"/>
      <c r="P275" s="90"/>
      <c r="Q275" s="90"/>
      <c r="R275" s="94"/>
      <c r="S275" s="90"/>
      <c r="T275" s="90"/>
      <c r="U275" s="94"/>
      <c r="V275" s="44"/>
      <c r="W275" s="90"/>
      <c r="X275" s="44"/>
      <c r="Y275" s="44"/>
      <c r="Z275" s="90"/>
      <c r="AA275" s="94"/>
      <c r="AB275" s="44"/>
      <c r="AC275" s="90"/>
      <c r="AD275" s="44"/>
      <c r="AE275" s="44"/>
      <c r="AF275" s="90"/>
      <c r="AG275" s="94"/>
      <c r="AH275" s="90"/>
      <c r="AI275" s="90"/>
      <c r="AJ275" s="94"/>
      <c r="AK275" s="90"/>
      <c r="AL275" s="90"/>
      <c r="AM275" s="94"/>
      <c r="AN275" s="44"/>
      <c r="AO275" s="90"/>
      <c r="AP275" s="44"/>
      <c r="AQ275" s="44"/>
      <c r="AR275" s="90"/>
      <c r="AS275" s="97"/>
      <c r="AT275" s="98"/>
      <c r="AU275" s="98"/>
      <c r="AV275" s="98"/>
      <c r="AW275" s="98"/>
      <c r="AX275" s="98"/>
      <c r="AY275" s="98"/>
      <c r="AZ275" s="98"/>
      <c r="BA275" s="99"/>
      <c r="BB275" s="99"/>
      <c r="BC275" s="99"/>
      <c r="BD275" s="99"/>
      <c r="BE275" s="99"/>
      <c r="BF275" s="99"/>
      <c r="BG275" s="119"/>
      <c r="BH275" s="119"/>
      <c r="BI275" s="119"/>
      <c r="BJ275" s="119"/>
      <c r="BK275" s="119"/>
      <c r="BL275" s="119"/>
      <c r="BM275" s="119"/>
      <c r="BN275" s="119"/>
      <c r="BO275" s="119"/>
      <c r="BP275" s="119"/>
      <c r="BQ275" s="119"/>
      <c r="BR275" s="119"/>
      <c r="BS275" s="119"/>
      <c r="BT275" s="119"/>
      <c r="BU275" s="119"/>
      <c r="BV275" s="119"/>
      <c r="BW275" s="119"/>
      <c r="BX275" s="119"/>
      <c r="BY275" s="119"/>
      <c r="BZ275" s="119"/>
      <c r="CA275" s="119"/>
    </row>
    <row r="276" spans="1:79" ht="24" hidden="1" customHeight="1" outlineLevel="1">
      <c r="A276" s="36">
        <v>10</v>
      </c>
      <c r="B276" s="88"/>
      <c r="C276" s="89"/>
      <c r="D276" s="89"/>
      <c r="E276" s="90"/>
      <c r="F276" s="91"/>
      <c r="G276" s="44" t="s">
        <v>14</v>
      </c>
      <c r="H276" s="96">
        <v>43327</v>
      </c>
      <c r="I276" s="105">
        <v>9</v>
      </c>
      <c r="J276" s="92"/>
      <c r="K276" s="92"/>
      <c r="L276" s="92"/>
      <c r="M276" s="93"/>
      <c r="N276" s="90"/>
      <c r="O276" s="94"/>
      <c r="P276" s="90"/>
      <c r="Q276" s="90"/>
      <c r="R276" s="94"/>
      <c r="S276" s="90"/>
      <c r="T276" s="90"/>
      <c r="U276" s="94"/>
      <c r="V276" s="44"/>
      <c r="W276" s="90"/>
      <c r="X276" s="44"/>
      <c r="Y276" s="44"/>
      <c r="Z276" s="90"/>
      <c r="AA276" s="94"/>
      <c r="AB276" s="44"/>
      <c r="AC276" s="90"/>
      <c r="AD276" s="44"/>
      <c r="AE276" s="44"/>
      <c r="AF276" s="90"/>
      <c r="AG276" s="94"/>
      <c r="AH276" s="90"/>
      <c r="AI276" s="90"/>
      <c r="AJ276" s="94"/>
      <c r="AK276" s="90"/>
      <c r="AL276" s="90"/>
      <c r="AM276" s="94"/>
      <c r="AN276" s="44"/>
      <c r="AO276" s="90"/>
      <c r="AP276" s="44"/>
      <c r="AQ276" s="44"/>
      <c r="AR276" s="90"/>
      <c r="AS276" s="97"/>
      <c r="AT276" s="98"/>
      <c r="AU276" s="98"/>
      <c r="AV276" s="98"/>
      <c r="AW276" s="98"/>
      <c r="AX276" s="98"/>
      <c r="AY276" s="98"/>
      <c r="AZ276" s="98"/>
      <c r="BA276" s="99"/>
      <c r="BB276" s="99"/>
      <c r="BC276" s="99"/>
      <c r="BD276" s="99"/>
      <c r="BE276" s="99"/>
      <c r="BF276" s="99"/>
      <c r="BG276" s="119"/>
      <c r="BH276" s="119"/>
      <c r="BI276" s="119"/>
      <c r="BJ276" s="119"/>
      <c r="BK276" s="119"/>
      <c r="BL276" s="119"/>
      <c r="BM276" s="119"/>
      <c r="BN276" s="119"/>
      <c r="BO276" s="119"/>
      <c r="BP276" s="119"/>
      <c r="BQ276" s="119"/>
      <c r="BR276" s="119"/>
      <c r="BS276" s="119"/>
      <c r="BT276" s="119"/>
      <c r="BU276" s="119"/>
      <c r="BV276" s="119"/>
      <c r="BW276" s="119"/>
      <c r="BX276" s="119"/>
      <c r="BY276" s="119"/>
      <c r="BZ276" s="119"/>
      <c r="CA276" s="119"/>
    </row>
    <row r="277" spans="1:79" ht="24" hidden="1" customHeight="1" outlineLevel="1">
      <c r="A277" s="36">
        <v>11</v>
      </c>
      <c r="B277" s="88"/>
      <c r="C277" s="89"/>
      <c r="D277" s="89"/>
      <c r="E277" s="90"/>
      <c r="F277" s="91"/>
      <c r="G277" s="44" t="s">
        <v>14</v>
      </c>
      <c r="H277" s="96">
        <v>43328</v>
      </c>
      <c r="I277" s="105">
        <v>9</v>
      </c>
      <c r="J277" s="92"/>
      <c r="K277" s="92"/>
      <c r="L277" s="92"/>
      <c r="M277" s="93"/>
      <c r="N277" s="90"/>
      <c r="O277" s="94"/>
      <c r="P277" s="90"/>
      <c r="Q277" s="90"/>
      <c r="R277" s="94"/>
      <c r="S277" s="90"/>
      <c r="T277" s="90"/>
      <c r="U277" s="94"/>
      <c r="V277" s="44"/>
      <c r="W277" s="90"/>
      <c r="X277" s="44"/>
      <c r="Y277" s="44"/>
      <c r="Z277" s="90"/>
      <c r="AA277" s="94"/>
      <c r="AB277" s="44"/>
      <c r="AC277" s="90"/>
      <c r="AD277" s="44"/>
      <c r="AE277" s="44"/>
      <c r="AF277" s="90"/>
      <c r="AG277" s="94"/>
      <c r="AH277" s="90"/>
      <c r="AI277" s="90"/>
      <c r="AJ277" s="94"/>
      <c r="AK277" s="90"/>
      <c r="AL277" s="90"/>
      <c r="AM277" s="94"/>
      <c r="AN277" s="44"/>
      <c r="AO277" s="90"/>
      <c r="AP277" s="44"/>
      <c r="AQ277" s="44"/>
      <c r="AR277" s="90"/>
      <c r="AS277" s="97"/>
      <c r="AT277" s="98"/>
      <c r="AU277" s="98"/>
      <c r="AV277" s="98"/>
      <c r="AW277" s="98"/>
      <c r="AX277" s="98"/>
      <c r="AY277" s="98"/>
      <c r="AZ277" s="98"/>
      <c r="BA277" s="99"/>
      <c r="BB277" s="99"/>
      <c r="BC277" s="99"/>
      <c r="BD277" s="99"/>
      <c r="BE277" s="99"/>
      <c r="BF277" s="99"/>
      <c r="BG277" s="119"/>
      <c r="BH277" s="119"/>
      <c r="BI277" s="119"/>
      <c r="BJ277" s="119"/>
      <c r="BK277" s="119"/>
      <c r="BL277" s="119"/>
      <c r="BM277" s="119"/>
      <c r="BN277" s="119"/>
      <c r="BO277" s="119"/>
      <c r="BP277" s="119"/>
      <c r="BQ277" s="119"/>
      <c r="BR277" s="119"/>
      <c r="BS277" s="119"/>
      <c r="BT277" s="119"/>
      <c r="BU277" s="119"/>
      <c r="BV277" s="119"/>
      <c r="BW277" s="119"/>
      <c r="BX277" s="119"/>
      <c r="BY277" s="119"/>
      <c r="BZ277" s="119"/>
      <c r="CA277" s="119"/>
    </row>
    <row r="278" spans="1:79" ht="24" hidden="1" customHeight="1" outlineLevel="1">
      <c r="A278" s="36">
        <v>12</v>
      </c>
      <c r="B278" s="88"/>
      <c r="C278" s="89"/>
      <c r="D278" s="89"/>
      <c r="E278" s="90"/>
      <c r="F278" s="91"/>
      <c r="G278" s="44" t="s">
        <v>14</v>
      </c>
      <c r="H278" s="96">
        <v>43329</v>
      </c>
      <c r="I278" s="105">
        <v>9</v>
      </c>
      <c r="J278" s="92"/>
      <c r="K278" s="92"/>
      <c r="L278" s="92"/>
      <c r="M278" s="93"/>
      <c r="N278" s="90"/>
      <c r="O278" s="94"/>
      <c r="P278" s="90"/>
      <c r="Q278" s="90"/>
      <c r="R278" s="94"/>
      <c r="S278" s="90"/>
      <c r="T278" s="90"/>
      <c r="U278" s="94"/>
      <c r="V278" s="44"/>
      <c r="W278" s="90"/>
      <c r="X278" s="44"/>
      <c r="Y278" s="44"/>
      <c r="Z278" s="90"/>
      <c r="AA278" s="94"/>
      <c r="AB278" s="44"/>
      <c r="AC278" s="90"/>
      <c r="AD278" s="44"/>
      <c r="AE278" s="44"/>
      <c r="AF278" s="90"/>
      <c r="AG278" s="94"/>
      <c r="AH278" s="90"/>
      <c r="AI278" s="90"/>
      <c r="AJ278" s="94"/>
      <c r="AK278" s="90"/>
      <c r="AL278" s="90"/>
      <c r="AM278" s="94"/>
      <c r="AN278" s="44"/>
      <c r="AO278" s="90"/>
      <c r="AP278" s="44"/>
      <c r="AQ278" s="44"/>
      <c r="AR278" s="90"/>
      <c r="AS278" s="97"/>
      <c r="AT278" s="98"/>
      <c r="AU278" s="98"/>
      <c r="AV278" s="98"/>
      <c r="AW278" s="98"/>
      <c r="AX278" s="98"/>
      <c r="AY278" s="98"/>
      <c r="AZ278" s="98"/>
      <c r="BA278" s="99"/>
      <c r="BB278" s="99"/>
      <c r="BC278" s="99"/>
      <c r="BD278" s="99"/>
      <c r="BE278" s="99"/>
      <c r="BF278" s="99"/>
      <c r="BG278" s="119"/>
      <c r="BH278" s="119"/>
      <c r="BI278" s="119"/>
      <c r="BJ278" s="119"/>
      <c r="BK278" s="119"/>
      <c r="BL278" s="119"/>
      <c r="BM278" s="119"/>
      <c r="BN278" s="119"/>
      <c r="BO278" s="119"/>
      <c r="BP278" s="119"/>
      <c r="BQ278" s="119"/>
      <c r="BR278" s="119"/>
      <c r="BS278" s="119"/>
      <c r="BT278" s="119"/>
      <c r="BU278" s="119"/>
      <c r="BV278" s="119"/>
      <c r="BW278" s="119"/>
      <c r="BX278" s="119"/>
      <c r="BY278" s="119"/>
      <c r="BZ278" s="119"/>
      <c r="CA278" s="119"/>
    </row>
    <row r="279" spans="1:79" ht="24" hidden="1" customHeight="1" outlineLevel="1">
      <c r="A279" s="36">
        <v>13</v>
      </c>
      <c r="B279" s="88"/>
      <c r="C279" s="89"/>
      <c r="D279" s="89"/>
      <c r="E279" s="90"/>
      <c r="F279" s="91"/>
      <c r="G279" s="44" t="s">
        <v>14</v>
      </c>
      <c r="H279" s="96">
        <v>43330</v>
      </c>
      <c r="I279" s="105">
        <v>9</v>
      </c>
      <c r="J279" s="92"/>
      <c r="K279" s="92"/>
      <c r="L279" s="92"/>
      <c r="M279" s="93"/>
      <c r="N279" s="90"/>
      <c r="O279" s="94"/>
      <c r="P279" s="90"/>
      <c r="Q279" s="90"/>
      <c r="R279" s="94"/>
      <c r="S279" s="90"/>
      <c r="T279" s="90"/>
      <c r="U279" s="94"/>
      <c r="V279" s="44"/>
      <c r="W279" s="90"/>
      <c r="X279" s="44"/>
      <c r="Y279" s="44"/>
      <c r="Z279" s="90"/>
      <c r="AA279" s="94"/>
      <c r="AB279" s="44"/>
      <c r="AC279" s="90"/>
      <c r="AD279" s="44"/>
      <c r="AE279" s="44"/>
      <c r="AF279" s="90"/>
      <c r="AG279" s="94"/>
      <c r="AH279" s="90"/>
      <c r="AI279" s="90"/>
      <c r="AJ279" s="94"/>
      <c r="AK279" s="90"/>
      <c r="AL279" s="90"/>
      <c r="AM279" s="94"/>
      <c r="AN279" s="44"/>
      <c r="AO279" s="90"/>
      <c r="AP279" s="44"/>
      <c r="AQ279" s="44"/>
      <c r="AR279" s="90"/>
      <c r="AS279" s="97"/>
      <c r="AT279" s="98"/>
      <c r="AU279" s="98"/>
      <c r="AV279" s="98"/>
      <c r="AW279" s="98"/>
      <c r="AX279" s="98"/>
      <c r="AY279" s="98"/>
      <c r="AZ279" s="98"/>
      <c r="BA279" s="99"/>
      <c r="BB279" s="99"/>
      <c r="BC279" s="99"/>
      <c r="BD279" s="99"/>
      <c r="BE279" s="99"/>
      <c r="BF279" s="99"/>
      <c r="BG279" s="119"/>
      <c r="BH279" s="119"/>
      <c r="BI279" s="119"/>
      <c r="BJ279" s="119"/>
      <c r="BK279" s="119"/>
      <c r="BL279" s="119"/>
      <c r="BM279" s="119"/>
      <c r="BN279" s="119"/>
      <c r="BO279" s="119"/>
      <c r="BP279" s="119"/>
      <c r="BQ279" s="119"/>
      <c r="BR279" s="119"/>
      <c r="BS279" s="119"/>
      <c r="BT279" s="119"/>
      <c r="BU279" s="119"/>
      <c r="BV279" s="119"/>
      <c r="BW279" s="119"/>
      <c r="BX279" s="119"/>
      <c r="BY279" s="119"/>
      <c r="BZ279" s="119"/>
      <c r="CA279" s="119"/>
    </row>
    <row r="280" spans="1:79" ht="24" hidden="1" customHeight="1" outlineLevel="1">
      <c r="A280" s="36">
        <v>14</v>
      </c>
      <c r="B280" s="88"/>
      <c r="C280" s="89"/>
      <c r="D280" s="89"/>
      <c r="E280" s="90"/>
      <c r="F280" s="91"/>
      <c r="G280" s="44" t="s">
        <v>14</v>
      </c>
      <c r="H280" s="96">
        <v>43331</v>
      </c>
      <c r="I280" s="105">
        <v>9</v>
      </c>
      <c r="J280" s="92"/>
      <c r="K280" s="92"/>
      <c r="L280" s="92"/>
      <c r="M280" s="93"/>
      <c r="N280" s="90"/>
      <c r="O280" s="94"/>
      <c r="P280" s="90"/>
      <c r="Q280" s="90"/>
      <c r="R280" s="94"/>
      <c r="S280" s="90"/>
      <c r="T280" s="90"/>
      <c r="U280" s="94"/>
      <c r="V280" s="44"/>
      <c r="W280" s="90"/>
      <c r="X280" s="44"/>
      <c r="Y280" s="44"/>
      <c r="Z280" s="90"/>
      <c r="AA280" s="94"/>
      <c r="AB280" s="44"/>
      <c r="AC280" s="90"/>
      <c r="AD280" s="44"/>
      <c r="AE280" s="44"/>
      <c r="AF280" s="90"/>
      <c r="AG280" s="94"/>
      <c r="AH280" s="90"/>
      <c r="AI280" s="90"/>
      <c r="AJ280" s="94"/>
      <c r="AK280" s="90"/>
      <c r="AL280" s="90"/>
      <c r="AM280" s="94"/>
      <c r="AN280" s="44"/>
      <c r="AO280" s="90"/>
      <c r="AP280" s="44"/>
      <c r="AQ280" s="44"/>
      <c r="AR280" s="90"/>
      <c r="AS280" s="97"/>
      <c r="AT280" s="98"/>
      <c r="AU280" s="98"/>
      <c r="AV280" s="98"/>
      <c r="AW280" s="98"/>
      <c r="AX280" s="98"/>
      <c r="AY280" s="98"/>
      <c r="AZ280" s="98"/>
      <c r="BA280" s="99"/>
      <c r="BB280" s="99"/>
      <c r="BC280" s="99"/>
      <c r="BD280" s="99"/>
      <c r="BE280" s="99"/>
      <c r="BF280" s="99"/>
      <c r="BG280" s="119"/>
      <c r="BH280" s="119"/>
      <c r="BI280" s="119"/>
      <c r="BJ280" s="119"/>
      <c r="BK280" s="119"/>
      <c r="BL280" s="119"/>
      <c r="BM280" s="119"/>
      <c r="BN280" s="119"/>
      <c r="BO280" s="119"/>
      <c r="BP280" s="119"/>
      <c r="BQ280" s="119"/>
      <c r="BR280" s="119"/>
      <c r="BS280" s="119"/>
      <c r="BT280" s="119"/>
      <c r="BU280" s="119"/>
      <c r="BV280" s="119"/>
      <c r="BW280" s="119"/>
      <c r="BX280" s="119"/>
      <c r="BY280" s="119"/>
      <c r="BZ280" s="119"/>
      <c r="CA280" s="119"/>
    </row>
    <row r="281" spans="1:79" ht="24" hidden="1" customHeight="1" outlineLevel="1">
      <c r="B281" s="88"/>
      <c r="C281" s="89"/>
      <c r="D281" s="89"/>
      <c r="E281" s="90"/>
      <c r="F281" s="91"/>
      <c r="G281" s="44" t="s">
        <v>14</v>
      </c>
      <c r="H281" s="96">
        <v>43332</v>
      </c>
      <c r="I281" s="105">
        <v>9</v>
      </c>
      <c r="J281" s="92"/>
      <c r="K281" s="92"/>
      <c r="L281" s="92"/>
      <c r="M281" s="93"/>
      <c r="N281" s="90"/>
      <c r="O281" s="94"/>
      <c r="P281" s="90"/>
      <c r="Q281" s="90"/>
      <c r="R281" s="94"/>
      <c r="S281" s="90"/>
      <c r="T281" s="90"/>
      <c r="U281" s="94"/>
      <c r="V281" s="44"/>
      <c r="W281" s="90"/>
      <c r="X281" s="44"/>
      <c r="Y281" s="44"/>
      <c r="Z281" s="90"/>
      <c r="AA281" s="94"/>
      <c r="AB281" s="44"/>
      <c r="AC281" s="90"/>
      <c r="AD281" s="44"/>
      <c r="AE281" s="44"/>
      <c r="AF281" s="90"/>
      <c r="AG281" s="94"/>
      <c r="AH281" s="90"/>
      <c r="AI281" s="90"/>
      <c r="AJ281" s="94"/>
      <c r="AK281" s="90"/>
      <c r="AL281" s="90"/>
      <c r="AM281" s="94"/>
      <c r="AN281" s="44"/>
      <c r="AO281" s="90"/>
      <c r="AP281" s="44"/>
      <c r="AQ281" s="44"/>
      <c r="AR281" s="90"/>
      <c r="AS281" s="97"/>
      <c r="AT281" s="98"/>
      <c r="AU281" s="98"/>
      <c r="AV281" s="98"/>
      <c r="AW281" s="98"/>
      <c r="AX281" s="98"/>
      <c r="AY281" s="98"/>
      <c r="AZ281" s="98"/>
      <c r="BA281" s="99"/>
      <c r="BB281" s="99"/>
      <c r="BC281" s="99"/>
      <c r="BD281" s="99"/>
      <c r="BE281" s="99"/>
      <c r="BF281" s="99"/>
      <c r="BG281" s="119"/>
      <c r="BH281" s="119"/>
      <c r="BI281" s="119"/>
      <c r="BJ281" s="119"/>
      <c r="BK281" s="119"/>
      <c r="BL281" s="119"/>
      <c r="BM281" s="119"/>
      <c r="BN281" s="119"/>
      <c r="BO281" s="119"/>
      <c r="BP281" s="119"/>
      <c r="BQ281" s="119"/>
      <c r="BR281" s="119"/>
      <c r="BS281" s="119"/>
      <c r="BT281" s="119"/>
      <c r="BU281" s="119"/>
      <c r="BV281" s="119"/>
      <c r="BW281" s="119"/>
      <c r="BX281" s="119"/>
      <c r="BY281" s="119"/>
      <c r="BZ281" s="119"/>
      <c r="CA281" s="119"/>
    </row>
    <row r="282" spans="1:79" ht="24" hidden="1" customHeight="1" outlineLevel="1">
      <c r="B282" s="88"/>
      <c r="C282" s="89"/>
      <c r="D282" s="89"/>
      <c r="E282" s="90"/>
      <c r="F282" s="91"/>
      <c r="G282" s="44" t="s">
        <v>14</v>
      </c>
      <c r="H282" s="96">
        <v>43333</v>
      </c>
      <c r="I282" s="105">
        <v>0</v>
      </c>
      <c r="J282" s="92"/>
      <c r="K282" s="92"/>
      <c r="L282" s="92"/>
      <c r="M282" s="93"/>
      <c r="N282" s="90"/>
      <c r="O282" s="94"/>
      <c r="P282" s="90"/>
      <c r="Q282" s="90"/>
      <c r="R282" s="94"/>
      <c r="S282" s="90"/>
      <c r="T282" s="90"/>
      <c r="U282" s="94"/>
      <c r="V282" s="44"/>
      <c r="W282" s="90"/>
      <c r="X282" s="44"/>
      <c r="Y282" s="44"/>
      <c r="Z282" s="90"/>
      <c r="AA282" s="94"/>
      <c r="AB282" s="44"/>
      <c r="AC282" s="90"/>
      <c r="AD282" s="44"/>
      <c r="AE282" s="44"/>
      <c r="AF282" s="90"/>
      <c r="AG282" s="94"/>
      <c r="AH282" s="90"/>
      <c r="AI282" s="90"/>
      <c r="AJ282" s="94"/>
      <c r="AK282" s="90"/>
      <c r="AL282" s="90"/>
      <c r="AM282" s="94"/>
      <c r="AN282" s="44"/>
      <c r="AO282" s="90"/>
      <c r="AP282" s="44"/>
      <c r="AQ282" s="44"/>
      <c r="AR282" s="90"/>
      <c r="AS282" s="97"/>
      <c r="AT282" s="98"/>
      <c r="AU282" s="98"/>
      <c r="AV282" s="98"/>
      <c r="AW282" s="98"/>
      <c r="AX282" s="98"/>
      <c r="AY282" s="98"/>
      <c r="AZ282" s="98"/>
      <c r="BA282" s="99"/>
      <c r="BB282" s="99"/>
      <c r="BC282" s="99"/>
      <c r="BD282" s="99"/>
      <c r="BE282" s="99"/>
      <c r="BF282" s="99"/>
      <c r="BG282" s="119"/>
      <c r="BH282" s="119"/>
      <c r="BI282" s="119"/>
      <c r="BJ282" s="119"/>
      <c r="BK282" s="119"/>
      <c r="BL282" s="119"/>
      <c r="BM282" s="119"/>
      <c r="BN282" s="119"/>
      <c r="BO282" s="119"/>
      <c r="BP282" s="119"/>
      <c r="BQ282" s="119"/>
      <c r="BR282" s="119"/>
      <c r="BS282" s="119"/>
      <c r="BT282" s="119"/>
      <c r="BU282" s="119"/>
      <c r="BV282" s="119"/>
      <c r="BW282" s="119"/>
      <c r="BX282" s="119"/>
      <c r="BY282" s="119"/>
      <c r="BZ282" s="119"/>
      <c r="CA282" s="119"/>
    </row>
    <row r="283" spans="1:79" ht="24" hidden="1" customHeight="1" outlineLevel="1">
      <c r="B283" s="88"/>
      <c r="C283" s="89"/>
      <c r="D283" s="89"/>
      <c r="E283" s="90"/>
      <c r="F283" s="91"/>
      <c r="G283" s="44" t="s">
        <v>14</v>
      </c>
      <c r="H283" s="96">
        <v>43334</v>
      </c>
      <c r="I283" s="105">
        <v>0</v>
      </c>
      <c r="J283" s="92"/>
      <c r="K283" s="92"/>
      <c r="L283" s="92"/>
      <c r="M283" s="93"/>
      <c r="N283" s="90"/>
      <c r="O283" s="94"/>
      <c r="P283" s="90"/>
      <c r="Q283" s="90"/>
      <c r="R283" s="94"/>
      <c r="S283" s="90"/>
      <c r="T283" s="90"/>
      <c r="U283" s="94"/>
      <c r="V283" s="44"/>
      <c r="W283" s="90"/>
      <c r="X283" s="44"/>
      <c r="Y283" s="44"/>
      <c r="Z283" s="90"/>
      <c r="AA283" s="94"/>
      <c r="AB283" s="44"/>
      <c r="AC283" s="90"/>
      <c r="AD283" s="44"/>
      <c r="AE283" s="44"/>
      <c r="AF283" s="90"/>
      <c r="AG283" s="94"/>
      <c r="AH283" s="90"/>
      <c r="AI283" s="90"/>
      <c r="AJ283" s="94"/>
      <c r="AK283" s="90"/>
      <c r="AL283" s="90"/>
      <c r="AM283" s="94"/>
      <c r="AN283" s="44"/>
      <c r="AO283" s="90"/>
      <c r="AP283" s="44"/>
      <c r="AQ283" s="44"/>
      <c r="AR283" s="90"/>
      <c r="AS283" s="97"/>
      <c r="AT283" s="98"/>
      <c r="AU283" s="98"/>
      <c r="AV283" s="98"/>
      <c r="AW283" s="98"/>
      <c r="AX283" s="98"/>
      <c r="AY283" s="98"/>
      <c r="AZ283" s="98"/>
      <c r="BA283" s="99"/>
      <c r="BB283" s="99"/>
      <c r="BC283" s="99"/>
      <c r="BD283" s="99"/>
      <c r="BE283" s="99"/>
      <c r="BF283" s="99"/>
      <c r="BG283" s="119"/>
      <c r="BH283" s="119"/>
      <c r="BI283" s="119"/>
      <c r="BJ283" s="119"/>
      <c r="BK283" s="119"/>
      <c r="BL283" s="119"/>
      <c r="BM283" s="119"/>
      <c r="BN283" s="119"/>
      <c r="BO283" s="119"/>
      <c r="BP283" s="119"/>
      <c r="BQ283" s="119"/>
      <c r="BR283" s="119"/>
      <c r="BS283" s="119"/>
      <c r="BT283" s="119"/>
      <c r="BU283" s="119"/>
      <c r="BV283" s="119"/>
      <c r="BW283" s="119"/>
      <c r="BX283" s="119"/>
      <c r="BY283" s="119"/>
      <c r="BZ283" s="119"/>
      <c r="CA283" s="119"/>
    </row>
    <row r="284" spans="1:79" ht="24" hidden="1" customHeight="1" outlineLevel="1">
      <c r="B284" s="88"/>
      <c r="C284" s="89"/>
      <c r="D284" s="89"/>
      <c r="E284" s="90"/>
      <c r="F284" s="91"/>
      <c r="G284" s="44" t="s">
        <v>14</v>
      </c>
      <c r="H284" s="96">
        <v>43335</v>
      </c>
      <c r="I284" s="105">
        <v>0</v>
      </c>
      <c r="J284" s="92"/>
      <c r="K284" s="92"/>
      <c r="L284" s="92"/>
      <c r="M284" s="93"/>
      <c r="N284" s="90"/>
      <c r="O284" s="94"/>
      <c r="P284" s="90"/>
      <c r="Q284" s="90"/>
      <c r="R284" s="94"/>
      <c r="S284" s="90"/>
      <c r="T284" s="90"/>
      <c r="U284" s="94"/>
      <c r="V284" s="44"/>
      <c r="W284" s="90"/>
      <c r="X284" s="44"/>
      <c r="Y284" s="44"/>
      <c r="Z284" s="90"/>
      <c r="AA284" s="94"/>
      <c r="AB284" s="44"/>
      <c r="AC284" s="90"/>
      <c r="AD284" s="44"/>
      <c r="AE284" s="44"/>
      <c r="AF284" s="90"/>
      <c r="AG284" s="94"/>
      <c r="AH284" s="90"/>
      <c r="AI284" s="90"/>
      <c r="AJ284" s="94"/>
      <c r="AK284" s="90"/>
      <c r="AL284" s="90"/>
      <c r="AM284" s="94"/>
      <c r="AN284" s="44"/>
      <c r="AO284" s="90"/>
      <c r="AP284" s="44"/>
      <c r="AQ284" s="44"/>
      <c r="AR284" s="90"/>
      <c r="AS284" s="97"/>
      <c r="AT284" s="98"/>
      <c r="AU284" s="98"/>
      <c r="AV284" s="98"/>
      <c r="AW284" s="98"/>
      <c r="AX284" s="98"/>
      <c r="AY284" s="98"/>
      <c r="AZ284" s="98"/>
      <c r="BA284" s="99"/>
      <c r="BB284" s="99"/>
      <c r="BC284" s="99"/>
      <c r="BD284" s="99"/>
      <c r="BE284" s="99"/>
      <c r="BF284" s="99"/>
      <c r="BG284" s="119"/>
      <c r="BH284" s="119"/>
      <c r="BI284" s="119"/>
      <c r="BJ284" s="119"/>
      <c r="BK284" s="119"/>
      <c r="BL284" s="119"/>
      <c r="BM284" s="119"/>
      <c r="BN284" s="119"/>
      <c r="BO284" s="119"/>
      <c r="BP284" s="119"/>
      <c r="BQ284" s="119"/>
      <c r="BR284" s="119"/>
      <c r="BS284" s="119"/>
      <c r="BT284" s="119"/>
      <c r="BU284" s="119"/>
      <c r="BV284" s="119"/>
      <c r="BW284" s="119"/>
      <c r="BX284" s="119"/>
      <c r="BY284" s="119"/>
      <c r="BZ284" s="119"/>
      <c r="CA284" s="119"/>
    </row>
    <row r="285" spans="1:79" ht="24" hidden="1" customHeight="1" outlineLevel="1">
      <c r="B285" s="88"/>
      <c r="C285" s="89"/>
      <c r="D285" s="89"/>
      <c r="E285" s="90"/>
      <c r="F285" s="91"/>
      <c r="G285" s="44" t="s">
        <v>14</v>
      </c>
      <c r="H285" s="96">
        <v>43336</v>
      </c>
      <c r="I285" s="105">
        <v>0</v>
      </c>
      <c r="J285" s="92"/>
      <c r="K285" s="92"/>
      <c r="L285" s="92"/>
      <c r="M285" s="93"/>
      <c r="N285" s="90"/>
      <c r="O285" s="94"/>
      <c r="P285" s="90"/>
      <c r="Q285" s="90"/>
      <c r="R285" s="94"/>
      <c r="S285" s="90"/>
      <c r="T285" s="90"/>
      <c r="U285" s="94"/>
      <c r="V285" s="44"/>
      <c r="W285" s="90"/>
      <c r="X285" s="44"/>
      <c r="Y285" s="44"/>
      <c r="Z285" s="90"/>
      <c r="AA285" s="94"/>
      <c r="AB285" s="44"/>
      <c r="AC285" s="90"/>
      <c r="AD285" s="44"/>
      <c r="AE285" s="44"/>
      <c r="AF285" s="90"/>
      <c r="AG285" s="94"/>
      <c r="AH285" s="90"/>
      <c r="AI285" s="90"/>
      <c r="AJ285" s="94"/>
      <c r="AK285" s="90"/>
      <c r="AL285" s="90"/>
      <c r="AM285" s="94"/>
      <c r="AN285" s="44"/>
      <c r="AO285" s="90"/>
      <c r="AP285" s="44"/>
      <c r="AQ285" s="44"/>
      <c r="AR285" s="90"/>
      <c r="AS285" s="97"/>
      <c r="AT285" s="98"/>
      <c r="AU285" s="98"/>
      <c r="AV285" s="98"/>
      <c r="AW285" s="98"/>
      <c r="AX285" s="98"/>
      <c r="AY285" s="98"/>
      <c r="AZ285" s="98"/>
      <c r="BA285" s="99"/>
      <c r="BB285" s="99"/>
      <c r="BC285" s="99"/>
      <c r="BD285" s="99"/>
      <c r="BE285" s="99"/>
      <c r="BF285" s="99"/>
      <c r="BG285" s="119"/>
      <c r="BH285" s="119"/>
      <c r="BI285" s="119"/>
      <c r="BJ285" s="119"/>
      <c r="BK285" s="119"/>
      <c r="BL285" s="119"/>
      <c r="BM285" s="119"/>
      <c r="BN285" s="119"/>
      <c r="BO285" s="119"/>
      <c r="BP285" s="119"/>
      <c r="BQ285" s="119"/>
      <c r="BR285" s="119"/>
      <c r="BS285" s="119"/>
      <c r="BT285" s="119"/>
      <c r="BU285" s="119"/>
      <c r="BV285" s="119"/>
      <c r="BW285" s="119"/>
      <c r="BX285" s="119"/>
      <c r="BY285" s="119"/>
      <c r="BZ285" s="119"/>
      <c r="CA285" s="119"/>
    </row>
    <row r="286" spans="1:79" ht="24" hidden="1" customHeight="1" outlineLevel="1">
      <c r="B286" s="88"/>
      <c r="C286" s="89"/>
      <c r="D286" s="89"/>
      <c r="E286" s="90"/>
      <c r="F286" s="91"/>
      <c r="G286" s="44" t="s">
        <v>14</v>
      </c>
      <c r="H286" s="96">
        <v>43337</v>
      </c>
      <c r="I286" s="105">
        <v>0</v>
      </c>
      <c r="J286" s="92"/>
      <c r="K286" s="92"/>
      <c r="L286" s="92"/>
      <c r="M286" s="93"/>
      <c r="N286" s="90"/>
      <c r="O286" s="94"/>
      <c r="P286" s="90"/>
      <c r="Q286" s="90"/>
      <c r="R286" s="94"/>
      <c r="S286" s="90"/>
      <c r="T286" s="90"/>
      <c r="U286" s="94"/>
      <c r="V286" s="44"/>
      <c r="W286" s="90"/>
      <c r="X286" s="44"/>
      <c r="Y286" s="44"/>
      <c r="Z286" s="90"/>
      <c r="AA286" s="94"/>
      <c r="AB286" s="44"/>
      <c r="AC286" s="90"/>
      <c r="AD286" s="44"/>
      <c r="AE286" s="44"/>
      <c r="AF286" s="90"/>
      <c r="AG286" s="94"/>
      <c r="AH286" s="90"/>
      <c r="AI286" s="90"/>
      <c r="AJ286" s="94"/>
      <c r="AK286" s="90"/>
      <c r="AL286" s="90"/>
      <c r="AM286" s="94"/>
      <c r="AN286" s="44"/>
      <c r="AO286" s="90"/>
      <c r="AP286" s="44"/>
      <c r="AQ286" s="44"/>
      <c r="AR286" s="90"/>
      <c r="AS286" s="97"/>
      <c r="AT286" s="98"/>
      <c r="AU286" s="98"/>
      <c r="AV286" s="98"/>
      <c r="AW286" s="98"/>
      <c r="AX286" s="98"/>
      <c r="AY286" s="98"/>
      <c r="AZ286" s="98"/>
      <c r="BA286" s="99"/>
      <c r="BB286" s="99"/>
      <c r="BC286" s="99"/>
      <c r="BD286" s="99"/>
      <c r="BE286" s="99"/>
      <c r="BF286" s="99"/>
      <c r="BG286" s="119"/>
      <c r="BH286" s="119"/>
      <c r="BI286" s="119"/>
      <c r="BJ286" s="119"/>
      <c r="BK286" s="119"/>
      <c r="BL286" s="119"/>
      <c r="BM286" s="119"/>
      <c r="BN286" s="119"/>
      <c r="BO286" s="119"/>
      <c r="BP286" s="119"/>
      <c r="BQ286" s="119"/>
      <c r="BR286" s="119"/>
      <c r="BS286" s="119"/>
      <c r="BT286" s="119"/>
      <c r="BU286" s="119"/>
      <c r="BV286" s="119"/>
      <c r="BW286" s="119"/>
      <c r="BX286" s="119"/>
      <c r="BY286" s="119"/>
      <c r="BZ286" s="119"/>
      <c r="CA286" s="119"/>
    </row>
    <row r="287" spans="1:79" ht="24" hidden="1" customHeight="1" outlineLevel="1">
      <c r="B287" s="88"/>
      <c r="C287" s="89"/>
      <c r="D287" s="89"/>
      <c r="E287" s="90"/>
      <c r="F287" s="91"/>
      <c r="G287" s="44" t="s">
        <v>14</v>
      </c>
      <c r="H287" s="96">
        <v>43338</v>
      </c>
      <c r="I287" s="105">
        <v>0</v>
      </c>
      <c r="J287" s="92"/>
      <c r="K287" s="92"/>
      <c r="L287" s="92"/>
      <c r="M287" s="93"/>
      <c r="N287" s="90"/>
      <c r="O287" s="94"/>
      <c r="P287" s="90"/>
      <c r="Q287" s="90"/>
      <c r="R287" s="94"/>
      <c r="S287" s="90"/>
      <c r="T287" s="90"/>
      <c r="U287" s="94"/>
      <c r="V287" s="44"/>
      <c r="W287" s="90"/>
      <c r="X287" s="44"/>
      <c r="Y287" s="44"/>
      <c r="Z287" s="90"/>
      <c r="AA287" s="94"/>
      <c r="AB287" s="44"/>
      <c r="AC287" s="90"/>
      <c r="AD287" s="44"/>
      <c r="AE287" s="44"/>
      <c r="AF287" s="90"/>
      <c r="AG287" s="94"/>
      <c r="AH287" s="90"/>
      <c r="AI287" s="90"/>
      <c r="AJ287" s="94"/>
      <c r="AK287" s="90"/>
      <c r="AL287" s="90"/>
      <c r="AM287" s="94"/>
      <c r="AN287" s="44"/>
      <c r="AO287" s="90"/>
      <c r="AP287" s="44"/>
      <c r="AQ287" s="44"/>
      <c r="AR287" s="90"/>
      <c r="AS287" s="97"/>
      <c r="AT287" s="98"/>
      <c r="AU287" s="98"/>
      <c r="AV287" s="98"/>
      <c r="AW287" s="98"/>
      <c r="AX287" s="98"/>
      <c r="AY287" s="98"/>
      <c r="AZ287" s="98"/>
      <c r="BA287" s="99"/>
      <c r="BB287" s="99"/>
      <c r="BC287" s="99"/>
      <c r="BD287" s="99"/>
      <c r="BE287" s="99"/>
      <c r="BF287" s="99"/>
      <c r="BG287" s="119"/>
      <c r="BH287" s="119"/>
      <c r="BI287" s="119"/>
      <c r="BJ287" s="119"/>
      <c r="BK287" s="119"/>
      <c r="BL287" s="119"/>
      <c r="BM287" s="119"/>
      <c r="BN287" s="119"/>
      <c r="BO287" s="119"/>
      <c r="BP287" s="119"/>
      <c r="BQ287" s="119"/>
      <c r="BR287" s="119"/>
      <c r="BS287" s="119"/>
      <c r="BT287" s="119"/>
      <c r="BU287" s="119"/>
      <c r="BV287" s="119"/>
      <c r="BW287" s="119"/>
      <c r="BX287" s="119"/>
      <c r="BY287" s="119"/>
      <c r="BZ287" s="119"/>
      <c r="CA287" s="119"/>
    </row>
    <row r="288" spans="1:79" ht="24" hidden="1" customHeight="1" outlineLevel="1">
      <c r="B288" s="88"/>
      <c r="C288" s="89"/>
      <c r="D288" s="89"/>
      <c r="E288" s="90"/>
      <c r="F288" s="91"/>
      <c r="G288" s="44" t="s">
        <v>14</v>
      </c>
      <c r="H288" s="96">
        <v>43339</v>
      </c>
      <c r="I288" s="105">
        <v>0</v>
      </c>
      <c r="J288" s="92"/>
      <c r="K288" s="92"/>
      <c r="L288" s="92"/>
      <c r="M288" s="93"/>
      <c r="N288" s="90"/>
      <c r="O288" s="94"/>
      <c r="P288" s="90"/>
      <c r="Q288" s="90"/>
      <c r="R288" s="94"/>
      <c r="S288" s="90"/>
      <c r="T288" s="90"/>
      <c r="U288" s="94"/>
      <c r="V288" s="44"/>
      <c r="W288" s="90"/>
      <c r="X288" s="44"/>
      <c r="Y288" s="44"/>
      <c r="Z288" s="90"/>
      <c r="AA288" s="94"/>
      <c r="AB288" s="44"/>
      <c r="AC288" s="90"/>
      <c r="AD288" s="44"/>
      <c r="AE288" s="44"/>
      <c r="AF288" s="90"/>
      <c r="AG288" s="94"/>
      <c r="AH288" s="90"/>
      <c r="AI288" s="90"/>
      <c r="AJ288" s="94"/>
      <c r="AK288" s="90"/>
      <c r="AL288" s="90"/>
      <c r="AM288" s="94"/>
      <c r="AN288" s="44"/>
      <c r="AO288" s="90"/>
      <c r="AP288" s="44"/>
      <c r="AQ288" s="44"/>
      <c r="AR288" s="90"/>
      <c r="AS288" s="97"/>
      <c r="AT288" s="98"/>
      <c r="AU288" s="98"/>
      <c r="AV288" s="98"/>
      <c r="AW288" s="98"/>
      <c r="AX288" s="98"/>
      <c r="AY288" s="98"/>
      <c r="AZ288" s="98"/>
      <c r="BA288" s="99"/>
      <c r="BB288" s="99"/>
      <c r="BC288" s="99"/>
      <c r="BD288" s="99"/>
      <c r="BE288" s="99"/>
      <c r="BF288" s="99"/>
      <c r="BG288" s="119"/>
      <c r="BH288" s="119"/>
      <c r="BI288" s="119"/>
      <c r="BJ288" s="119"/>
      <c r="BK288" s="119"/>
      <c r="BL288" s="119"/>
      <c r="BM288" s="119"/>
      <c r="BN288" s="119"/>
      <c r="BO288" s="119"/>
      <c r="BP288" s="119"/>
      <c r="BQ288" s="119"/>
      <c r="BR288" s="119"/>
      <c r="BS288" s="119"/>
      <c r="BT288" s="119"/>
      <c r="BU288" s="119"/>
      <c r="BV288" s="119"/>
      <c r="BW288" s="119"/>
      <c r="BX288" s="119"/>
      <c r="BY288" s="119"/>
      <c r="BZ288" s="119"/>
      <c r="CA288" s="119"/>
    </row>
    <row r="289" spans="1:79" ht="24" hidden="1" customHeight="1" outlineLevel="1">
      <c r="B289" s="88"/>
      <c r="C289" s="89"/>
      <c r="D289" s="89"/>
      <c r="E289" s="90"/>
      <c r="F289" s="91"/>
      <c r="G289" s="44" t="s">
        <v>14</v>
      </c>
      <c r="H289" s="96">
        <v>43340</v>
      </c>
      <c r="I289" s="105">
        <v>9</v>
      </c>
      <c r="J289" s="92"/>
      <c r="K289" s="92"/>
      <c r="L289" s="92"/>
      <c r="M289" s="93"/>
      <c r="N289" s="90"/>
      <c r="O289" s="94"/>
      <c r="P289" s="90"/>
      <c r="Q289" s="90"/>
      <c r="R289" s="94"/>
      <c r="S289" s="90"/>
      <c r="T289" s="90"/>
      <c r="U289" s="94"/>
      <c r="V289" s="44"/>
      <c r="W289" s="90"/>
      <c r="X289" s="44"/>
      <c r="Y289" s="44"/>
      <c r="Z289" s="90"/>
      <c r="AA289" s="94"/>
      <c r="AB289" s="44"/>
      <c r="AC289" s="90"/>
      <c r="AD289" s="44"/>
      <c r="AE289" s="44"/>
      <c r="AF289" s="90"/>
      <c r="AG289" s="94"/>
      <c r="AH289" s="90"/>
      <c r="AI289" s="90"/>
      <c r="AJ289" s="94"/>
      <c r="AK289" s="90"/>
      <c r="AL289" s="90"/>
      <c r="AM289" s="94"/>
      <c r="AN289" s="44"/>
      <c r="AO289" s="90"/>
      <c r="AP289" s="44"/>
      <c r="AQ289" s="44"/>
      <c r="AR289" s="90"/>
      <c r="AS289" s="97"/>
      <c r="AT289" s="98"/>
      <c r="AU289" s="98"/>
      <c r="AV289" s="98"/>
      <c r="AW289" s="98"/>
      <c r="AX289" s="98"/>
      <c r="AY289" s="98"/>
      <c r="AZ289" s="98"/>
      <c r="BA289" s="99"/>
      <c r="BB289" s="99"/>
      <c r="BC289" s="99"/>
      <c r="BD289" s="99"/>
      <c r="BE289" s="99"/>
      <c r="BF289" s="99"/>
      <c r="BG289" s="119"/>
      <c r="BH289" s="119"/>
      <c r="BI289" s="119"/>
      <c r="BJ289" s="119"/>
      <c r="BK289" s="119"/>
      <c r="BL289" s="119"/>
      <c r="BM289" s="119"/>
      <c r="BN289" s="119"/>
      <c r="BO289" s="119"/>
      <c r="BP289" s="119"/>
      <c r="BQ289" s="119"/>
      <c r="BR289" s="119"/>
      <c r="BS289" s="119"/>
      <c r="BT289" s="119"/>
      <c r="BU289" s="119"/>
      <c r="BV289" s="119"/>
      <c r="BW289" s="119"/>
      <c r="BX289" s="119"/>
      <c r="BY289" s="119"/>
      <c r="BZ289" s="119"/>
      <c r="CA289" s="119"/>
    </row>
    <row r="290" spans="1:79" ht="24" hidden="1" customHeight="1" outlineLevel="1">
      <c r="B290" s="88"/>
      <c r="C290" s="89"/>
      <c r="D290" s="89"/>
      <c r="E290" s="90"/>
      <c r="F290" s="91"/>
      <c r="G290" s="44" t="s">
        <v>14</v>
      </c>
      <c r="H290" s="96">
        <v>43341</v>
      </c>
      <c r="I290" s="105">
        <v>9</v>
      </c>
      <c r="J290" s="92"/>
      <c r="K290" s="92"/>
      <c r="L290" s="92"/>
      <c r="M290" s="93"/>
      <c r="N290" s="90"/>
      <c r="O290" s="94"/>
      <c r="P290" s="90"/>
      <c r="Q290" s="90"/>
      <c r="R290" s="94"/>
      <c r="S290" s="90"/>
      <c r="T290" s="90"/>
      <c r="U290" s="94"/>
      <c r="V290" s="44"/>
      <c r="W290" s="90"/>
      <c r="X290" s="44"/>
      <c r="Y290" s="44"/>
      <c r="Z290" s="90"/>
      <c r="AA290" s="94"/>
      <c r="AB290" s="44"/>
      <c r="AC290" s="90"/>
      <c r="AD290" s="44"/>
      <c r="AE290" s="44"/>
      <c r="AF290" s="90"/>
      <c r="AG290" s="94"/>
      <c r="AH290" s="90"/>
      <c r="AI290" s="90"/>
      <c r="AJ290" s="94"/>
      <c r="AK290" s="90"/>
      <c r="AL290" s="90"/>
      <c r="AM290" s="94"/>
      <c r="AN290" s="44"/>
      <c r="AO290" s="90"/>
      <c r="AP290" s="44"/>
      <c r="AQ290" s="44"/>
      <c r="AR290" s="90"/>
      <c r="AS290" s="97"/>
      <c r="AT290" s="98"/>
      <c r="AU290" s="98"/>
      <c r="AV290" s="98"/>
      <c r="AW290" s="98"/>
      <c r="AX290" s="98"/>
      <c r="AY290" s="98"/>
      <c r="AZ290" s="98"/>
      <c r="BA290" s="99"/>
      <c r="BB290" s="99"/>
      <c r="BC290" s="99"/>
      <c r="BD290" s="99"/>
      <c r="BE290" s="99"/>
      <c r="BF290" s="99"/>
      <c r="BG290" s="119"/>
      <c r="BH290" s="119"/>
      <c r="BI290" s="119"/>
      <c r="BJ290" s="119"/>
      <c r="BK290" s="119"/>
      <c r="BL290" s="119"/>
      <c r="BM290" s="119"/>
      <c r="BN290" s="119"/>
      <c r="BO290" s="119"/>
      <c r="BP290" s="119"/>
      <c r="BQ290" s="119"/>
      <c r="BR290" s="119"/>
      <c r="BS290" s="119"/>
      <c r="BT290" s="119"/>
      <c r="BU290" s="119"/>
      <c r="BV290" s="119"/>
      <c r="BW290" s="119"/>
      <c r="BX290" s="119"/>
      <c r="BY290" s="119"/>
      <c r="BZ290" s="119"/>
      <c r="CA290" s="119"/>
    </row>
    <row r="291" spans="1:79" ht="24" hidden="1" customHeight="1" outlineLevel="1">
      <c r="B291" s="88"/>
      <c r="C291" s="89"/>
      <c r="D291" s="89"/>
      <c r="E291" s="90"/>
      <c r="F291" s="91"/>
      <c r="G291" s="44" t="s">
        <v>14</v>
      </c>
      <c r="H291" s="96">
        <v>43342</v>
      </c>
      <c r="I291" s="105">
        <v>9</v>
      </c>
      <c r="J291" s="92"/>
      <c r="K291" s="92"/>
      <c r="L291" s="92"/>
      <c r="M291" s="93"/>
      <c r="N291" s="90"/>
      <c r="O291" s="94"/>
      <c r="P291" s="90"/>
      <c r="Q291" s="90"/>
      <c r="R291" s="94"/>
      <c r="S291" s="90"/>
      <c r="T291" s="90"/>
      <c r="U291" s="94"/>
      <c r="V291" s="44"/>
      <c r="W291" s="90"/>
      <c r="X291" s="44"/>
      <c r="Y291" s="44"/>
      <c r="Z291" s="90"/>
      <c r="AA291" s="94"/>
      <c r="AB291" s="44"/>
      <c r="AC291" s="90"/>
      <c r="AD291" s="44"/>
      <c r="AE291" s="44"/>
      <c r="AF291" s="90"/>
      <c r="AG291" s="94"/>
      <c r="AH291" s="90"/>
      <c r="AI291" s="90"/>
      <c r="AJ291" s="94"/>
      <c r="AK291" s="90"/>
      <c r="AL291" s="90"/>
      <c r="AM291" s="94"/>
      <c r="AN291" s="44"/>
      <c r="AO291" s="90"/>
      <c r="AP291" s="44"/>
      <c r="AQ291" s="44"/>
      <c r="AR291" s="90"/>
      <c r="AS291" s="97"/>
      <c r="AT291" s="98"/>
      <c r="AU291" s="98"/>
      <c r="AV291" s="98"/>
      <c r="AW291" s="98"/>
      <c r="AX291" s="98"/>
      <c r="AY291" s="98"/>
      <c r="AZ291" s="98"/>
      <c r="BA291" s="99"/>
      <c r="BB291" s="99"/>
      <c r="BC291" s="99"/>
      <c r="BD291" s="99"/>
      <c r="BE291" s="99"/>
      <c r="BF291" s="99"/>
      <c r="BG291" s="119"/>
      <c r="BH291" s="119"/>
      <c r="BI291" s="119"/>
      <c r="BJ291" s="119"/>
      <c r="BK291" s="119"/>
      <c r="BL291" s="119"/>
      <c r="BM291" s="119"/>
      <c r="BN291" s="119"/>
      <c r="BO291" s="119"/>
      <c r="BP291" s="119"/>
      <c r="BQ291" s="119"/>
      <c r="BR291" s="119"/>
      <c r="BS291" s="119"/>
      <c r="BT291" s="119"/>
      <c r="BU291" s="119"/>
      <c r="BV291" s="119"/>
      <c r="BW291" s="119"/>
      <c r="BX291" s="119"/>
      <c r="BY291" s="119"/>
      <c r="BZ291" s="119"/>
      <c r="CA291" s="119"/>
    </row>
    <row r="292" spans="1:79" ht="24" hidden="1" customHeight="1" outlineLevel="1">
      <c r="B292" s="88"/>
      <c r="C292" s="89"/>
      <c r="D292" s="89"/>
      <c r="E292" s="90"/>
      <c r="F292" s="91"/>
      <c r="G292" s="44" t="s">
        <v>14</v>
      </c>
      <c r="H292" s="96">
        <v>43343</v>
      </c>
      <c r="I292" s="105">
        <v>9</v>
      </c>
      <c r="J292" s="92"/>
      <c r="K292" s="92"/>
      <c r="L292" s="92"/>
      <c r="M292" s="93"/>
      <c r="N292" s="90"/>
      <c r="O292" s="94"/>
      <c r="P292" s="90"/>
      <c r="Q292" s="90"/>
      <c r="R292" s="94"/>
      <c r="S292" s="90"/>
      <c r="T292" s="90"/>
      <c r="U292" s="94"/>
      <c r="V292" s="44"/>
      <c r="W292" s="90"/>
      <c r="X292" s="44"/>
      <c r="Y292" s="44"/>
      <c r="Z292" s="90"/>
      <c r="AA292" s="94"/>
      <c r="AB292" s="44"/>
      <c r="AC292" s="90"/>
      <c r="AD292" s="44"/>
      <c r="AE292" s="44"/>
      <c r="AF292" s="90"/>
      <c r="AG292" s="94"/>
      <c r="AH292" s="90"/>
      <c r="AI292" s="90"/>
      <c r="AJ292" s="94"/>
      <c r="AK292" s="90"/>
      <c r="AL292" s="90"/>
      <c r="AM292" s="94"/>
      <c r="AN292" s="44"/>
      <c r="AO292" s="90"/>
      <c r="AP292" s="44"/>
      <c r="AQ292" s="44"/>
      <c r="AR292" s="90"/>
      <c r="AS292" s="97"/>
      <c r="AT292" s="98"/>
      <c r="AU292" s="98"/>
      <c r="AV292" s="98"/>
      <c r="AW292" s="98"/>
      <c r="AX292" s="98"/>
      <c r="AY292" s="98"/>
      <c r="AZ292" s="98"/>
      <c r="BA292" s="99"/>
      <c r="BB292" s="99"/>
      <c r="BC292" s="99"/>
      <c r="BD292" s="99"/>
      <c r="BE292" s="99"/>
      <c r="BF292" s="99"/>
      <c r="BG292" s="119"/>
      <c r="BH292" s="119"/>
      <c r="BI292" s="119"/>
      <c r="BJ292" s="119"/>
      <c r="BK292" s="119"/>
      <c r="BL292" s="119"/>
      <c r="BM292" s="119"/>
      <c r="BN292" s="119"/>
      <c r="BO292" s="119"/>
      <c r="BP292" s="119"/>
      <c r="BQ292" s="119"/>
      <c r="BR292" s="119"/>
      <c r="BS292" s="119"/>
      <c r="BT292" s="119"/>
      <c r="BU292" s="119"/>
      <c r="BV292" s="119"/>
      <c r="BW292" s="119"/>
      <c r="BX292" s="119"/>
      <c r="BY292" s="119"/>
      <c r="BZ292" s="119"/>
      <c r="CA292" s="119"/>
    </row>
    <row r="293" spans="1:79" ht="24" hidden="1" customHeight="1" outlineLevel="1">
      <c r="B293" s="88"/>
      <c r="C293" s="89"/>
      <c r="D293" s="89"/>
      <c r="E293" s="90"/>
      <c r="F293" s="91"/>
      <c r="G293" s="44" t="s">
        <v>14</v>
      </c>
      <c r="H293" s="96">
        <v>43344</v>
      </c>
      <c r="I293" s="105">
        <v>9</v>
      </c>
      <c r="J293" s="92"/>
      <c r="K293" s="92"/>
      <c r="L293" s="92"/>
      <c r="M293" s="93"/>
      <c r="N293" s="90"/>
      <c r="O293" s="94"/>
      <c r="P293" s="90"/>
      <c r="Q293" s="90"/>
      <c r="R293" s="94"/>
      <c r="S293" s="90"/>
      <c r="T293" s="90"/>
      <c r="U293" s="94"/>
      <c r="V293" s="44"/>
      <c r="W293" s="90"/>
      <c r="X293" s="44"/>
      <c r="Y293" s="44"/>
      <c r="Z293" s="90"/>
      <c r="AA293" s="94"/>
      <c r="AB293" s="44"/>
      <c r="AC293" s="90"/>
      <c r="AD293" s="44"/>
      <c r="AE293" s="44"/>
      <c r="AF293" s="90"/>
      <c r="AG293" s="94"/>
      <c r="AH293" s="90"/>
      <c r="AI293" s="90"/>
      <c r="AJ293" s="94"/>
      <c r="AK293" s="90"/>
      <c r="AL293" s="90"/>
      <c r="AM293" s="94"/>
      <c r="AN293" s="44"/>
      <c r="AO293" s="90"/>
      <c r="AP293" s="44"/>
      <c r="AQ293" s="44"/>
      <c r="AR293" s="90"/>
      <c r="AS293" s="97"/>
      <c r="AT293" s="98"/>
      <c r="AU293" s="98"/>
      <c r="AV293" s="98"/>
      <c r="AW293" s="98"/>
      <c r="AX293" s="98"/>
      <c r="AY293" s="98"/>
      <c r="AZ293" s="98"/>
      <c r="BA293" s="99"/>
      <c r="BB293" s="99"/>
      <c r="BC293" s="99"/>
      <c r="BD293" s="99"/>
      <c r="BE293" s="99"/>
      <c r="BF293" s="99"/>
      <c r="BG293" s="119"/>
      <c r="BH293" s="119"/>
      <c r="BI293" s="119"/>
      <c r="BJ293" s="119"/>
      <c r="BK293" s="119"/>
      <c r="BL293" s="119"/>
      <c r="BM293" s="119"/>
      <c r="BN293" s="119"/>
      <c r="BO293" s="119"/>
      <c r="BP293" s="119"/>
      <c r="BQ293" s="119"/>
      <c r="BR293" s="119"/>
      <c r="BS293" s="119"/>
      <c r="BT293" s="119"/>
      <c r="BU293" s="119"/>
      <c r="BV293" s="119"/>
      <c r="BW293" s="119"/>
      <c r="BX293" s="119"/>
      <c r="BY293" s="119"/>
      <c r="BZ293" s="119"/>
      <c r="CA293" s="119"/>
    </row>
    <row r="294" spans="1:79" ht="24" hidden="1" customHeight="1" outlineLevel="1">
      <c r="B294" s="88"/>
      <c r="C294" s="89"/>
      <c r="D294" s="89"/>
      <c r="E294" s="90"/>
      <c r="F294" s="91"/>
      <c r="G294" s="44" t="s">
        <v>14</v>
      </c>
      <c r="H294" s="96">
        <v>43345</v>
      </c>
      <c r="I294" s="105">
        <v>9</v>
      </c>
      <c r="J294" s="92"/>
      <c r="K294" s="92"/>
      <c r="L294" s="92"/>
      <c r="M294" s="93"/>
      <c r="N294" s="90"/>
      <c r="O294" s="94"/>
      <c r="P294" s="90"/>
      <c r="Q294" s="90"/>
      <c r="R294" s="94"/>
      <c r="S294" s="90"/>
      <c r="T294" s="90"/>
      <c r="U294" s="94"/>
      <c r="V294" s="44"/>
      <c r="W294" s="90"/>
      <c r="X294" s="44"/>
      <c r="Y294" s="44"/>
      <c r="Z294" s="90"/>
      <c r="AA294" s="94"/>
      <c r="AB294" s="44"/>
      <c r="AC294" s="90"/>
      <c r="AD294" s="44"/>
      <c r="AE294" s="44"/>
      <c r="AF294" s="90"/>
      <c r="AG294" s="94"/>
      <c r="AH294" s="90"/>
      <c r="AI294" s="90"/>
      <c r="AJ294" s="94"/>
      <c r="AK294" s="90"/>
      <c r="AL294" s="90"/>
      <c r="AM294" s="94"/>
      <c r="AN294" s="44"/>
      <c r="AO294" s="90"/>
      <c r="AP294" s="44"/>
      <c r="AQ294" s="44"/>
      <c r="AR294" s="90"/>
      <c r="AS294" s="97"/>
      <c r="AT294" s="98"/>
      <c r="AU294" s="98"/>
      <c r="AV294" s="98"/>
      <c r="AW294" s="98"/>
      <c r="AX294" s="98"/>
      <c r="AY294" s="98"/>
      <c r="AZ294" s="98"/>
      <c r="BA294" s="99"/>
      <c r="BB294" s="99"/>
      <c r="BC294" s="99"/>
      <c r="BD294" s="99"/>
      <c r="BE294" s="99"/>
      <c r="BF294" s="99"/>
      <c r="BG294" s="119"/>
      <c r="BH294" s="119"/>
      <c r="BI294" s="119"/>
      <c r="BJ294" s="119"/>
      <c r="BK294" s="119"/>
      <c r="BL294" s="119"/>
      <c r="BM294" s="119"/>
      <c r="BN294" s="119"/>
      <c r="BO294" s="119"/>
      <c r="BP294" s="119"/>
      <c r="BQ294" s="119"/>
      <c r="BR294" s="119"/>
      <c r="BS294" s="119"/>
      <c r="BT294" s="119"/>
      <c r="BU294" s="119"/>
      <c r="BV294" s="119"/>
      <c r="BW294" s="119"/>
      <c r="BX294" s="119"/>
      <c r="BY294" s="119"/>
      <c r="BZ294" s="119"/>
      <c r="CA294" s="119"/>
    </row>
    <row r="295" spans="1:79" ht="24" customHeight="1" collapsed="1">
      <c r="B295" s="83" t="s">
        <v>216</v>
      </c>
      <c r="C295" s="79" t="s">
        <v>212</v>
      </c>
      <c r="D295" s="79">
        <v>10</v>
      </c>
      <c r="E295" s="44">
        <v>1923</v>
      </c>
      <c r="F295" s="85" t="s">
        <v>223</v>
      </c>
      <c r="G295" s="44" t="s">
        <v>14</v>
      </c>
      <c r="H295" s="44"/>
      <c r="I295" s="105"/>
      <c r="J295" s="81">
        <v>39114</v>
      </c>
      <c r="K295" s="81" t="s">
        <v>170</v>
      </c>
      <c r="L295" s="81" t="s">
        <v>174</v>
      </c>
      <c r="M295" s="44"/>
      <c r="N295" s="45"/>
      <c r="O295" s="44"/>
      <c r="P295" s="44"/>
      <c r="Q295" s="45"/>
      <c r="R295" s="44"/>
      <c r="S295" s="44"/>
      <c r="T295" s="45"/>
      <c r="U295" s="44"/>
      <c r="V295" s="44"/>
      <c r="W295" s="45"/>
      <c r="X295" s="44"/>
      <c r="Y295" s="44"/>
      <c r="Z295" s="45"/>
      <c r="AA295" s="44"/>
      <c r="AB295" s="44"/>
      <c r="AC295" s="45"/>
      <c r="AD295" s="44"/>
      <c r="AE295" s="44"/>
      <c r="AF295" s="45"/>
      <c r="AG295" s="44"/>
      <c r="AH295" s="44"/>
      <c r="AI295" s="45"/>
      <c r="AJ295" s="46" t="s">
        <v>211</v>
      </c>
      <c r="AK295" s="46" t="s">
        <v>211</v>
      </c>
      <c r="AL295" s="46" t="s">
        <v>211</v>
      </c>
      <c r="AM295" s="46" t="s">
        <v>211</v>
      </c>
      <c r="AN295" s="44"/>
      <c r="AO295" s="45"/>
      <c r="AP295" s="44"/>
      <c r="AQ295" s="44"/>
      <c r="AR295" s="84"/>
      <c r="AS295" s="98">
        <v>0</v>
      </c>
      <c r="AT295" s="99">
        <v>9</v>
      </c>
      <c r="AU295" s="99">
        <v>9</v>
      </c>
      <c r="AV295" s="99">
        <v>9</v>
      </c>
      <c r="AW295" s="99">
        <v>9</v>
      </c>
      <c r="AX295" s="99">
        <v>9</v>
      </c>
      <c r="AY295" s="99">
        <v>9</v>
      </c>
      <c r="AZ295" s="99">
        <v>9</v>
      </c>
      <c r="BA295" s="97">
        <v>9</v>
      </c>
      <c r="BB295" s="97">
        <v>9</v>
      </c>
      <c r="BC295" s="97">
        <v>9</v>
      </c>
      <c r="BD295" s="97">
        <v>9</v>
      </c>
      <c r="BE295" s="97">
        <v>9</v>
      </c>
      <c r="BF295" s="97">
        <v>9</v>
      </c>
      <c r="BG295" s="97">
        <v>9</v>
      </c>
      <c r="BH295" s="98">
        <v>0</v>
      </c>
      <c r="BI295" s="98">
        <v>0</v>
      </c>
      <c r="BJ295" s="98">
        <v>0</v>
      </c>
      <c r="BK295" s="98">
        <v>0</v>
      </c>
      <c r="BL295" s="98">
        <v>0</v>
      </c>
      <c r="BM295" s="98">
        <v>0</v>
      </c>
      <c r="BN295" s="98">
        <v>0</v>
      </c>
      <c r="BO295" s="99">
        <v>9</v>
      </c>
      <c r="BP295" s="99">
        <v>9</v>
      </c>
      <c r="BQ295" s="99">
        <v>9</v>
      </c>
      <c r="BR295" s="99">
        <v>9</v>
      </c>
      <c r="BS295" s="99">
        <v>9</v>
      </c>
      <c r="BT295" s="99">
        <v>9</v>
      </c>
      <c r="BU295" s="98">
        <v>0</v>
      </c>
      <c r="BV295" s="99">
        <v>9</v>
      </c>
      <c r="BW295" s="99">
        <v>9</v>
      </c>
      <c r="BX295" s="99">
        <v>9</v>
      </c>
      <c r="BY295" s="99">
        <v>9</v>
      </c>
      <c r="BZ295" s="99">
        <v>9</v>
      </c>
      <c r="CA295" s="99">
        <v>9</v>
      </c>
    </row>
    <row r="296" spans="1:79" ht="24" hidden="1" customHeight="1" outlineLevel="1">
      <c r="A296" s="36">
        <v>1</v>
      </c>
      <c r="B296" s="88"/>
      <c r="C296" s="89"/>
      <c r="D296" s="89"/>
      <c r="E296" s="90"/>
      <c r="F296" s="91"/>
      <c r="G296" s="44" t="s">
        <v>14</v>
      </c>
      <c r="H296" s="96">
        <v>43318</v>
      </c>
      <c r="I296" s="105">
        <v>0</v>
      </c>
      <c r="J296" s="92"/>
      <c r="K296" s="92"/>
      <c r="L296" s="92"/>
      <c r="M296" s="93"/>
      <c r="N296" s="90"/>
      <c r="O296" s="94"/>
      <c r="P296" s="90"/>
      <c r="Q296" s="90"/>
      <c r="R296" s="94"/>
      <c r="S296" s="90"/>
      <c r="T296" s="90"/>
      <c r="U296" s="94"/>
      <c r="V296" s="44"/>
      <c r="W296" s="90"/>
      <c r="X296" s="44"/>
      <c r="Y296" s="44"/>
      <c r="Z296" s="90"/>
      <c r="AA296" s="94"/>
      <c r="AB296" s="44"/>
      <c r="AC296" s="90"/>
      <c r="AD296" s="44"/>
      <c r="AE296" s="44"/>
      <c r="AF296" s="90"/>
      <c r="AG296" s="94"/>
      <c r="AH296" s="90"/>
      <c r="AI296" s="90"/>
      <c r="AJ296" s="94"/>
      <c r="AK296" s="90"/>
      <c r="AL296" s="90"/>
      <c r="AM296" s="94"/>
      <c r="AN296" s="44"/>
      <c r="AO296" s="90"/>
      <c r="AP296" s="44"/>
      <c r="AQ296" s="44"/>
      <c r="AR296" s="90"/>
      <c r="AS296" s="97"/>
      <c r="AT296" s="98"/>
      <c r="AU296" s="98"/>
      <c r="AV296" s="98"/>
      <c r="AW296" s="98"/>
      <c r="AX296" s="98"/>
      <c r="AY296" s="98"/>
      <c r="AZ296" s="98"/>
      <c r="BA296" s="99"/>
      <c r="BB296" s="99"/>
      <c r="BC296" s="99"/>
      <c r="BD296" s="99"/>
      <c r="BE296" s="99"/>
      <c r="BF296" s="99"/>
      <c r="BG296" s="119"/>
      <c r="BH296" s="119"/>
      <c r="BI296" s="119"/>
      <c r="BJ296" s="119"/>
      <c r="BK296" s="119"/>
      <c r="BL296" s="119"/>
      <c r="BM296" s="119"/>
      <c r="BN296" s="119"/>
      <c r="BO296" s="119"/>
      <c r="BP296" s="119"/>
      <c r="BQ296" s="119"/>
      <c r="BR296" s="119"/>
      <c r="BS296" s="119"/>
      <c r="BT296" s="119"/>
      <c r="BU296" s="119"/>
      <c r="BV296" s="119"/>
      <c r="BW296" s="119"/>
      <c r="BX296" s="119"/>
      <c r="BY296" s="119"/>
      <c r="BZ296" s="119"/>
      <c r="CA296" s="119"/>
    </row>
    <row r="297" spans="1:79" ht="24" hidden="1" customHeight="1" outlineLevel="1">
      <c r="A297" s="36">
        <v>2</v>
      </c>
      <c r="B297" s="88"/>
      <c r="C297" s="89"/>
      <c r="D297" s="89"/>
      <c r="E297" s="90"/>
      <c r="F297" s="91"/>
      <c r="G297" s="44" t="s">
        <v>14</v>
      </c>
      <c r="H297" s="96">
        <v>43319</v>
      </c>
      <c r="I297" s="105">
        <v>0</v>
      </c>
      <c r="J297" s="92"/>
      <c r="K297" s="92"/>
      <c r="L297" s="92"/>
      <c r="M297" s="93"/>
      <c r="N297" s="90"/>
      <c r="O297" s="94"/>
      <c r="P297" s="90"/>
      <c r="Q297" s="90"/>
      <c r="R297" s="94"/>
      <c r="S297" s="90"/>
      <c r="T297" s="90"/>
      <c r="U297" s="94"/>
      <c r="V297" s="44"/>
      <c r="W297" s="90"/>
      <c r="X297" s="44"/>
      <c r="Y297" s="44"/>
      <c r="Z297" s="90"/>
      <c r="AA297" s="94"/>
      <c r="AB297" s="44"/>
      <c r="AC297" s="90"/>
      <c r="AD297" s="44"/>
      <c r="AE297" s="44"/>
      <c r="AF297" s="90"/>
      <c r="AG297" s="94"/>
      <c r="AH297" s="90"/>
      <c r="AI297" s="90"/>
      <c r="AJ297" s="94"/>
      <c r="AK297" s="90"/>
      <c r="AL297" s="90"/>
      <c r="AM297" s="94"/>
      <c r="AN297" s="44"/>
      <c r="AO297" s="90"/>
      <c r="AP297" s="44"/>
      <c r="AQ297" s="44"/>
      <c r="AR297" s="90"/>
      <c r="AS297" s="97"/>
      <c r="AT297" s="98"/>
      <c r="AU297" s="98"/>
      <c r="AV297" s="98"/>
      <c r="AW297" s="98"/>
      <c r="AX297" s="98"/>
      <c r="AY297" s="98"/>
      <c r="AZ297" s="98"/>
      <c r="BA297" s="99"/>
      <c r="BB297" s="99"/>
      <c r="BC297" s="99"/>
      <c r="BD297" s="99"/>
      <c r="BE297" s="99"/>
      <c r="BF297" s="99"/>
      <c r="BG297" s="119"/>
      <c r="BH297" s="119"/>
      <c r="BI297" s="119"/>
      <c r="BJ297" s="119"/>
      <c r="BK297" s="119"/>
      <c r="BL297" s="119"/>
      <c r="BM297" s="119"/>
      <c r="BN297" s="119"/>
      <c r="BO297" s="119"/>
      <c r="BP297" s="119"/>
      <c r="BQ297" s="119"/>
      <c r="BR297" s="119"/>
      <c r="BS297" s="119"/>
      <c r="BT297" s="119"/>
      <c r="BU297" s="119"/>
      <c r="BV297" s="119"/>
      <c r="BW297" s="119"/>
      <c r="BX297" s="119"/>
      <c r="BY297" s="119"/>
      <c r="BZ297" s="119"/>
      <c r="CA297" s="119"/>
    </row>
    <row r="298" spans="1:79" ht="24" hidden="1" customHeight="1" outlineLevel="1">
      <c r="A298" s="36">
        <v>3</v>
      </c>
      <c r="B298" s="88"/>
      <c r="C298" s="89"/>
      <c r="D298" s="89"/>
      <c r="E298" s="90"/>
      <c r="F298" s="91"/>
      <c r="G298" s="44" t="s">
        <v>14</v>
      </c>
      <c r="H298" s="96">
        <v>43320</v>
      </c>
      <c r="I298" s="105">
        <v>0</v>
      </c>
      <c r="J298" s="92"/>
      <c r="K298" s="92"/>
      <c r="L298" s="92"/>
      <c r="M298" s="93"/>
      <c r="N298" s="90"/>
      <c r="O298" s="94"/>
      <c r="P298" s="90"/>
      <c r="Q298" s="90"/>
      <c r="R298" s="94"/>
      <c r="S298" s="90"/>
      <c r="T298" s="90"/>
      <c r="U298" s="94"/>
      <c r="V298" s="44"/>
      <c r="W298" s="90"/>
      <c r="X298" s="44"/>
      <c r="Y298" s="44"/>
      <c r="Z298" s="90"/>
      <c r="AA298" s="94"/>
      <c r="AB298" s="44"/>
      <c r="AC298" s="90"/>
      <c r="AD298" s="44"/>
      <c r="AE298" s="44"/>
      <c r="AF298" s="90"/>
      <c r="AG298" s="94"/>
      <c r="AH298" s="90"/>
      <c r="AI298" s="90"/>
      <c r="AJ298" s="94"/>
      <c r="AK298" s="90"/>
      <c r="AL298" s="90"/>
      <c r="AM298" s="94"/>
      <c r="AN298" s="44"/>
      <c r="AO298" s="90"/>
      <c r="AP298" s="44"/>
      <c r="AQ298" s="44"/>
      <c r="AR298" s="90"/>
      <c r="AS298" s="97"/>
      <c r="AT298" s="98"/>
      <c r="AU298" s="98"/>
      <c r="AV298" s="98"/>
      <c r="AW298" s="98"/>
      <c r="AX298" s="98"/>
      <c r="AY298" s="98"/>
      <c r="AZ298" s="98"/>
      <c r="BA298" s="99"/>
      <c r="BB298" s="99"/>
      <c r="BC298" s="99"/>
      <c r="BD298" s="99"/>
      <c r="BE298" s="99"/>
      <c r="BF298" s="99"/>
      <c r="BG298" s="119"/>
      <c r="BH298" s="119"/>
      <c r="BI298" s="119"/>
      <c r="BJ298" s="119"/>
      <c r="BK298" s="119"/>
      <c r="BL298" s="119"/>
      <c r="BM298" s="119"/>
      <c r="BN298" s="119"/>
      <c r="BO298" s="119"/>
      <c r="BP298" s="119"/>
      <c r="BQ298" s="119"/>
      <c r="BR298" s="119"/>
      <c r="BS298" s="119"/>
      <c r="BT298" s="119"/>
      <c r="BU298" s="119"/>
      <c r="BV298" s="119"/>
      <c r="BW298" s="119"/>
      <c r="BX298" s="119"/>
      <c r="BY298" s="119"/>
      <c r="BZ298" s="119"/>
      <c r="CA298" s="119"/>
    </row>
    <row r="299" spans="1:79" ht="24" hidden="1" customHeight="1" outlineLevel="1">
      <c r="A299" s="36">
        <v>4</v>
      </c>
      <c r="B299" s="88"/>
      <c r="C299" s="89"/>
      <c r="D299" s="89"/>
      <c r="E299" s="90"/>
      <c r="F299" s="91"/>
      <c r="G299" s="44" t="s">
        <v>14</v>
      </c>
      <c r="H299" s="96">
        <v>43321</v>
      </c>
      <c r="I299" s="105">
        <v>0</v>
      </c>
      <c r="J299" s="92"/>
      <c r="K299" s="92"/>
      <c r="L299" s="92"/>
      <c r="M299" s="93"/>
      <c r="N299" s="90"/>
      <c r="O299" s="94"/>
      <c r="P299" s="90"/>
      <c r="Q299" s="90"/>
      <c r="R299" s="94"/>
      <c r="S299" s="90"/>
      <c r="T299" s="90"/>
      <c r="U299" s="94"/>
      <c r="V299" s="44"/>
      <c r="W299" s="90"/>
      <c r="X299" s="44"/>
      <c r="Y299" s="44"/>
      <c r="Z299" s="90"/>
      <c r="AA299" s="94"/>
      <c r="AB299" s="44"/>
      <c r="AC299" s="90"/>
      <c r="AD299" s="44"/>
      <c r="AE299" s="44"/>
      <c r="AF299" s="90"/>
      <c r="AG299" s="94"/>
      <c r="AH299" s="90"/>
      <c r="AI299" s="90"/>
      <c r="AJ299" s="94"/>
      <c r="AK299" s="90"/>
      <c r="AL299" s="90"/>
      <c r="AM299" s="94"/>
      <c r="AN299" s="44"/>
      <c r="AO299" s="90"/>
      <c r="AP299" s="44"/>
      <c r="AQ299" s="44"/>
      <c r="AR299" s="90"/>
      <c r="AS299" s="97"/>
      <c r="AT299" s="98"/>
      <c r="AU299" s="98"/>
      <c r="AV299" s="98"/>
      <c r="AW299" s="98"/>
      <c r="AX299" s="98"/>
      <c r="AY299" s="98"/>
      <c r="AZ299" s="98"/>
      <c r="BA299" s="99"/>
      <c r="BB299" s="99"/>
      <c r="BC299" s="99"/>
      <c r="BD299" s="99"/>
      <c r="BE299" s="99"/>
      <c r="BF299" s="99"/>
      <c r="BG299" s="119"/>
      <c r="BH299" s="119"/>
      <c r="BI299" s="119"/>
      <c r="BJ299" s="119"/>
      <c r="BK299" s="119"/>
      <c r="BL299" s="119"/>
      <c r="BM299" s="119"/>
      <c r="BN299" s="119"/>
      <c r="BO299" s="119"/>
      <c r="BP299" s="119"/>
      <c r="BQ299" s="119"/>
      <c r="BR299" s="119"/>
      <c r="BS299" s="119"/>
      <c r="BT299" s="119"/>
      <c r="BU299" s="119"/>
      <c r="BV299" s="119"/>
      <c r="BW299" s="119"/>
      <c r="BX299" s="119"/>
      <c r="BY299" s="119"/>
      <c r="BZ299" s="119"/>
      <c r="CA299" s="119"/>
    </row>
    <row r="300" spans="1:79" ht="24" hidden="1" customHeight="1" outlineLevel="1">
      <c r="A300" s="36">
        <v>5</v>
      </c>
      <c r="B300" s="88"/>
      <c r="C300" s="89"/>
      <c r="D300" s="89"/>
      <c r="E300" s="90"/>
      <c r="F300" s="91"/>
      <c r="G300" s="44" t="s">
        <v>14</v>
      </c>
      <c r="H300" s="96">
        <v>43322</v>
      </c>
      <c r="I300" s="105">
        <v>0</v>
      </c>
      <c r="J300" s="92"/>
      <c r="K300" s="92"/>
      <c r="L300" s="92"/>
      <c r="M300" s="93"/>
      <c r="N300" s="90"/>
      <c r="O300" s="94"/>
      <c r="P300" s="90"/>
      <c r="Q300" s="90"/>
      <c r="R300" s="94"/>
      <c r="S300" s="90"/>
      <c r="T300" s="90"/>
      <c r="U300" s="94"/>
      <c r="V300" s="44"/>
      <c r="W300" s="90"/>
      <c r="X300" s="44"/>
      <c r="Y300" s="44"/>
      <c r="Z300" s="90"/>
      <c r="AA300" s="94"/>
      <c r="AB300" s="44"/>
      <c r="AC300" s="90"/>
      <c r="AD300" s="44"/>
      <c r="AE300" s="44"/>
      <c r="AF300" s="90"/>
      <c r="AG300" s="94"/>
      <c r="AH300" s="90"/>
      <c r="AI300" s="90"/>
      <c r="AJ300" s="94"/>
      <c r="AK300" s="90"/>
      <c r="AL300" s="90"/>
      <c r="AM300" s="94"/>
      <c r="AN300" s="44"/>
      <c r="AO300" s="90"/>
      <c r="AP300" s="44"/>
      <c r="AQ300" s="44"/>
      <c r="AR300" s="90"/>
      <c r="AS300" s="97"/>
      <c r="AT300" s="98"/>
      <c r="AU300" s="98"/>
      <c r="AV300" s="98"/>
      <c r="AW300" s="98"/>
      <c r="AX300" s="98"/>
      <c r="AY300" s="98"/>
      <c r="AZ300" s="98"/>
      <c r="BA300" s="99"/>
      <c r="BB300" s="99"/>
      <c r="BC300" s="99"/>
      <c r="BD300" s="99"/>
      <c r="BE300" s="99"/>
      <c r="BF300" s="99"/>
      <c r="BG300" s="119"/>
      <c r="BH300" s="119"/>
      <c r="BI300" s="119"/>
      <c r="BJ300" s="119"/>
      <c r="BK300" s="119"/>
      <c r="BL300" s="119"/>
      <c r="BM300" s="119"/>
      <c r="BN300" s="119"/>
      <c r="BO300" s="119"/>
      <c r="BP300" s="119"/>
      <c r="BQ300" s="119"/>
      <c r="BR300" s="119"/>
      <c r="BS300" s="119"/>
      <c r="BT300" s="119"/>
      <c r="BU300" s="119"/>
      <c r="BV300" s="119"/>
      <c r="BW300" s="119"/>
      <c r="BX300" s="119"/>
      <c r="BY300" s="119"/>
      <c r="BZ300" s="119"/>
      <c r="CA300" s="119"/>
    </row>
    <row r="301" spans="1:79" ht="24" hidden="1" customHeight="1" outlineLevel="1">
      <c r="A301" s="36">
        <v>6</v>
      </c>
      <c r="B301" s="88"/>
      <c r="C301" s="89"/>
      <c r="D301" s="89"/>
      <c r="E301" s="90"/>
      <c r="F301" s="91"/>
      <c r="G301" s="44" t="s">
        <v>14</v>
      </c>
      <c r="H301" s="96">
        <v>43323</v>
      </c>
      <c r="I301" s="105">
        <v>0</v>
      </c>
      <c r="J301" s="92"/>
      <c r="K301" s="92"/>
      <c r="L301" s="92"/>
      <c r="M301" s="93"/>
      <c r="N301" s="90"/>
      <c r="O301" s="94"/>
      <c r="P301" s="90"/>
      <c r="Q301" s="90"/>
      <c r="R301" s="94"/>
      <c r="S301" s="90"/>
      <c r="T301" s="90"/>
      <c r="U301" s="94"/>
      <c r="V301" s="44"/>
      <c r="W301" s="90"/>
      <c r="X301" s="44"/>
      <c r="Y301" s="44"/>
      <c r="Z301" s="90"/>
      <c r="AA301" s="94"/>
      <c r="AB301" s="44"/>
      <c r="AC301" s="90"/>
      <c r="AD301" s="44"/>
      <c r="AE301" s="44"/>
      <c r="AF301" s="90"/>
      <c r="AG301" s="94"/>
      <c r="AH301" s="90"/>
      <c r="AI301" s="90"/>
      <c r="AJ301" s="94"/>
      <c r="AK301" s="90"/>
      <c r="AL301" s="90"/>
      <c r="AM301" s="94"/>
      <c r="AN301" s="44"/>
      <c r="AO301" s="90"/>
      <c r="AP301" s="44"/>
      <c r="AQ301" s="44"/>
      <c r="AR301" s="90"/>
      <c r="AS301" s="97"/>
      <c r="AT301" s="98"/>
      <c r="AU301" s="98"/>
      <c r="AV301" s="98"/>
      <c r="AW301" s="98"/>
      <c r="AX301" s="98"/>
      <c r="AY301" s="98"/>
      <c r="AZ301" s="98"/>
      <c r="BA301" s="99"/>
      <c r="BB301" s="99"/>
      <c r="BC301" s="99"/>
      <c r="BD301" s="99"/>
      <c r="BE301" s="99"/>
      <c r="BF301" s="99"/>
      <c r="BG301" s="119"/>
      <c r="BH301" s="119"/>
      <c r="BI301" s="119"/>
      <c r="BJ301" s="119"/>
      <c r="BK301" s="119"/>
      <c r="BL301" s="119"/>
      <c r="BM301" s="119"/>
      <c r="BN301" s="119"/>
      <c r="BO301" s="119"/>
      <c r="BP301" s="119"/>
      <c r="BQ301" s="119"/>
      <c r="BR301" s="119"/>
      <c r="BS301" s="119"/>
      <c r="BT301" s="119"/>
      <c r="BU301" s="119"/>
      <c r="BV301" s="119"/>
      <c r="BW301" s="119"/>
      <c r="BX301" s="119"/>
      <c r="BY301" s="119"/>
      <c r="BZ301" s="119"/>
      <c r="CA301" s="119"/>
    </row>
    <row r="302" spans="1:79" ht="24" hidden="1" customHeight="1" outlineLevel="1">
      <c r="A302" s="36">
        <v>7</v>
      </c>
      <c r="B302" s="88"/>
      <c r="C302" s="89"/>
      <c r="D302" s="89"/>
      <c r="E302" s="90"/>
      <c r="F302" s="91"/>
      <c r="G302" s="44" t="s">
        <v>14</v>
      </c>
      <c r="H302" s="96">
        <v>43324</v>
      </c>
      <c r="I302" s="105">
        <v>0</v>
      </c>
      <c r="J302" s="92"/>
      <c r="K302" s="92"/>
      <c r="L302" s="92"/>
      <c r="M302" s="93"/>
      <c r="N302" s="90"/>
      <c r="O302" s="94"/>
      <c r="P302" s="90"/>
      <c r="Q302" s="90"/>
      <c r="R302" s="94"/>
      <c r="S302" s="90"/>
      <c r="T302" s="90"/>
      <c r="U302" s="94"/>
      <c r="V302" s="44"/>
      <c r="W302" s="90"/>
      <c r="X302" s="44"/>
      <c r="Y302" s="44"/>
      <c r="Z302" s="90"/>
      <c r="AA302" s="94"/>
      <c r="AB302" s="44"/>
      <c r="AC302" s="90"/>
      <c r="AD302" s="44"/>
      <c r="AE302" s="44"/>
      <c r="AF302" s="90"/>
      <c r="AG302" s="94"/>
      <c r="AH302" s="90"/>
      <c r="AI302" s="90"/>
      <c r="AJ302" s="94"/>
      <c r="AK302" s="90"/>
      <c r="AL302" s="90"/>
      <c r="AM302" s="94"/>
      <c r="AN302" s="44"/>
      <c r="AO302" s="90"/>
      <c r="AP302" s="44"/>
      <c r="AQ302" s="44"/>
      <c r="AR302" s="90"/>
      <c r="AS302" s="97"/>
      <c r="AT302" s="98"/>
      <c r="AU302" s="98"/>
      <c r="AV302" s="98"/>
      <c r="AW302" s="98"/>
      <c r="AX302" s="98"/>
      <c r="AY302" s="98"/>
      <c r="AZ302" s="98"/>
      <c r="BA302" s="99"/>
      <c r="BB302" s="99"/>
      <c r="BC302" s="99"/>
      <c r="BD302" s="99"/>
      <c r="BE302" s="99"/>
      <c r="BF302" s="99"/>
      <c r="BG302" s="119"/>
      <c r="BH302" s="119"/>
      <c r="BI302" s="119"/>
      <c r="BJ302" s="119"/>
      <c r="BK302" s="119"/>
      <c r="BL302" s="119"/>
      <c r="BM302" s="119"/>
      <c r="BN302" s="119"/>
      <c r="BO302" s="119"/>
      <c r="BP302" s="119"/>
      <c r="BQ302" s="119"/>
      <c r="BR302" s="119"/>
      <c r="BS302" s="119"/>
      <c r="BT302" s="119"/>
      <c r="BU302" s="119"/>
      <c r="BV302" s="119"/>
      <c r="BW302" s="119"/>
      <c r="BX302" s="119"/>
      <c r="BY302" s="119"/>
      <c r="BZ302" s="119"/>
      <c r="CA302" s="119"/>
    </row>
    <row r="303" spans="1:79" ht="24" hidden="1" customHeight="1" outlineLevel="1">
      <c r="A303" s="36">
        <v>8</v>
      </c>
      <c r="B303" s="88"/>
      <c r="C303" s="89"/>
      <c r="D303" s="89"/>
      <c r="E303" s="90"/>
      <c r="F303" s="91"/>
      <c r="G303" s="44" t="s">
        <v>14</v>
      </c>
      <c r="H303" s="96">
        <v>43325</v>
      </c>
      <c r="I303" s="105">
        <v>0</v>
      </c>
      <c r="J303" s="92"/>
      <c r="K303" s="92"/>
      <c r="L303" s="92"/>
      <c r="M303" s="93"/>
      <c r="N303" s="90"/>
      <c r="O303" s="94"/>
      <c r="P303" s="90"/>
      <c r="Q303" s="90"/>
      <c r="R303" s="94"/>
      <c r="S303" s="90"/>
      <c r="T303" s="90"/>
      <c r="U303" s="94"/>
      <c r="V303" s="44"/>
      <c r="W303" s="90"/>
      <c r="X303" s="44"/>
      <c r="Y303" s="44"/>
      <c r="Z303" s="90"/>
      <c r="AA303" s="94"/>
      <c r="AB303" s="44"/>
      <c r="AC303" s="90"/>
      <c r="AD303" s="44"/>
      <c r="AE303" s="44"/>
      <c r="AF303" s="90"/>
      <c r="AG303" s="94"/>
      <c r="AH303" s="90"/>
      <c r="AI303" s="90"/>
      <c r="AJ303" s="94"/>
      <c r="AK303" s="90"/>
      <c r="AL303" s="90"/>
      <c r="AM303" s="94"/>
      <c r="AN303" s="44"/>
      <c r="AO303" s="90"/>
      <c r="AP303" s="44"/>
      <c r="AQ303" s="44"/>
      <c r="AR303" s="90"/>
      <c r="AS303" s="97"/>
      <c r="AT303" s="98"/>
      <c r="AU303" s="98"/>
      <c r="AV303" s="98"/>
      <c r="AW303" s="98"/>
      <c r="AX303" s="98"/>
      <c r="AY303" s="98"/>
      <c r="AZ303" s="98"/>
      <c r="BA303" s="99"/>
      <c r="BB303" s="99"/>
      <c r="BC303" s="99"/>
      <c r="BD303" s="99"/>
      <c r="BE303" s="99"/>
      <c r="BF303" s="99"/>
      <c r="BG303" s="119"/>
      <c r="BH303" s="119"/>
      <c r="BI303" s="119"/>
      <c r="BJ303" s="119"/>
      <c r="BK303" s="119"/>
      <c r="BL303" s="119"/>
      <c r="BM303" s="119"/>
      <c r="BN303" s="119"/>
      <c r="BO303" s="119"/>
      <c r="BP303" s="119"/>
      <c r="BQ303" s="119"/>
      <c r="BR303" s="119"/>
      <c r="BS303" s="119"/>
      <c r="BT303" s="119"/>
      <c r="BU303" s="119"/>
      <c r="BV303" s="119"/>
      <c r="BW303" s="119"/>
      <c r="BX303" s="119"/>
      <c r="BY303" s="119"/>
      <c r="BZ303" s="119"/>
      <c r="CA303" s="119"/>
    </row>
    <row r="304" spans="1:79" ht="24" hidden="1" customHeight="1" outlineLevel="1">
      <c r="A304" s="36">
        <v>9</v>
      </c>
      <c r="B304" s="88"/>
      <c r="C304" s="89"/>
      <c r="D304" s="89"/>
      <c r="E304" s="90"/>
      <c r="F304" s="91"/>
      <c r="G304" s="44" t="s">
        <v>14</v>
      </c>
      <c r="H304" s="96">
        <v>43326</v>
      </c>
      <c r="I304" s="105">
        <v>0</v>
      </c>
      <c r="J304" s="92"/>
      <c r="K304" s="92"/>
      <c r="L304" s="92"/>
      <c r="M304" s="93"/>
      <c r="N304" s="90"/>
      <c r="O304" s="94"/>
      <c r="P304" s="90"/>
      <c r="Q304" s="90"/>
      <c r="R304" s="94"/>
      <c r="S304" s="90"/>
      <c r="T304" s="90"/>
      <c r="U304" s="94"/>
      <c r="V304" s="44"/>
      <c r="W304" s="90"/>
      <c r="X304" s="44"/>
      <c r="Y304" s="44"/>
      <c r="Z304" s="90"/>
      <c r="AA304" s="94"/>
      <c r="AB304" s="44"/>
      <c r="AC304" s="90"/>
      <c r="AD304" s="44"/>
      <c r="AE304" s="44"/>
      <c r="AF304" s="90"/>
      <c r="AG304" s="94"/>
      <c r="AH304" s="90"/>
      <c r="AI304" s="90"/>
      <c r="AJ304" s="94"/>
      <c r="AK304" s="90"/>
      <c r="AL304" s="90"/>
      <c r="AM304" s="94"/>
      <c r="AN304" s="44"/>
      <c r="AO304" s="90"/>
      <c r="AP304" s="44"/>
      <c r="AQ304" s="44"/>
      <c r="AR304" s="90"/>
      <c r="AS304" s="97"/>
      <c r="AT304" s="98"/>
      <c r="AU304" s="98"/>
      <c r="AV304" s="98"/>
      <c r="AW304" s="98"/>
      <c r="AX304" s="98"/>
      <c r="AY304" s="98"/>
      <c r="AZ304" s="98"/>
      <c r="BA304" s="99"/>
      <c r="BB304" s="99"/>
      <c r="BC304" s="99"/>
      <c r="BD304" s="99"/>
      <c r="BE304" s="99"/>
      <c r="BF304" s="99"/>
      <c r="BG304" s="119"/>
      <c r="BH304" s="119"/>
      <c r="BI304" s="119"/>
      <c r="BJ304" s="119"/>
      <c r="BK304" s="119"/>
      <c r="BL304" s="119"/>
      <c r="BM304" s="119"/>
      <c r="BN304" s="119"/>
      <c r="BO304" s="119"/>
      <c r="BP304" s="119"/>
      <c r="BQ304" s="119"/>
      <c r="BR304" s="119"/>
      <c r="BS304" s="119"/>
      <c r="BT304" s="119"/>
      <c r="BU304" s="119"/>
      <c r="BV304" s="119"/>
      <c r="BW304" s="119"/>
      <c r="BX304" s="119"/>
      <c r="BY304" s="119"/>
      <c r="BZ304" s="119"/>
      <c r="CA304" s="119"/>
    </row>
    <row r="305" spans="1:79" ht="24" hidden="1" customHeight="1" outlineLevel="1">
      <c r="A305" s="36">
        <v>10</v>
      </c>
      <c r="B305" s="88"/>
      <c r="C305" s="89"/>
      <c r="D305" s="89"/>
      <c r="E305" s="90"/>
      <c r="F305" s="91"/>
      <c r="G305" s="44" t="s">
        <v>14</v>
      </c>
      <c r="H305" s="96">
        <v>43327</v>
      </c>
      <c r="I305" s="105">
        <v>0</v>
      </c>
      <c r="J305" s="92"/>
      <c r="K305" s="92"/>
      <c r="L305" s="92"/>
      <c r="M305" s="93"/>
      <c r="N305" s="90"/>
      <c r="O305" s="94"/>
      <c r="P305" s="90"/>
      <c r="Q305" s="90"/>
      <c r="R305" s="94"/>
      <c r="S305" s="90"/>
      <c r="T305" s="90"/>
      <c r="U305" s="94"/>
      <c r="V305" s="44"/>
      <c r="W305" s="90"/>
      <c r="X305" s="44"/>
      <c r="Y305" s="44"/>
      <c r="Z305" s="90"/>
      <c r="AA305" s="94"/>
      <c r="AB305" s="44"/>
      <c r="AC305" s="90"/>
      <c r="AD305" s="44"/>
      <c r="AE305" s="44"/>
      <c r="AF305" s="90"/>
      <c r="AG305" s="94"/>
      <c r="AH305" s="90"/>
      <c r="AI305" s="90"/>
      <c r="AJ305" s="94"/>
      <c r="AK305" s="90"/>
      <c r="AL305" s="90"/>
      <c r="AM305" s="94"/>
      <c r="AN305" s="44"/>
      <c r="AO305" s="90"/>
      <c r="AP305" s="44"/>
      <c r="AQ305" s="44"/>
      <c r="AR305" s="90"/>
      <c r="AS305" s="97"/>
      <c r="AT305" s="98"/>
      <c r="AU305" s="98"/>
      <c r="AV305" s="98"/>
      <c r="AW305" s="98"/>
      <c r="AX305" s="98"/>
      <c r="AY305" s="98"/>
      <c r="AZ305" s="98"/>
      <c r="BA305" s="99"/>
      <c r="BB305" s="99"/>
      <c r="BC305" s="99"/>
      <c r="BD305" s="99"/>
      <c r="BE305" s="99"/>
      <c r="BF305" s="99"/>
      <c r="BG305" s="119"/>
      <c r="BH305" s="119"/>
      <c r="BI305" s="119"/>
      <c r="BJ305" s="119"/>
      <c r="BK305" s="119"/>
      <c r="BL305" s="119"/>
      <c r="BM305" s="119"/>
      <c r="BN305" s="119"/>
      <c r="BO305" s="119"/>
      <c r="BP305" s="119"/>
      <c r="BQ305" s="119"/>
      <c r="BR305" s="119"/>
      <c r="BS305" s="119"/>
      <c r="BT305" s="119"/>
      <c r="BU305" s="119"/>
      <c r="BV305" s="119"/>
      <c r="BW305" s="119"/>
      <c r="BX305" s="119"/>
      <c r="BY305" s="119"/>
      <c r="BZ305" s="119"/>
      <c r="CA305" s="119"/>
    </row>
    <row r="306" spans="1:79" ht="24" hidden="1" customHeight="1" outlineLevel="1">
      <c r="A306" s="36">
        <v>11</v>
      </c>
      <c r="B306" s="88"/>
      <c r="C306" s="89"/>
      <c r="D306" s="89"/>
      <c r="E306" s="90"/>
      <c r="F306" s="91"/>
      <c r="G306" s="44" t="s">
        <v>14</v>
      </c>
      <c r="H306" s="96">
        <v>43328</v>
      </c>
      <c r="I306" s="105">
        <v>0</v>
      </c>
      <c r="J306" s="92"/>
      <c r="K306" s="92"/>
      <c r="L306" s="92"/>
      <c r="M306" s="93"/>
      <c r="N306" s="90"/>
      <c r="O306" s="94"/>
      <c r="P306" s="90"/>
      <c r="Q306" s="90"/>
      <c r="R306" s="94"/>
      <c r="S306" s="90"/>
      <c r="T306" s="90"/>
      <c r="U306" s="94"/>
      <c r="V306" s="44"/>
      <c r="W306" s="90"/>
      <c r="X306" s="44"/>
      <c r="Y306" s="44"/>
      <c r="Z306" s="90"/>
      <c r="AA306" s="94"/>
      <c r="AB306" s="44"/>
      <c r="AC306" s="90"/>
      <c r="AD306" s="44"/>
      <c r="AE306" s="44"/>
      <c r="AF306" s="90"/>
      <c r="AG306" s="94"/>
      <c r="AH306" s="90"/>
      <c r="AI306" s="90"/>
      <c r="AJ306" s="94"/>
      <c r="AK306" s="90"/>
      <c r="AL306" s="90"/>
      <c r="AM306" s="94"/>
      <c r="AN306" s="44"/>
      <c r="AO306" s="90"/>
      <c r="AP306" s="44"/>
      <c r="AQ306" s="44"/>
      <c r="AR306" s="90"/>
      <c r="AS306" s="97"/>
      <c r="AT306" s="98"/>
      <c r="AU306" s="98"/>
      <c r="AV306" s="98"/>
      <c r="AW306" s="98"/>
      <c r="AX306" s="98"/>
      <c r="AY306" s="98"/>
      <c r="AZ306" s="98"/>
      <c r="BA306" s="99"/>
      <c r="BB306" s="99"/>
      <c r="BC306" s="99"/>
      <c r="BD306" s="99"/>
      <c r="BE306" s="99"/>
      <c r="BF306" s="99"/>
      <c r="BG306" s="119"/>
      <c r="BH306" s="119"/>
      <c r="BI306" s="119"/>
      <c r="BJ306" s="119"/>
      <c r="BK306" s="119"/>
      <c r="BL306" s="119"/>
      <c r="BM306" s="119"/>
      <c r="BN306" s="119"/>
      <c r="BO306" s="119"/>
      <c r="BP306" s="119"/>
      <c r="BQ306" s="119"/>
      <c r="BR306" s="119"/>
      <c r="BS306" s="119"/>
      <c r="BT306" s="119"/>
      <c r="BU306" s="119"/>
      <c r="BV306" s="119"/>
      <c r="BW306" s="119"/>
      <c r="BX306" s="119"/>
      <c r="BY306" s="119"/>
      <c r="BZ306" s="119"/>
      <c r="CA306" s="119"/>
    </row>
    <row r="307" spans="1:79" ht="24" hidden="1" customHeight="1" outlineLevel="1">
      <c r="A307" s="36">
        <v>12</v>
      </c>
      <c r="B307" s="88"/>
      <c r="C307" s="89"/>
      <c r="D307" s="89"/>
      <c r="E307" s="90"/>
      <c r="F307" s="91"/>
      <c r="G307" s="44" t="s">
        <v>14</v>
      </c>
      <c r="H307" s="96">
        <v>43329</v>
      </c>
      <c r="I307" s="105">
        <v>0</v>
      </c>
      <c r="J307" s="92"/>
      <c r="K307" s="92"/>
      <c r="L307" s="92"/>
      <c r="M307" s="93"/>
      <c r="N307" s="90"/>
      <c r="O307" s="94"/>
      <c r="P307" s="90"/>
      <c r="Q307" s="90"/>
      <c r="R307" s="94"/>
      <c r="S307" s="90"/>
      <c r="T307" s="90"/>
      <c r="U307" s="94"/>
      <c r="V307" s="44"/>
      <c r="W307" s="90"/>
      <c r="X307" s="44"/>
      <c r="Y307" s="44"/>
      <c r="Z307" s="90"/>
      <c r="AA307" s="94"/>
      <c r="AB307" s="44"/>
      <c r="AC307" s="90"/>
      <c r="AD307" s="44"/>
      <c r="AE307" s="44"/>
      <c r="AF307" s="90"/>
      <c r="AG307" s="94"/>
      <c r="AH307" s="90"/>
      <c r="AI307" s="90"/>
      <c r="AJ307" s="94"/>
      <c r="AK307" s="90"/>
      <c r="AL307" s="90"/>
      <c r="AM307" s="94"/>
      <c r="AN307" s="44"/>
      <c r="AO307" s="90"/>
      <c r="AP307" s="44"/>
      <c r="AQ307" s="44"/>
      <c r="AR307" s="90"/>
      <c r="AS307" s="97"/>
      <c r="AT307" s="98"/>
      <c r="AU307" s="98"/>
      <c r="AV307" s="98"/>
      <c r="AW307" s="98"/>
      <c r="AX307" s="98"/>
      <c r="AY307" s="98"/>
      <c r="AZ307" s="98"/>
      <c r="BA307" s="99"/>
      <c r="BB307" s="99"/>
      <c r="BC307" s="99"/>
      <c r="BD307" s="99"/>
      <c r="BE307" s="99"/>
      <c r="BF307" s="99"/>
      <c r="BG307" s="119"/>
      <c r="BH307" s="119"/>
      <c r="BI307" s="119"/>
      <c r="BJ307" s="119"/>
      <c r="BK307" s="119"/>
      <c r="BL307" s="119"/>
      <c r="BM307" s="119"/>
      <c r="BN307" s="119"/>
      <c r="BO307" s="119"/>
      <c r="BP307" s="119"/>
      <c r="BQ307" s="119"/>
      <c r="BR307" s="119"/>
      <c r="BS307" s="119"/>
      <c r="BT307" s="119"/>
      <c r="BU307" s="119"/>
      <c r="BV307" s="119"/>
      <c r="BW307" s="119"/>
      <c r="BX307" s="119"/>
      <c r="BY307" s="119"/>
      <c r="BZ307" s="119"/>
      <c r="CA307" s="119"/>
    </row>
    <row r="308" spans="1:79" ht="24" hidden="1" customHeight="1" outlineLevel="1">
      <c r="A308" s="36">
        <v>13</v>
      </c>
      <c r="B308" s="88"/>
      <c r="C308" s="89"/>
      <c r="D308" s="89"/>
      <c r="E308" s="90"/>
      <c r="F308" s="91"/>
      <c r="G308" s="44" t="s">
        <v>14</v>
      </c>
      <c r="H308" s="96">
        <v>43330</v>
      </c>
      <c r="I308" s="105">
        <v>0</v>
      </c>
      <c r="J308" s="92"/>
      <c r="K308" s="92"/>
      <c r="L308" s="92"/>
      <c r="M308" s="93"/>
      <c r="N308" s="90"/>
      <c r="O308" s="94"/>
      <c r="P308" s="90"/>
      <c r="Q308" s="90"/>
      <c r="R308" s="94"/>
      <c r="S308" s="90"/>
      <c r="T308" s="90"/>
      <c r="U308" s="94"/>
      <c r="V308" s="44"/>
      <c r="W308" s="90"/>
      <c r="X308" s="44"/>
      <c r="Y308" s="44"/>
      <c r="Z308" s="90"/>
      <c r="AA308" s="94"/>
      <c r="AB308" s="44"/>
      <c r="AC308" s="90"/>
      <c r="AD308" s="44"/>
      <c r="AE308" s="44"/>
      <c r="AF308" s="90"/>
      <c r="AG308" s="94"/>
      <c r="AH308" s="90"/>
      <c r="AI308" s="90"/>
      <c r="AJ308" s="94"/>
      <c r="AK308" s="90"/>
      <c r="AL308" s="90"/>
      <c r="AM308" s="94"/>
      <c r="AN308" s="44"/>
      <c r="AO308" s="90"/>
      <c r="AP308" s="44"/>
      <c r="AQ308" s="44"/>
      <c r="AR308" s="90"/>
      <c r="AS308" s="97"/>
      <c r="AT308" s="98"/>
      <c r="AU308" s="98"/>
      <c r="AV308" s="98"/>
      <c r="AW308" s="98"/>
      <c r="AX308" s="98"/>
      <c r="AY308" s="98"/>
      <c r="AZ308" s="98"/>
      <c r="BA308" s="99"/>
      <c r="BB308" s="99"/>
      <c r="BC308" s="99"/>
      <c r="BD308" s="99"/>
      <c r="BE308" s="99"/>
      <c r="BF308" s="99"/>
      <c r="BG308" s="119"/>
      <c r="BH308" s="119"/>
      <c r="BI308" s="119"/>
      <c r="BJ308" s="119"/>
      <c r="BK308" s="119"/>
      <c r="BL308" s="119"/>
      <c r="BM308" s="119"/>
      <c r="BN308" s="119"/>
      <c r="BO308" s="119"/>
      <c r="BP308" s="119"/>
      <c r="BQ308" s="119"/>
      <c r="BR308" s="119"/>
      <c r="BS308" s="119"/>
      <c r="BT308" s="119"/>
      <c r="BU308" s="119"/>
      <c r="BV308" s="119"/>
      <c r="BW308" s="119"/>
      <c r="BX308" s="119"/>
      <c r="BY308" s="119"/>
      <c r="BZ308" s="119"/>
      <c r="CA308" s="119"/>
    </row>
    <row r="309" spans="1:79" ht="24" hidden="1" customHeight="1" outlineLevel="1">
      <c r="A309" s="36">
        <v>14</v>
      </c>
      <c r="B309" s="88"/>
      <c r="C309" s="89"/>
      <c r="D309" s="89"/>
      <c r="E309" s="90"/>
      <c r="F309" s="91"/>
      <c r="G309" s="44" t="s">
        <v>14</v>
      </c>
      <c r="H309" s="96">
        <v>43331</v>
      </c>
      <c r="I309" s="105">
        <v>0</v>
      </c>
      <c r="J309" s="92"/>
      <c r="K309" s="92"/>
      <c r="L309" s="92"/>
      <c r="M309" s="93"/>
      <c r="N309" s="90"/>
      <c r="O309" s="94"/>
      <c r="P309" s="90"/>
      <c r="Q309" s="90"/>
      <c r="R309" s="94"/>
      <c r="S309" s="90"/>
      <c r="T309" s="90"/>
      <c r="U309" s="94"/>
      <c r="V309" s="44"/>
      <c r="W309" s="90"/>
      <c r="X309" s="44"/>
      <c r="Y309" s="44"/>
      <c r="Z309" s="90"/>
      <c r="AA309" s="94"/>
      <c r="AB309" s="44"/>
      <c r="AC309" s="90"/>
      <c r="AD309" s="44"/>
      <c r="AE309" s="44"/>
      <c r="AF309" s="90"/>
      <c r="AG309" s="94"/>
      <c r="AH309" s="90"/>
      <c r="AI309" s="90"/>
      <c r="AJ309" s="94"/>
      <c r="AK309" s="90"/>
      <c r="AL309" s="90"/>
      <c r="AM309" s="94"/>
      <c r="AN309" s="44"/>
      <c r="AO309" s="90"/>
      <c r="AP309" s="44"/>
      <c r="AQ309" s="44"/>
      <c r="AR309" s="90"/>
      <c r="AS309" s="97"/>
      <c r="AT309" s="98"/>
      <c r="AU309" s="98"/>
      <c r="AV309" s="98"/>
      <c r="AW309" s="98"/>
      <c r="AX309" s="98"/>
      <c r="AY309" s="98"/>
      <c r="AZ309" s="98"/>
      <c r="BA309" s="99"/>
      <c r="BB309" s="99"/>
      <c r="BC309" s="99"/>
      <c r="BD309" s="99"/>
      <c r="BE309" s="99"/>
      <c r="BF309" s="99"/>
      <c r="BG309" s="119"/>
      <c r="BH309" s="119"/>
      <c r="BI309" s="119"/>
      <c r="BJ309" s="119"/>
      <c r="BK309" s="119"/>
      <c r="BL309" s="119"/>
      <c r="BM309" s="119"/>
      <c r="BN309" s="119"/>
      <c r="BO309" s="119"/>
      <c r="BP309" s="119"/>
      <c r="BQ309" s="119"/>
      <c r="BR309" s="119"/>
      <c r="BS309" s="119"/>
      <c r="BT309" s="119"/>
      <c r="BU309" s="119"/>
      <c r="BV309" s="119"/>
      <c r="BW309" s="119"/>
      <c r="BX309" s="119"/>
      <c r="BY309" s="119"/>
      <c r="BZ309" s="119"/>
      <c r="CA309" s="119"/>
    </row>
    <row r="310" spans="1:79" ht="24" hidden="1" customHeight="1" outlineLevel="1">
      <c r="B310" s="88"/>
      <c r="C310" s="89"/>
      <c r="D310" s="89"/>
      <c r="E310" s="90"/>
      <c r="F310" s="91"/>
      <c r="G310" s="44" t="s">
        <v>14</v>
      </c>
      <c r="H310" s="96">
        <v>43332</v>
      </c>
      <c r="I310" s="105">
        <v>0</v>
      </c>
      <c r="J310" s="92"/>
      <c r="K310" s="92"/>
      <c r="L310" s="92"/>
      <c r="M310" s="93"/>
      <c r="N310" s="90"/>
      <c r="O310" s="94"/>
      <c r="P310" s="90"/>
      <c r="Q310" s="90"/>
      <c r="R310" s="94"/>
      <c r="S310" s="90"/>
      <c r="T310" s="90"/>
      <c r="U310" s="94"/>
      <c r="V310" s="44"/>
      <c r="W310" s="90"/>
      <c r="X310" s="44"/>
      <c r="Y310" s="44"/>
      <c r="Z310" s="90"/>
      <c r="AA310" s="94"/>
      <c r="AB310" s="44"/>
      <c r="AC310" s="90"/>
      <c r="AD310" s="44"/>
      <c r="AE310" s="44"/>
      <c r="AF310" s="90"/>
      <c r="AG310" s="94"/>
      <c r="AH310" s="90"/>
      <c r="AI310" s="90"/>
      <c r="AJ310" s="94"/>
      <c r="AK310" s="90"/>
      <c r="AL310" s="90"/>
      <c r="AM310" s="94"/>
      <c r="AN310" s="44"/>
      <c r="AO310" s="90"/>
      <c r="AP310" s="44"/>
      <c r="AQ310" s="44"/>
      <c r="AR310" s="90"/>
      <c r="AS310" s="97"/>
      <c r="AT310" s="98"/>
      <c r="AU310" s="98"/>
      <c r="AV310" s="98"/>
      <c r="AW310" s="98"/>
      <c r="AX310" s="98"/>
      <c r="AY310" s="98"/>
      <c r="AZ310" s="98"/>
      <c r="BA310" s="99"/>
      <c r="BB310" s="99"/>
      <c r="BC310" s="99"/>
      <c r="BD310" s="99"/>
      <c r="BE310" s="99"/>
      <c r="BF310" s="99"/>
      <c r="BG310" s="119"/>
      <c r="BH310" s="119"/>
      <c r="BI310" s="119"/>
      <c r="BJ310" s="119"/>
      <c r="BK310" s="119"/>
      <c r="BL310" s="119"/>
      <c r="BM310" s="119"/>
      <c r="BN310" s="119"/>
      <c r="BO310" s="119"/>
      <c r="BP310" s="119"/>
      <c r="BQ310" s="119"/>
      <c r="BR310" s="119"/>
      <c r="BS310" s="119"/>
      <c r="BT310" s="119"/>
      <c r="BU310" s="119"/>
      <c r="BV310" s="119"/>
      <c r="BW310" s="119"/>
      <c r="BX310" s="119"/>
      <c r="BY310" s="119"/>
      <c r="BZ310" s="119"/>
      <c r="CA310" s="119"/>
    </row>
    <row r="311" spans="1:79" ht="24" hidden="1" customHeight="1" outlineLevel="1">
      <c r="B311" s="88"/>
      <c r="C311" s="89"/>
      <c r="D311" s="89"/>
      <c r="E311" s="90"/>
      <c r="F311" s="91"/>
      <c r="G311" s="44" t="s">
        <v>14</v>
      </c>
      <c r="H311" s="96">
        <v>43333</v>
      </c>
      <c r="I311" s="105">
        <v>0</v>
      </c>
      <c r="J311" s="92"/>
      <c r="K311" s="92"/>
      <c r="L311" s="92"/>
      <c r="M311" s="93"/>
      <c r="N311" s="90"/>
      <c r="O311" s="94"/>
      <c r="P311" s="90"/>
      <c r="Q311" s="90"/>
      <c r="R311" s="94"/>
      <c r="S311" s="90"/>
      <c r="T311" s="90"/>
      <c r="U311" s="94"/>
      <c r="V311" s="44"/>
      <c r="W311" s="90"/>
      <c r="X311" s="44"/>
      <c r="Y311" s="44"/>
      <c r="Z311" s="90"/>
      <c r="AA311" s="94"/>
      <c r="AB311" s="44"/>
      <c r="AC311" s="90"/>
      <c r="AD311" s="44"/>
      <c r="AE311" s="44"/>
      <c r="AF311" s="90"/>
      <c r="AG311" s="94"/>
      <c r="AH311" s="90"/>
      <c r="AI311" s="90"/>
      <c r="AJ311" s="94"/>
      <c r="AK311" s="90"/>
      <c r="AL311" s="90"/>
      <c r="AM311" s="94"/>
      <c r="AN311" s="44"/>
      <c r="AO311" s="90"/>
      <c r="AP311" s="44"/>
      <c r="AQ311" s="44"/>
      <c r="AR311" s="90"/>
      <c r="AS311" s="97"/>
      <c r="AT311" s="98"/>
      <c r="AU311" s="98"/>
      <c r="AV311" s="98"/>
      <c r="AW311" s="98"/>
      <c r="AX311" s="98"/>
      <c r="AY311" s="98"/>
      <c r="AZ311" s="98"/>
      <c r="BA311" s="99"/>
      <c r="BB311" s="99"/>
      <c r="BC311" s="99"/>
      <c r="BD311" s="99"/>
      <c r="BE311" s="99"/>
      <c r="BF311" s="99"/>
      <c r="BG311" s="119"/>
      <c r="BH311" s="119"/>
      <c r="BI311" s="119"/>
      <c r="BJ311" s="119"/>
      <c r="BK311" s="119"/>
      <c r="BL311" s="119"/>
      <c r="BM311" s="119"/>
      <c r="BN311" s="119"/>
      <c r="BO311" s="119"/>
      <c r="BP311" s="119"/>
      <c r="BQ311" s="119"/>
      <c r="BR311" s="119"/>
      <c r="BS311" s="119"/>
      <c r="BT311" s="119"/>
      <c r="BU311" s="119"/>
      <c r="BV311" s="119"/>
      <c r="BW311" s="119"/>
      <c r="BX311" s="119"/>
      <c r="BY311" s="119"/>
      <c r="BZ311" s="119"/>
      <c r="CA311" s="119"/>
    </row>
    <row r="312" spans="1:79" ht="24" hidden="1" customHeight="1" outlineLevel="1">
      <c r="B312" s="88"/>
      <c r="C312" s="89"/>
      <c r="D312" s="89"/>
      <c r="E312" s="90"/>
      <c r="F312" s="91"/>
      <c r="G312" s="44" t="s">
        <v>14</v>
      </c>
      <c r="H312" s="96">
        <v>43334</v>
      </c>
      <c r="I312" s="105">
        <v>0</v>
      </c>
      <c r="J312" s="92"/>
      <c r="K312" s="92"/>
      <c r="L312" s="92"/>
      <c r="M312" s="93"/>
      <c r="N312" s="90"/>
      <c r="O312" s="94"/>
      <c r="P312" s="90"/>
      <c r="Q312" s="90"/>
      <c r="R312" s="94"/>
      <c r="S312" s="90"/>
      <c r="T312" s="90"/>
      <c r="U312" s="94"/>
      <c r="V312" s="44"/>
      <c r="W312" s="90"/>
      <c r="X312" s="44"/>
      <c r="Y312" s="44"/>
      <c r="Z312" s="90"/>
      <c r="AA312" s="94"/>
      <c r="AB312" s="44"/>
      <c r="AC312" s="90"/>
      <c r="AD312" s="44"/>
      <c r="AE312" s="44"/>
      <c r="AF312" s="90"/>
      <c r="AG312" s="94"/>
      <c r="AH312" s="90"/>
      <c r="AI312" s="90"/>
      <c r="AJ312" s="94"/>
      <c r="AK312" s="90"/>
      <c r="AL312" s="90"/>
      <c r="AM312" s="94"/>
      <c r="AN312" s="44"/>
      <c r="AO312" s="90"/>
      <c r="AP312" s="44"/>
      <c r="AQ312" s="44"/>
      <c r="AR312" s="90"/>
      <c r="AS312" s="97"/>
      <c r="AT312" s="98"/>
      <c r="AU312" s="98"/>
      <c r="AV312" s="98"/>
      <c r="AW312" s="98"/>
      <c r="AX312" s="98"/>
      <c r="AY312" s="98"/>
      <c r="AZ312" s="98"/>
      <c r="BA312" s="99"/>
      <c r="BB312" s="99"/>
      <c r="BC312" s="99"/>
      <c r="BD312" s="99"/>
      <c r="BE312" s="99"/>
      <c r="BF312" s="99"/>
      <c r="BG312" s="119"/>
      <c r="BH312" s="119"/>
      <c r="BI312" s="119"/>
      <c r="BJ312" s="119"/>
      <c r="BK312" s="119"/>
      <c r="BL312" s="119"/>
      <c r="BM312" s="119"/>
      <c r="BN312" s="119"/>
      <c r="BO312" s="119"/>
      <c r="BP312" s="119"/>
      <c r="BQ312" s="119"/>
      <c r="BR312" s="119"/>
      <c r="BS312" s="119"/>
      <c r="BT312" s="119"/>
      <c r="BU312" s="119"/>
      <c r="BV312" s="119"/>
      <c r="BW312" s="119"/>
      <c r="BX312" s="119"/>
      <c r="BY312" s="119"/>
      <c r="BZ312" s="119"/>
      <c r="CA312" s="119"/>
    </row>
    <row r="313" spans="1:79" ht="24" hidden="1" customHeight="1" outlineLevel="1">
      <c r="B313" s="88"/>
      <c r="C313" s="89"/>
      <c r="D313" s="89"/>
      <c r="E313" s="90"/>
      <c r="F313" s="91"/>
      <c r="G313" s="44" t="s">
        <v>14</v>
      </c>
      <c r="H313" s="96">
        <v>43335</v>
      </c>
      <c r="I313" s="105">
        <v>0</v>
      </c>
      <c r="J313" s="92"/>
      <c r="K313" s="92"/>
      <c r="L313" s="92"/>
      <c r="M313" s="93"/>
      <c r="N313" s="90"/>
      <c r="O313" s="94"/>
      <c r="P313" s="90"/>
      <c r="Q313" s="90"/>
      <c r="R313" s="94"/>
      <c r="S313" s="90"/>
      <c r="T313" s="90"/>
      <c r="U313" s="94"/>
      <c r="V313" s="44"/>
      <c r="W313" s="90"/>
      <c r="X313" s="44"/>
      <c r="Y313" s="44"/>
      <c r="Z313" s="90"/>
      <c r="AA313" s="94"/>
      <c r="AB313" s="44"/>
      <c r="AC313" s="90"/>
      <c r="AD313" s="44"/>
      <c r="AE313" s="44"/>
      <c r="AF313" s="90"/>
      <c r="AG313" s="94"/>
      <c r="AH313" s="90"/>
      <c r="AI313" s="90"/>
      <c r="AJ313" s="94"/>
      <c r="AK313" s="90"/>
      <c r="AL313" s="90"/>
      <c r="AM313" s="94"/>
      <c r="AN313" s="44"/>
      <c r="AO313" s="90"/>
      <c r="AP313" s="44"/>
      <c r="AQ313" s="44"/>
      <c r="AR313" s="90"/>
      <c r="AS313" s="97"/>
      <c r="AT313" s="98"/>
      <c r="AU313" s="98"/>
      <c r="AV313" s="98"/>
      <c r="AW313" s="98"/>
      <c r="AX313" s="98"/>
      <c r="AY313" s="98"/>
      <c r="AZ313" s="98"/>
      <c r="BA313" s="99"/>
      <c r="BB313" s="99"/>
      <c r="BC313" s="99"/>
      <c r="BD313" s="99"/>
      <c r="BE313" s="99"/>
      <c r="BF313" s="99"/>
      <c r="BG313" s="119"/>
      <c r="BH313" s="119"/>
      <c r="BI313" s="119"/>
      <c r="BJ313" s="119"/>
      <c r="BK313" s="119"/>
      <c r="BL313" s="119"/>
      <c r="BM313" s="119"/>
      <c r="BN313" s="119"/>
      <c r="BO313" s="119"/>
      <c r="BP313" s="119"/>
      <c r="BQ313" s="119"/>
      <c r="BR313" s="119"/>
      <c r="BS313" s="119"/>
      <c r="BT313" s="119"/>
      <c r="BU313" s="119"/>
      <c r="BV313" s="119"/>
      <c r="BW313" s="119"/>
      <c r="BX313" s="119"/>
      <c r="BY313" s="119"/>
      <c r="BZ313" s="119"/>
      <c r="CA313" s="119"/>
    </row>
    <row r="314" spans="1:79" ht="24" hidden="1" customHeight="1" outlineLevel="1">
      <c r="B314" s="88"/>
      <c r="C314" s="89"/>
      <c r="D314" s="89"/>
      <c r="E314" s="90"/>
      <c r="F314" s="91"/>
      <c r="G314" s="44" t="s">
        <v>14</v>
      </c>
      <c r="H314" s="96">
        <v>43336</v>
      </c>
      <c r="I314" s="105">
        <v>0</v>
      </c>
      <c r="J314" s="92"/>
      <c r="K314" s="92"/>
      <c r="L314" s="92"/>
      <c r="M314" s="93"/>
      <c r="N314" s="90"/>
      <c r="O314" s="94"/>
      <c r="P314" s="90"/>
      <c r="Q314" s="90"/>
      <c r="R314" s="94"/>
      <c r="S314" s="90"/>
      <c r="T314" s="90"/>
      <c r="U314" s="94"/>
      <c r="V314" s="44"/>
      <c r="W314" s="90"/>
      <c r="X314" s="44"/>
      <c r="Y314" s="44"/>
      <c r="Z314" s="90"/>
      <c r="AA314" s="94"/>
      <c r="AB314" s="44"/>
      <c r="AC314" s="90"/>
      <c r="AD314" s="44"/>
      <c r="AE314" s="44"/>
      <c r="AF314" s="90"/>
      <c r="AG314" s="94"/>
      <c r="AH314" s="90"/>
      <c r="AI314" s="90"/>
      <c r="AJ314" s="94"/>
      <c r="AK314" s="90"/>
      <c r="AL314" s="90"/>
      <c r="AM314" s="94"/>
      <c r="AN314" s="44"/>
      <c r="AO314" s="90"/>
      <c r="AP314" s="44"/>
      <c r="AQ314" s="44"/>
      <c r="AR314" s="90"/>
      <c r="AS314" s="97"/>
      <c r="AT314" s="98"/>
      <c r="AU314" s="98"/>
      <c r="AV314" s="98"/>
      <c r="AW314" s="98"/>
      <c r="AX314" s="98"/>
      <c r="AY314" s="98"/>
      <c r="AZ314" s="98"/>
      <c r="BA314" s="99"/>
      <c r="BB314" s="99"/>
      <c r="BC314" s="99"/>
      <c r="BD314" s="99"/>
      <c r="BE314" s="99"/>
      <c r="BF314" s="99"/>
      <c r="BG314" s="119"/>
      <c r="BH314" s="119"/>
      <c r="BI314" s="119"/>
      <c r="BJ314" s="119"/>
      <c r="BK314" s="119"/>
      <c r="BL314" s="119"/>
      <c r="BM314" s="119"/>
      <c r="BN314" s="119"/>
      <c r="BO314" s="119"/>
      <c r="BP314" s="119"/>
      <c r="BQ314" s="119"/>
      <c r="BR314" s="119"/>
      <c r="BS314" s="119"/>
      <c r="BT314" s="119"/>
      <c r="BU314" s="119"/>
      <c r="BV314" s="119"/>
      <c r="BW314" s="119"/>
      <c r="BX314" s="119"/>
      <c r="BY314" s="119"/>
      <c r="BZ314" s="119"/>
      <c r="CA314" s="119"/>
    </row>
    <row r="315" spans="1:79" ht="24" hidden="1" customHeight="1" outlineLevel="1">
      <c r="B315" s="88"/>
      <c r="C315" s="89"/>
      <c r="D315" s="89"/>
      <c r="E315" s="90"/>
      <c r="F315" s="91"/>
      <c r="G315" s="44" t="s">
        <v>14</v>
      </c>
      <c r="H315" s="96">
        <v>43337</v>
      </c>
      <c r="I315" s="105">
        <v>0</v>
      </c>
      <c r="J315" s="92"/>
      <c r="K315" s="92"/>
      <c r="L315" s="92"/>
      <c r="M315" s="93"/>
      <c r="N315" s="90"/>
      <c r="O315" s="94"/>
      <c r="P315" s="90"/>
      <c r="Q315" s="90"/>
      <c r="R315" s="94"/>
      <c r="S315" s="90"/>
      <c r="T315" s="90"/>
      <c r="U315" s="94"/>
      <c r="V315" s="44"/>
      <c r="W315" s="90"/>
      <c r="X315" s="44"/>
      <c r="Y315" s="44"/>
      <c r="Z315" s="90"/>
      <c r="AA315" s="94"/>
      <c r="AB315" s="44"/>
      <c r="AC315" s="90"/>
      <c r="AD315" s="44"/>
      <c r="AE315" s="44"/>
      <c r="AF315" s="90"/>
      <c r="AG315" s="94"/>
      <c r="AH315" s="90"/>
      <c r="AI315" s="90"/>
      <c r="AJ315" s="94"/>
      <c r="AK315" s="90"/>
      <c r="AL315" s="90"/>
      <c r="AM315" s="94"/>
      <c r="AN315" s="44"/>
      <c r="AO315" s="90"/>
      <c r="AP315" s="44"/>
      <c r="AQ315" s="44"/>
      <c r="AR315" s="90"/>
      <c r="AS315" s="97"/>
      <c r="AT315" s="98"/>
      <c r="AU315" s="98"/>
      <c r="AV315" s="98"/>
      <c r="AW315" s="98"/>
      <c r="AX315" s="98"/>
      <c r="AY315" s="98"/>
      <c r="AZ315" s="98"/>
      <c r="BA315" s="99"/>
      <c r="BB315" s="99"/>
      <c r="BC315" s="99"/>
      <c r="BD315" s="99"/>
      <c r="BE315" s="99"/>
      <c r="BF315" s="99"/>
      <c r="BG315" s="119"/>
      <c r="BH315" s="119"/>
      <c r="BI315" s="119"/>
      <c r="BJ315" s="119"/>
      <c r="BK315" s="119"/>
      <c r="BL315" s="119"/>
      <c r="BM315" s="119"/>
      <c r="BN315" s="119"/>
      <c r="BO315" s="119"/>
      <c r="BP315" s="119"/>
      <c r="BQ315" s="119"/>
      <c r="BR315" s="119"/>
      <c r="BS315" s="119"/>
      <c r="BT315" s="119"/>
      <c r="BU315" s="119"/>
      <c r="BV315" s="119"/>
      <c r="BW315" s="119"/>
      <c r="BX315" s="119"/>
      <c r="BY315" s="119"/>
      <c r="BZ315" s="119"/>
      <c r="CA315" s="119"/>
    </row>
    <row r="316" spans="1:79" ht="24" hidden="1" customHeight="1" outlineLevel="1">
      <c r="B316" s="88"/>
      <c r="C316" s="89"/>
      <c r="D316" s="89"/>
      <c r="E316" s="90"/>
      <c r="F316" s="91"/>
      <c r="G316" s="44" t="s">
        <v>14</v>
      </c>
      <c r="H316" s="96">
        <v>43338</v>
      </c>
      <c r="I316" s="105">
        <v>0</v>
      </c>
      <c r="J316" s="92"/>
      <c r="K316" s="92"/>
      <c r="L316" s="92"/>
      <c r="M316" s="93"/>
      <c r="N316" s="90"/>
      <c r="O316" s="94"/>
      <c r="P316" s="90"/>
      <c r="Q316" s="90"/>
      <c r="R316" s="94"/>
      <c r="S316" s="90"/>
      <c r="T316" s="90"/>
      <c r="U316" s="94"/>
      <c r="V316" s="44"/>
      <c r="W316" s="90"/>
      <c r="X316" s="44"/>
      <c r="Y316" s="44"/>
      <c r="Z316" s="90"/>
      <c r="AA316" s="94"/>
      <c r="AB316" s="44"/>
      <c r="AC316" s="90"/>
      <c r="AD316" s="44"/>
      <c r="AE316" s="44"/>
      <c r="AF316" s="90"/>
      <c r="AG316" s="94"/>
      <c r="AH316" s="90"/>
      <c r="AI316" s="90"/>
      <c r="AJ316" s="94"/>
      <c r="AK316" s="90"/>
      <c r="AL316" s="90"/>
      <c r="AM316" s="94"/>
      <c r="AN316" s="44"/>
      <c r="AO316" s="90"/>
      <c r="AP316" s="44"/>
      <c r="AQ316" s="44"/>
      <c r="AR316" s="90"/>
      <c r="AS316" s="97"/>
      <c r="AT316" s="98"/>
      <c r="AU316" s="98"/>
      <c r="AV316" s="98"/>
      <c r="AW316" s="98"/>
      <c r="AX316" s="98"/>
      <c r="AY316" s="98"/>
      <c r="AZ316" s="98"/>
      <c r="BA316" s="99"/>
      <c r="BB316" s="99"/>
      <c r="BC316" s="99"/>
      <c r="BD316" s="99"/>
      <c r="BE316" s="99"/>
      <c r="BF316" s="99"/>
      <c r="BG316" s="119"/>
      <c r="BH316" s="119"/>
      <c r="BI316" s="119"/>
      <c r="BJ316" s="119"/>
      <c r="BK316" s="119"/>
      <c r="BL316" s="119"/>
      <c r="BM316" s="119"/>
      <c r="BN316" s="119"/>
      <c r="BO316" s="119"/>
      <c r="BP316" s="119"/>
      <c r="BQ316" s="119"/>
      <c r="BR316" s="119"/>
      <c r="BS316" s="119"/>
      <c r="BT316" s="119"/>
      <c r="BU316" s="119"/>
      <c r="BV316" s="119"/>
      <c r="BW316" s="119"/>
      <c r="BX316" s="119"/>
      <c r="BY316" s="119"/>
      <c r="BZ316" s="119"/>
      <c r="CA316" s="119"/>
    </row>
    <row r="317" spans="1:79" ht="24" hidden="1" customHeight="1" outlineLevel="1">
      <c r="B317" s="88"/>
      <c r="C317" s="89"/>
      <c r="D317" s="89"/>
      <c r="E317" s="90"/>
      <c r="F317" s="91"/>
      <c r="G317" s="44" t="s">
        <v>14</v>
      </c>
      <c r="H317" s="96">
        <v>43339</v>
      </c>
      <c r="I317" s="105">
        <v>0</v>
      </c>
      <c r="J317" s="92"/>
      <c r="K317" s="92"/>
      <c r="L317" s="92"/>
      <c r="M317" s="93"/>
      <c r="N317" s="90"/>
      <c r="O317" s="94"/>
      <c r="P317" s="90"/>
      <c r="Q317" s="90"/>
      <c r="R317" s="94"/>
      <c r="S317" s="90"/>
      <c r="T317" s="90"/>
      <c r="U317" s="94"/>
      <c r="V317" s="44"/>
      <c r="W317" s="90"/>
      <c r="X317" s="44"/>
      <c r="Y317" s="44"/>
      <c r="Z317" s="90"/>
      <c r="AA317" s="94"/>
      <c r="AB317" s="44"/>
      <c r="AC317" s="90"/>
      <c r="AD317" s="44"/>
      <c r="AE317" s="44"/>
      <c r="AF317" s="90"/>
      <c r="AG317" s="94"/>
      <c r="AH317" s="90"/>
      <c r="AI317" s="90"/>
      <c r="AJ317" s="94"/>
      <c r="AK317" s="90"/>
      <c r="AL317" s="90"/>
      <c r="AM317" s="94"/>
      <c r="AN317" s="44"/>
      <c r="AO317" s="90"/>
      <c r="AP317" s="44"/>
      <c r="AQ317" s="44"/>
      <c r="AR317" s="90"/>
      <c r="AS317" s="97"/>
      <c r="AT317" s="98"/>
      <c r="AU317" s="98"/>
      <c r="AV317" s="98"/>
      <c r="AW317" s="98"/>
      <c r="AX317" s="98"/>
      <c r="AY317" s="98"/>
      <c r="AZ317" s="98"/>
      <c r="BA317" s="99"/>
      <c r="BB317" s="99"/>
      <c r="BC317" s="99"/>
      <c r="BD317" s="99"/>
      <c r="BE317" s="99"/>
      <c r="BF317" s="99"/>
      <c r="BG317" s="119"/>
      <c r="BH317" s="119"/>
      <c r="BI317" s="119"/>
      <c r="BJ317" s="119"/>
      <c r="BK317" s="119"/>
      <c r="BL317" s="119"/>
      <c r="BM317" s="119"/>
      <c r="BN317" s="119"/>
      <c r="BO317" s="119"/>
      <c r="BP317" s="119"/>
      <c r="BQ317" s="119"/>
      <c r="BR317" s="119"/>
      <c r="BS317" s="119"/>
      <c r="BT317" s="119"/>
      <c r="BU317" s="119"/>
      <c r="BV317" s="119"/>
      <c r="BW317" s="119"/>
      <c r="BX317" s="119"/>
      <c r="BY317" s="119"/>
      <c r="BZ317" s="119"/>
      <c r="CA317" s="119"/>
    </row>
    <row r="318" spans="1:79" ht="24" hidden="1" customHeight="1" outlineLevel="1">
      <c r="B318" s="88"/>
      <c r="C318" s="89"/>
      <c r="D318" s="89"/>
      <c r="E318" s="90"/>
      <c r="F318" s="91"/>
      <c r="G318" s="44" t="s">
        <v>14</v>
      </c>
      <c r="H318" s="96">
        <v>43340</v>
      </c>
      <c r="I318" s="105">
        <v>0</v>
      </c>
      <c r="J318" s="92"/>
      <c r="K318" s="92"/>
      <c r="L318" s="92"/>
      <c r="M318" s="93"/>
      <c r="N318" s="90"/>
      <c r="O318" s="94"/>
      <c r="P318" s="90"/>
      <c r="Q318" s="90"/>
      <c r="R318" s="94"/>
      <c r="S318" s="90"/>
      <c r="T318" s="90"/>
      <c r="U318" s="94"/>
      <c r="V318" s="44"/>
      <c r="W318" s="90"/>
      <c r="X318" s="44"/>
      <c r="Y318" s="44"/>
      <c r="Z318" s="90"/>
      <c r="AA318" s="94"/>
      <c r="AB318" s="44"/>
      <c r="AC318" s="90"/>
      <c r="AD318" s="44"/>
      <c r="AE318" s="44"/>
      <c r="AF318" s="90"/>
      <c r="AG318" s="94"/>
      <c r="AH318" s="90"/>
      <c r="AI318" s="90"/>
      <c r="AJ318" s="94"/>
      <c r="AK318" s="90"/>
      <c r="AL318" s="90"/>
      <c r="AM318" s="94"/>
      <c r="AN318" s="44"/>
      <c r="AO318" s="90"/>
      <c r="AP318" s="44"/>
      <c r="AQ318" s="44"/>
      <c r="AR318" s="90"/>
      <c r="AS318" s="97"/>
      <c r="AT318" s="98"/>
      <c r="AU318" s="98"/>
      <c r="AV318" s="98"/>
      <c r="AW318" s="98"/>
      <c r="AX318" s="98"/>
      <c r="AY318" s="98"/>
      <c r="AZ318" s="98"/>
      <c r="BA318" s="99"/>
      <c r="BB318" s="99"/>
      <c r="BC318" s="99"/>
      <c r="BD318" s="99"/>
      <c r="BE318" s="99"/>
      <c r="BF318" s="99"/>
      <c r="BG318" s="119"/>
      <c r="BH318" s="119"/>
      <c r="BI318" s="119"/>
      <c r="BJ318" s="119"/>
      <c r="BK318" s="119"/>
      <c r="BL318" s="119"/>
      <c r="BM318" s="119"/>
      <c r="BN318" s="119"/>
      <c r="BO318" s="119"/>
      <c r="BP318" s="119"/>
      <c r="BQ318" s="119"/>
      <c r="BR318" s="119"/>
      <c r="BS318" s="119"/>
      <c r="BT318" s="119"/>
      <c r="BU318" s="119"/>
      <c r="BV318" s="119"/>
      <c r="BW318" s="119"/>
      <c r="BX318" s="119"/>
      <c r="BY318" s="119"/>
      <c r="BZ318" s="119"/>
      <c r="CA318" s="119"/>
    </row>
    <row r="319" spans="1:79" ht="24" hidden="1" customHeight="1" outlineLevel="1">
      <c r="B319" s="88"/>
      <c r="C319" s="89"/>
      <c r="D319" s="89"/>
      <c r="E319" s="90"/>
      <c r="F319" s="91"/>
      <c r="G319" s="44" t="s">
        <v>14</v>
      </c>
      <c r="H319" s="96">
        <v>43341</v>
      </c>
      <c r="I319" s="105">
        <v>0</v>
      </c>
      <c r="J319" s="92"/>
      <c r="K319" s="92"/>
      <c r="L319" s="92"/>
      <c r="M319" s="93"/>
      <c r="N319" s="90"/>
      <c r="O319" s="94"/>
      <c r="P319" s="90"/>
      <c r="Q319" s="90"/>
      <c r="R319" s="94"/>
      <c r="S319" s="90"/>
      <c r="T319" s="90"/>
      <c r="U319" s="94"/>
      <c r="V319" s="44"/>
      <c r="W319" s="90"/>
      <c r="X319" s="44"/>
      <c r="Y319" s="44"/>
      <c r="Z319" s="90"/>
      <c r="AA319" s="94"/>
      <c r="AB319" s="44"/>
      <c r="AC319" s="90"/>
      <c r="AD319" s="44"/>
      <c r="AE319" s="44"/>
      <c r="AF319" s="90"/>
      <c r="AG319" s="94"/>
      <c r="AH319" s="90"/>
      <c r="AI319" s="90"/>
      <c r="AJ319" s="94"/>
      <c r="AK319" s="90"/>
      <c r="AL319" s="90"/>
      <c r="AM319" s="94"/>
      <c r="AN319" s="44"/>
      <c r="AO319" s="90"/>
      <c r="AP319" s="44"/>
      <c r="AQ319" s="44"/>
      <c r="AR319" s="90"/>
      <c r="AS319" s="97"/>
      <c r="AT319" s="98"/>
      <c r="AU319" s="98"/>
      <c r="AV319" s="98"/>
      <c r="AW319" s="98"/>
      <c r="AX319" s="98"/>
      <c r="AY319" s="98"/>
      <c r="AZ319" s="98"/>
      <c r="BA319" s="99"/>
      <c r="BB319" s="99"/>
      <c r="BC319" s="99"/>
      <c r="BD319" s="99"/>
      <c r="BE319" s="99"/>
      <c r="BF319" s="99"/>
      <c r="BG319" s="119"/>
      <c r="BH319" s="119"/>
      <c r="BI319" s="119"/>
      <c r="BJ319" s="119"/>
      <c r="BK319" s="119"/>
      <c r="BL319" s="119"/>
      <c r="BM319" s="119"/>
      <c r="BN319" s="119"/>
      <c r="BO319" s="119"/>
      <c r="BP319" s="119"/>
      <c r="BQ319" s="119"/>
      <c r="BR319" s="119"/>
      <c r="BS319" s="119"/>
      <c r="BT319" s="119"/>
      <c r="BU319" s="119"/>
      <c r="BV319" s="119"/>
      <c r="BW319" s="119"/>
      <c r="BX319" s="119"/>
      <c r="BY319" s="119"/>
      <c r="BZ319" s="119"/>
      <c r="CA319" s="119"/>
    </row>
    <row r="320" spans="1:79" ht="24" hidden="1" customHeight="1" outlineLevel="1">
      <c r="B320" s="88"/>
      <c r="C320" s="89"/>
      <c r="D320" s="89"/>
      <c r="E320" s="90"/>
      <c r="F320" s="91"/>
      <c r="G320" s="44" t="s">
        <v>14</v>
      </c>
      <c r="H320" s="96">
        <v>43342</v>
      </c>
      <c r="I320" s="105">
        <v>0</v>
      </c>
      <c r="J320" s="92"/>
      <c r="K320" s="92"/>
      <c r="L320" s="92"/>
      <c r="M320" s="93"/>
      <c r="N320" s="90"/>
      <c r="O320" s="94"/>
      <c r="P320" s="90"/>
      <c r="Q320" s="90"/>
      <c r="R320" s="94"/>
      <c r="S320" s="90"/>
      <c r="T320" s="90"/>
      <c r="U320" s="94"/>
      <c r="V320" s="44"/>
      <c r="W320" s="90"/>
      <c r="X320" s="44"/>
      <c r="Y320" s="44"/>
      <c r="Z320" s="90"/>
      <c r="AA320" s="94"/>
      <c r="AB320" s="44"/>
      <c r="AC320" s="90"/>
      <c r="AD320" s="44"/>
      <c r="AE320" s="44"/>
      <c r="AF320" s="90"/>
      <c r="AG320" s="94"/>
      <c r="AH320" s="90"/>
      <c r="AI320" s="90"/>
      <c r="AJ320" s="94"/>
      <c r="AK320" s="90"/>
      <c r="AL320" s="90"/>
      <c r="AM320" s="94"/>
      <c r="AN320" s="44"/>
      <c r="AO320" s="90"/>
      <c r="AP320" s="44"/>
      <c r="AQ320" s="44"/>
      <c r="AR320" s="90"/>
      <c r="AS320" s="97"/>
      <c r="AT320" s="98"/>
      <c r="AU320" s="98"/>
      <c r="AV320" s="98"/>
      <c r="AW320" s="98"/>
      <c r="AX320" s="98"/>
      <c r="AY320" s="98"/>
      <c r="AZ320" s="98"/>
      <c r="BA320" s="99"/>
      <c r="BB320" s="99"/>
      <c r="BC320" s="99"/>
      <c r="BD320" s="99"/>
      <c r="BE320" s="99"/>
      <c r="BF320" s="99"/>
      <c r="BG320" s="119"/>
      <c r="BH320" s="119"/>
      <c r="BI320" s="119"/>
      <c r="BJ320" s="119"/>
      <c r="BK320" s="119"/>
      <c r="BL320" s="119"/>
      <c r="BM320" s="119"/>
      <c r="BN320" s="119"/>
      <c r="BO320" s="119"/>
      <c r="BP320" s="119"/>
      <c r="BQ320" s="119"/>
      <c r="BR320" s="119"/>
      <c r="BS320" s="119"/>
      <c r="BT320" s="119"/>
      <c r="BU320" s="119"/>
      <c r="BV320" s="119"/>
      <c r="BW320" s="119"/>
      <c r="BX320" s="119"/>
      <c r="BY320" s="119"/>
      <c r="BZ320" s="119"/>
      <c r="CA320" s="119"/>
    </row>
    <row r="321" spans="1:79" ht="24" hidden="1" customHeight="1" outlineLevel="1">
      <c r="B321" s="88"/>
      <c r="C321" s="89"/>
      <c r="D321" s="89"/>
      <c r="E321" s="90"/>
      <c r="F321" s="91"/>
      <c r="G321" s="44" t="s">
        <v>14</v>
      </c>
      <c r="H321" s="96">
        <v>43343</v>
      </c>
      <c r="I321" s="105">
        <v>0</v>
      </c>
      <c r="J321" s="92"/>
      <c r="K321" s="92"/>
      <c r="L321" s="92"/>
      <c r="M321" s="93"/>
      <c r="N321" s="90"/>
      <c r="O321" s="94"/>
      <c r="P321" s="90"/>
      <c r="Q321" s="90"/>
      <c r="R321" s="94"/>
      <c r="S321" s="90"/>
      <c r="T321" s="90"/>
      <c r="U321" s="94"/>
      <c r="V321" s="44"/>
      <c r="W321" s="90"/>
      <c r="X321" s="44"/>
      <c r="Y321" s="44"/>
      <c r="Z321" s="90"/>
      <c r="AA321" s="94"/>
      <c r="AB321" s="44"/>
      <c r="AC321" s="90"/>
      <c r="AD321" s="44"/>
      <c r="AE321" s="44"/>
      <c r="AF321" s="90"/>
      <c r="AG321" s="94"/>
      <c r="AH321" s="90"/>
      <c r="AI321" s="90"/>
      <c r="AJ321" s="94"/>
      <c r="AK321" s="90"/>
      <c r="AL321" s="90"/>
      <c r="AM321" s="94"/>
      <c r="AN321" s="44"/>
      <c r="AO321" s="90"/>
      <c r="AP321" s="44"/>
      <c r="AQ321" s="44"/>
      <c r="AR321" s="90"/>
      <c r="AS321" s="97"/>
      <c r="AT321" s="98"/>
      <c r="AU321" s="98"/>
      <c r="AV321" s="98"/>
      <c r="AW321" s="98"/>
      <c r="AX321" s="98"/>
      <c r="AY321" s="98"/>
      <c r="AZ321" s="98"/>
      <c r="BA321" s="99"/>
      <c r="BB321" s="99"/>
      <c r="BC321" s="99"/>
      <c r="BD321" s="99"/>
      <c r="BE321" s="99"/>
      <c r="BF321" s="99"/>
      <c r="BG321" s="119"/>
      <c r="BH321" s="119"/>
      <c r="BI321" s="119"/>
      <c r="BJ321" s="119"/>
      <c r="BK321" s="119"/>
      <c r="BL321" s="119"/>
      <c r="BM321" s="119"/>
      <c r="BN321" s="119"/>
      <c r="BO321" s="119"/>
      <c r="BP321" s="119"/>
      <c r="BQ321" s="119"/>
      <c r="BR321" s="119"/>
      <c r="BS321" s="119"/>
      <c r="BT321" s="119"/>
      <c r="BU321" s="119"/>
      <c r="BV321" s="119"/>
      <c r="BW321" s="119"/>
      <c r="BX321" s="119"/>
      <c r="BY321" s="119"/>
      <c r="BZ321" s="119"/>
      <c r="CA321" s="119"/>
    </row>
    <row r="322" spans="1:79" ht="24" hidden="1" customHeight="1" outlineLevel="1">
      <c r="B322" s="88"/>
      <c r="C322" s="89"/>
      <c r="D322" s="89"/>
      <c r="E322" s="90"/>
      <c r="F322" s="91"/>
      <c r="G322" s="44" t="s">
        <v>14</v>
      </c>
      <c r="H322" s="96">
        <v>43344</v>
      </c>
      <c r="I322" s="105">
        <v>0</v>
      </c>
      <c r="J322" s="92"/>
      <c r="K322" s="92"/>
      <c r="L322" s="92"/>
      <c r="M322" s="93"/>
      <c r="N322" s="90"/>
      <c r="O322" s="94"/>
      <c r="P322" s="90"/>
      <c r="Q322" s="90"/>
      <c r="R322" s="94"/>
      <c r="S322" s="90"/>
      <c r="T322" s="90"/>
      <c r="U322" s="94"/>
      <c r="V322" s="44"/>
      <c r="W322" s="90"/>
      <c r="X322" s="44"/>
      <c r="Y322" s="44"/>
      <c r="Z322" s="90"/>
      <c r="AA322" s="94"/>
      <c r="AB322" s="44"/>
      <c r="AC322" s="90"/>
      <c r="AD322" s="44"/>
      <c r="AE322" s="44"/>
      <c r="AF322" s="90"/>
      <c r="AG322" s="94"/>
      <c r="AH322" s="90"/>
      <c r="AI322" s="90"/>
      <c r="AJ322" s="94"/>
      <c r="AK322" s="90"/>
      <c r="AL322" s="90"/>
      <c r="AM322" s="94"/>
      <c r="AN322" s="44"/>
      <c r="AO322" s="90"/>
      <c r="AP322" s="44"/>
      <c r="AQ322" s="44"/>
      <c r="AR322" s="90"/>
      <c r="AS322" s="97"/>
      <c r="AT322" s="98"/>
      <c r="AU322" s="98"/>
      <c r="AV322" s="98"/>
      <c r="AW322" s="98"/>
      <c r="AX322" s="98"/>
      <c r="AY322" s="98"/>
      <c r="AZ322" s="98"/>
      <c r="BA322" s="99"/>
      <c r="BB322" s="99"/>
      <c r="BC322" s="99"/>
      <c r="BD322" s="99"/>
      <c r="BE322" s="99"/>
      <c r="BF322" s="99"/>
      <c r="BG322" s="119"/>
      <c r="BH322" s="119"/>
      <c r="BI322" s="119"/>
      <c r="BJ322" s="119"/>
      <c r="BK322" s="119"/>
      <c r="BL322" s="119"/>
      <c r="BM322" s="119"/>
      <c r="BN322" s="119"/>
      <c r="BO322" s="119"/>
      <c r="BP322" s="119"/>
      <c r="BQ322" s="119"/>
      <c r="BR322" s="119"/>
      <c r="BS322" s="119"/>
      <c r="BT322" s="119"/>
      <c r="BU322" s="119"/>
      <c r="BV322" s="119"/>
      <c r="BW322" s="119"/>
      <c r="BX322" s="119"/>
      <c r="BY322" s="119"/>
      <c r="BZ322" s="119"/>
      <c r="CA322" s="119"/>
    </row>
    <row r="323" spans="1:79" ht="24" hidden="1" customHeight="1" outlineLevel="1">
      <c r="B323" s="88"/>
      <c r="C323" s="89"/>
      <c r="D323" s="89"/>
      <c r="E323" s="90"/>
      <c r="F323" s="91"/>
      <c r="G323" s="44" t="s">
        <v>14</v>
      </c>
      <c r="H323" s="96">
        <v>43345</v>
      </c>
      <c r="I323" s="105">
        <v>0</v>
      </c>
      <c r="J323" s="92"/>
      <c r="K323" s="92"/>
      <c r="L323" s="92"/>
      <c r="M323" s="93"/>
      <c r="N323" s="90"/>
      <c r="O323" s="94"/>
      <c r="P323" s="90"/>
      <c r="Q323" s="90"/>
      <c r="R323" s="94"/>
      <c r="S323" s="90"/>
      <c r="T323" s="90"/>
      <c r="U323" s="94"/>
      <c r="V323" s="44"/>
      <c r="W323" s="90"/>
      <c r="X323" s="44"/>
      <c r="Y323" s="44"/>
      <c r="Z323" s="90"/>
      <c r="AA323" s="94"/>
      <c r="AB323" s="44"/>
      <c r="AC323" s="90"/>
      <c r="AD323" s="44"/>
      <c r="AE323" s="44"/>
      <c r="AF323" s="90"/>
      <c r="AG323" s="94"/>
      <c r="AH323" s="90"/>
      <c r="AI323" s="90"/>
      <c r="AJ323" s="94"/>
      <c r="AK323" s="90"/>
      <c r="AL323" s="90"/>
      <c r="AM323" s="94"/>
      <c r="AN323" s="44"/>
      <c r="AO323" s="90"/>
      <c r="AP323" s="44"/>
      <c r="AQ323" s="44"/>
      <c r="AR323" s="90"/>
      <c r="AS323" s="97"/>
      <c r="AT323" s="98"/>
      <c r="AU323" s="98"/>
      <c r="AV323" s="98"/>
      <c r="AW323" s="98"/>
      <c r="AX323" s="98"/>
      <c r="AY323" s="98"/>
      <c r="AZ323" s="98"/>
      <c r="BA323" s="99"/>
      <c r="BB323" s="99"/>
      <c r="BC323" s="99"/>
      <c r="BD323" s="99"/>
      <c r="BE323" s="99"/>
      <c r="BF323" s="99"/>
      <c r="BG323" s="119"/>
      <c r="BH323" s="119"/>
      <c r="BI323" s="119"/>
      <c r="BJ323" s="119"/>
      <c r="BK323" s="119"/>
      <c r="BL323" s="119"/>
      <c r="BM323" s="119"/>
      <c r="BN323" s="119"/>
      <c r="BO323" s="119"/>
      <c r="BP323" s="119"/>
      <c r="BQ323" s="119"/>
      <c r="BR323" s="119"/>
      <c r="BS323" s="119"/>
      <c r="BT323" s="119"/>
      <c r="BU323" s="119"/>
      <c r="BV323" s="119"/>
      <c r="BW323" s="119"/>
      <c r="BX323" s="119"/>
      <c r="BY323" s="119"/>
      <c r="BZ323" s="119"/>
      <c r="CA323" s="119"/>
    </row>
    <row r="324" spans="1:79" ht="24" customHeight="1" collapsed="1">
      <c r="B324" s="83" t="s">
        <v>216</v>
      </c>
      <c r="C324" s="79" t="s">
        <v>212</v>
      </c>
      <c r="D324" s="79">
        <v>11</v>
      </c>
      <c r="E324" s="44">
        <v>1975</v>
      </c>
      <c r="F324" s="85" t="s">
        <v>224</v>
      </c>
      <c r="G324" s="44" t="s">
        <v>40</v>
      </c>
      <c r="H324" s="44"/>
      <c r="I324" s="105"/>
      <c r="J324" s="81">
        <v>39210</v>
      </c>
      <c r="K324" s="81" t="s">
        <v>173</v>
      </c>
      <c r="L324" s="81" t="s">
        <v>178</v>
      </c>
      <c r="M324" s="44"/>
      <c r="N324" s="45"/>
      <c r="O324" s="44"/>
      <c r="P324" s="44"/>
      <c r="Q324" s="45"/>
      <c r="R324" s="44"/>
      <c r="S324" s="44"/>
      <c r="T324" s="45"/>
      <c r="U324" s="44"/>
      <c r="V324" s="44"/>
      <c r="W324" s="45"/>
      <c r="X324" s="44"/>
      <c r="Y324" s="44"/>
      <c r="Z324" s="45"/>
      <c r="AA324" s="44"/>
      <c r="AB324" s="44"/>
      <c r="AC324" s="45"/>
      <c r="AD324" s="44"/>
      <c r="AE324" s="44"/>
      <c r="AF324" s="45"/>
      <c r="AG324" s="44"/>
      <c r="AH324" s="44"/>
      <c r="AI324" s="45"/>
      <c r="AJ324" s="44"/>
      <c r="AK324" s="44"/>
      <c r="AL324" s="45"/>
      <c r="AM324" s="44"/>
      <c r="AN324" s="44"/>
      <c r="AO324" s="45"/>
      <c r="AP324" s="44"/>
      <c r="AQ324" s="44"/>
      <c r="AR324" s="84"/>
      <c r="AS324" s="102">
        <v>0</v>
      </c>
      <c r="AT324" s="102">
        <v>0</v>
      </c>
      <c r="AU324" s="102">
        <v>0</v>
      </c>
      <c r="AV324" s="102">
        <v>0</v>
      </c>
      <c r="AW324" s="102">
        <v>0</v>
      </c>
      <c r="AX324" s="102">
        <v>0</v>
      </c>
      <c r="AY324" s="102">
        <v>0</v>
      </c>
      <c r="AZ324" s="102">
        <v>0</v>
      </c>
      <c r="BA324" s="102">
        <v>0</v>
      </c>
      <c r="BB324" s="102">
        <v>0</v>
      </c>
      <c r="BC324" s="102">
        <v>0</v>
      </c>
      <c r="BD324" s="102">
        <v>0</v>
      </c>
      <c r="BE324" s="102">
        <v>0</v>
      </c>
      <c r="BF324" s="102">
        <v>0</v>
      </c>
      <c r="BG324" s="102">
        <v>0</v>
      </c>
      <c r="BH324" s="102">
        <v>0</v>
      </c>
      <c r="BI324" s="102">
        <v>0</v>
      </c>
      <c r="BJ324" s="102">
        <v>0</v>
      </c>
      <c r="BK324" s="102">
        <v>0</v>
      </c>
      <c r="BL324" s="102">
        <v>0</v>
      </c>
      <c r="BM324" s="102">
        <v>0</v>
      </c>
      <c r="BN324" s="102">
        <v>0</v>
      </c>
      <c r="BO324" s="102">
        <v>0</v>
      </c>
      <c r="BP324" s="102">
        <v>0</v>
      </c>
      <c r="BQ324" s="102">
        <v>0</v>
      </c>
      <c r="BR324" s="102">
        <v>0</v>
      </c>
      <c r="BS324" s="102">
        <v>0</v>
      </c>
      <c r="BT324" s="102">
        <v>0</v>
      </c>
      <c r="BU324" s="102">
        <v>0</v>
      </c>
      <c r="BV324" s="102">
        <v>0</v>
      </c>
      <c r="BW324" s="102">
        <v>0</v>
      </c>
      <c r="BX324" s="102">
        <v>0</v>
      </c>
      <c r="BY324" s="102">
        <v>0</v>
      </c>
      <c r="BZ324" s="102">
        <v>0</v>
      </c>
      <c r="CA324" s="102">
        <v>0</v>
      </c>
    </row>
    <row r="325" spans="1:79" ht="24" hidden="1" customHeight="1" outlineLevel="1">
      <c r="A325" s="36">
        <v>1</v>
      </c>
      <c r="B325" s="88"/>
      <c r="C325" s="89"/>
      <c r="D325" s="89"/>
      <c r="E325" s="90"/>
      <c r="F325" s="91"/>
      <c r="G325" s="44" t="s">
        <v>14</v>
      </c>
      <c r="H325" s="96">
        <v>43318</v>
      </c>
      <c r="I325" s="105">
        <v>0</v>
      </c>
      <c r="J325" s="92"/>
      <c r="K325" s="92"/>
      <c r="L325" s="92"/>
      <c r="M325" s="93"/>
      <c r="N325" s="90"/>
      <c r="O325" s="94"/>
      <c r="P325" s="90"/>
      <c r="Q325" s="90"/>
      <c r="R325" s="94"/>
      <c r="S325" s="90"/>
      <c r="T325" s="90"/>
      <c r="U325" s="94"/>
      <c r="V325" s="44"/>
      <c r="W325" s="90"/>
      <c r="X325" s="44"/>
      <c r="Y325" s="44"/>
      <c r="Z325" s="90"/>
      <c r="AA325" s="94"/>
      <c r="AB325" s="44"/>
      <c r="AC325" s="90"/>
      <c r="AD325" s="44"/>
      <c r="AE325" s="44"/>
      <c r="AF325" s="90"/>
      <c r="AG325" s="94"/>
      <c r="AH325" s="90"/>
      <c r="AI325" s="90"/>
      <c r="AJ325" s="94"/>
      <c r="AK325" s="90"/>
      <c r="AL325" s="90"/>
      <c r="AM325" s="94"/>
      <c r="AN325" s="44"/>
      <c r="AO325" s="90"/>
      <c r="AP325" s="44"/>
      <c r="AQ325" s="44"/>
      <c r="AR325" s="90"/>
      <c r="AS325" s="97"/>
      <c r="AT325" s="98"/>
      <c r="AU325" s="98"/>
      <c r="AV325" s="98"/>
      <c r="AW325" s="98"/>
      <c r="AX325" s="98"/>
      <c r="AY325" s="98"/>
      <c r="AZ325" s="98"/>
      <c r="BA325" s="99"/>
      <c r="BB325" s="99"/>
      <c r="BC325" s="99"/>
      <c r="BD325" s="99"/>
      <c r="BE325" s="99"/>
      <c r="BF325" s="99"/>
      <c r="BG325" s="119"/>
      <c r="BH325" s="119"/>
      <c r="BI325" s="119"/>
      <c r="BJ325" s="119"/>
      <c r="BK325" s="119"/>
      <c r="BL325" s="119"/>
      <c r="BM325" s="119"/>
      <c r="BN325" s="119"/>
      <c r="BO325" s="119"/>
      <c r="BP325" s="119"/>
      <c r="BQ325" s="119"/>
      <c r="BR325" s="119"/>
      <c r="BS325" s="119"/>
      <c r="BT325" s="119"/>
      <c r="BU325" s="119"/>
      <c r="BV325" s="119"/>
      <c r="BW325" s="119"/>
      <c r="BX325" s="119"/>
      <c r="BY325" s="119"/>
      <c r="BZ325" s="119"/>
      <c r="CA325" s="119"/>
    </row>
    <row r="326" spans="1:79" ht="24" hidden="1" customHeight="1" outlineLevel="1">
      <c r="A326" s="36">
        <v>2</v>
      </c>
      <c r="B326" s="88"/>
      <c r="C326" s="89"/>
      <c r="D326" s="89"/>
      <c r="E326" s="90"/>
      <c r="F326" s="91"/>
      <c r="G326" s="44" t="s">
        <v>14</v>
      </c>
      <c r="H326" s="96">
        <v>43319</v>
      </c>
      <c r="I326" s="105">
        <v>9</v>
      </c>
      <c r="J326" s="92"/>
      <c r="K326" s="92"/>
      <c r="L326" s="92"/>
      <c r="M326" s="93"/>
      <c r="N326" s="90"/>
      <c r="O326" s="94"/>
      <c r="P326" s="90"/>
      <c r="Q326" s="90"/>
      <c r="R326" s="94"/>
      <c r="S326" s="90"/>
      <c r="T326" s="90"/>
      <c r="U326" s="94"/>
      <c r="V326" s="44"/>
      <c r="W326" s="90"/>
      <c r="X326" s="44"/>
      <c r="Y326" s="44"/>
      <c r="Z326" s="90"/>
      <c r="AA326" s="94"/>
      <c r="AB326" s="44"/>
      <c r="AC326" s="90"/>
      <c r="AD326" s="44"/>
      <c r="AE326" s="44"/>
      <c r="AF326" s="90"/>
      <c r="AG326" s="94"/>
      <c r="AH326" s="90"/>
      <c r="AI326" s="90"/>
      <c r="AJ326" s="94"/>
      <c r="AK326" s="90"/>
      <c r="AL326" s="90"/>
      <c r="AM326" s="94"/>
      <c r="AN326" s="44"/>
      <c r="AO326" s="90"/>
      <c r="AP326" s="44"/>
      <c r="AQ326" s="44"/>
      <c r="AR326" s="90"/>
      <c r="AS326" s="97"/>
      <c r="AT326" s="98"/>
      <c r="AU326" s="98"/>
      <c r="AV326" s="98"/>
      <c r="AW326" s="98"/>
      <c r="AX326" s="98"/>
      <c r="AY326" s="98"/>
      <c r="AZ326" s="98"/>
      <c r="BA326" s="99"/>
      <c r="BB326" s="99"/>
      <c r="BC326" s="99"/>
      <c r="BD326" s="99"/>
      <c r="BE326" s="99"/>
      <c r="BF326" s="99"/>
      <c r="BG326" s="119"/>
      <c r="BH326" s="119"/>
      <c r="BI326" s="119"/>
      <c r="BJ326" s="119"/>
      <c r="BK326" s="119"/>
      <c r="BL326" s="119"/>
      <c r="BM326" s="119"/>
      <c r="BN326" s="119"/>
      <c r="BO326" s="119"/>
      <c r="BP326" s="119"/>
      <c r="BQ326" s="119"/>
      <c r="BR326" s="119"/>
      <c r="BS326" s="119"/>
      <c r="BT326" s="119"/>
      <c r="BU326" s="119"/>
      <c r="BV326" s="119"/>
      <c r="BW326" s="119"/>
      <c r="BX326" s="119"/>
      <c r="BY326" s="119"/>
      <c r="BZ326" s="119"/>
      <c r="CA326" s="119"/>
    </row>
    <row r="327" spans="1:79" ht="24" hidden="1" customHeight="1" outlineLevel="1">
      <c r="A327" s="36">
        <v>3</v>
      </c>
      <c r="B327" s="88"/>
      <c r="C327" s="89"/>
      <c r="D327" s="89"/>
      <c r="E327" s="90"/>
      <c r="F327" s="91"/>
      <c r="G327" s="44" t="s">
        <v>14</v>
      </c>
      <c r="H327" s="96">
        <v>43320</v>
      </c>
      <c r="I327" s="105">
        <v>9</v>
      </c>
      <c r="J327" s="92"/>
      <c r="K327" s="92"/>
      <c r="L327" s="92"/>
      <c r="M327" s="93"/>
      <c r="N327" s="90"/>
      <c r="O327" s="94"/>
      <c r="P327" s="90"/>
      <c r="Q327" s="90"/>
      <c r="R327" s="94"/>
      <c r="S327" s="90"/>
      <c r="T327" s="90"/>
      <c r="U327" s="94"/>
      <c r="V327" s="44"/>
      <c r="W327" s="90"/>
      <c r="X327" s="44"/>
      <c r="Y327" s="44"/>
      <c r="Z327" s="90"/>
      <c r="AA327" s="94"/>
      <c r="AB327" s="44"/>
      <c r="AC327" s="90"/>
      <c r="AD327" s="44"/>
      <c r="AE327" s="44"/>
      <c r="AF327" s="90"/>
      <c r="AG327" s="94"/>
      <c r="AH327" s="90"/>
      <c r="AI327" s="90"/>
      <c r="AJ327" s="94"/>
      <c r="AK327" s="90"/>
      <c r="AL327" s="90"/>
      <c r="AM327" s="94"/>
      <c r="AN327" s="44"/>
      <c r="AO327" s="90"/>
      <c r="AP327" s="44"/>
      <c r="AQ327" s="44"/>
      <c r="AR327" s="90"/>
      <c r="AS327" s="97"/>
      <c r="AT327" s="98"/>
      <c r="AU327" s="98"/>
      <c r="AV327" s="98"/>
      <c r="AW327" s="98"/>
      <c r="AX327" s="98"/>
      <c r="AY327" s="98"/>
      <c r="AZ327" s="98"/>
      <c r="BA327" s="99"/>
      <c r="BB327" s="99"/>
      <c r="BC327" s="99"/>
      <c r="BD327" s="99"/>
      <c r="BE327" s="99"/>
      <c r="BF327" s="99"/>
      <c r="BG327" s="119"/>
      <c r="BH327" s="119"/>
      <c r="BI327" s="119"/>
      <c r="BJ327" s="119"/>
      <c r="BK327" s="119"/>
      <c r="BL327" s="119"/>
      <c r="BM327" s="119"/>
      <c r="BN327" s="119"/>
      <c r="BO327" s="119"/>
      <c r="BP327" s="119"/>
      <c r="BQ327" s="119"/>
      <c r="BR327" s="119"/>
      <c r="BS327" s="119"/>
      <c r="BT327" s="119"/>
      <c r="BU327" s="119"/>
      <c r="BV327" s="119"/>
      <c r="BW327" s="119"/>
      <c r="BX327" s="119"/>
      <c r="BY327" s="119"/>
      <c r="BZ327" s="119"/>
      <c r="CA327" s="119"/>
    </row>
    <row r="328" spans="1:79" ht="24" hidden="1" customHeight="1" outlineLevel="1">
      <c r="A328" s="36">
        <v>4</v>
      </c>
      <c r="B328" s="88"/>
      <c r="C328" s="89"/>
      <c r="D328" s="89"/>
      <c r="E328" s="90"/>
      <c r="F328" s="91"/>
      <c r="G328" s="44" t="s">
        <v>14</v>
      </c>
      <c r="H328" s="96">
        <v>43321</v>
      </c>
      <c r="I328" s="105">
        <v>9</v>
      </c>
      <c r="J328" s="92"/>
      <c r="K328" s="92"/>
      <c r="L328" s="92"/>
      <c r="M328" s="93"/>
      <c r="N328" s="90"/>
      <c r="O328" s="94"/>
      <c r="P328" s="90"/>
      <c r="Q328" s="90"/>
      <c r="R328" s="94"/>
      <c r="S328" s="90"/>
      <c r="T328" s="90"/>
      <c r="U328" s="94"/>
      <c r="V328" s="44"/>
      <c r="W328" s="90"/>
      <c r="X328" s="44"/>
      <c r="Y328" s="44"/>
      <c r="Z328" s="90"/>
      <c r="AA328" s="94"/>
      <c r="AB328" s="44"/>
      <c r="AC328" s="90"/>
      <c r="AD328" s="44"/>
      <c r="AE328" s="44"/>
      <c r="AF328" s="90"/>
      <c r="AG328" s="94"/>
      <c r="AH328" s="90"/>
      <c r="AI328" s="90"/>
      <c r="AJ328" s="94"/>
      <c r="AK328" s="90"/>
      <c r="AL328" s="90"/>
      <c r="AM328" s="94"/>
      <c r="AN328" s="44"/>
      <c r="AO328" s="90"/>
      <c r="AP328" s="44"/>
      <c r="AQ328" s="44"/>
      <c r="AR328" s="90"/>
      <c r="AS328" s="97"/>
      <c r="AT328" s="98"/>
      <c r="AU328" s="98"/>
      <c r="AV328" s="98"/>
      <c r="AW328" s="98"/>
      <c r="AX328" s="98"/>
      <c r="AY328" s="98"/>
      <c r="AZ328" s="98"/>
      <c r="BA328" s="99"/>
      <c r="BB328" s="99"/>
      <c r="BC328" s="99"/>
      <c r="BD328" s="99"/>
      <c r="BE328" s="99"/>
      <c r="BF328" s="99"/>
      <c r="BG328" s="119"/>
      <c r="BH328" s="119"/>
      <c r="BI328" s="119"/>
      <c r="BJ328" s="119"/>
      <c r="BK328" s="119"/>
      <c r="BL328" s="119"/>
      <c r="BM328" s="119"/>
      <c r="BN328" s="119"/>
      <c r="BO328" s="119"/>
      <c r="BP328" s="119"/>
      <c r="BQ328" s="119"/>
      <c r="BR328" s="119"/>
      <c r="BS328" s="119"/>
      <c r="BT328" s="119"/>
      <c r="BU328" s="119"/>
      <c r="BV328" s="119"/>
      <c r="BW328" s="119"/>
      <c r="BX328" s="119"/>
      <c r="BY328" s="119"/>
      <c r="BZ328" s="119"/>
      <c r="CA328" s="119"/>
    </row>
    <row r="329" spans="1:79" ht="24" hidden="1" customHeight="1" outlineLevel="1">
      <c r="A329" s="36">
        <v>5</v>
      </c>
      <c r="B329" s="88"/>
      <c r="C329" s="89"/>
      <c r="D329" s="89"/>
      <c r="E329" s="90"/>
      <c r="F329" s="91"/>
      <c r="G329" s="44" t="s">
        <v>14</v>
      </c>
      <c r="H329" s="96">
        <v>43322</v>
      </c>
      <c r="I329" s="105">
        <v>9</v>
      </c>
      <c r="J329" s="92"/>
      <c r="K329" s="92"/>
      <c r="L329" s="92"/>
      <c r="M329" s="93"/>
      <c r="N329" s="90"/>
      <c r="O329" s="94"/>
      <c r="P329" s="90"/>
      <c r="Q329" s="90"/>
      <c r="R329" s="94"/>
      <c r="S329" s="90"/>
      <c r="T329" s="90"/>
      <c r="U329" s="94"/>
      <c r="V329" s="44"/>
      <c r="W329" s="90"/>
      <c r="X329" s="44"/>
      <c r="Y329" s="44"/>
      <c r="Z329" s="90"/>
      <c r="AA329" s="94"/>
      <c r="AB329" s="44"/>
      <c r="AC329" s="90"/>
      <c r="AD329" s="44"/>
      <c r="AE329" s="44"/>
      <c r="AF329" s="90"/>
      <c r="AG329" s="94"/>
      <c r="AH329" s="90"/>
      <c r="AI329" s="90"/>
      <c r="AJ329" s="94"/>
      <c r="AK329" s="90"/>
      <c r="AL329" s="90"/>
      <c r="AM329" s="94"/>
      <c r="AN329" s="44"/>
      <c r="AO329" s="90"/>
      <c r="AP329" s="44"/>
      <c r="AQ329" s="44"/>
      <c r="AR329" s="90"/>
      <c r="AS329" s="97"/>
      <c r="AT329" s="98"/>
      <c r="AU329" s="98"/>
      <c r="AV329" s="98"/>
      <c r="AW329" s="98"/>
      <c r="AX329" s="98"/>
      <c r="AY329" s="98"/>
      <c r="AZ329" s="98"/>
      <c r="BA329" s="99"/>
      <c r="BB329" s="99"/>
      <c r="BC329" s="99"/>
      <c r="BD329" s="99"/>
      <c r="BE329" s="99"/>
      <c r="BF329" s="99"/>
      <c r="BG329" s="119"/>
      <c r="BH329" s="119"/>
      <c r="BI329" s="119"/>
      <c r="BJ329" s="119"/>
      <c r="BK329" s="119"/>
      <c r="BL329" s="119"/>
      <c r="BM329" s="119"/>
      <c r="BN329" s="119"/>
      <c r="BO329" s="119"/>
      <c r="BP329" s="119"/>
      <c r="BQ329" s="119"/>
      <c r="BR329" s="119"/>
      <c r="BS329" s="119"/>
      <c r="BT329" s="119"/>
      <c r="BU329" s="119"/>
      <c r="BV329" s="119"/>
      <c r="BW329" s="119"/>
      <c r="BX329" s="119"/>
      <c r="BY329" s="119"/>
      <c r="BZ329" s="119"/>
      <c r="CA329" s="119"/>
    </row>
    <row r="330" spans="1:79" ht="24" hidden="1" customHeight="1" outlineLevel="1">
      <c r="A330" s="36">
        <v>6</v>
      </c>
      <c r="B330" s="88"/>
      <c r="C330" s="89"/>
      <c r="D330" s="89"/>
      <c r="E330" s="90"/>
      <c r="F330" s="91"/>
      <c r="G330" s="44" t="s">
        <v>14</v>
      </c>
      <c r="H330" s="96">
        <v>43323</v>
      </c>
      <c r="I330" s="105">
        <v>9</v>
      </c>
      <c r="J330" s="92"/>
      <c r="K330" s="92"/>
      <c r="L330" s="92"/>
      <c r="M330" s="93"/>
      <c r="N330" s="90"/>
      <c r="O330" s="94"/>
      <c r="P330" s="90"/>
      <c r="Q330" s="90"/>
      <c r="R330" s="94"/>
      <c r="S330" s="90"/>
      <c r="T330" s="90"/>
      <c r="U330" s="94"/>
      <c r="V330" s="44"/>
      <c r="W330" s="90"/>
      <c r="X330" s="44"/>
      <c r="Y330" s="44"/>
      <c r="Z330" s="90"/>
      <c r="AA330" s="94"/>
      <c r="AB330" s="44"/>
      <c r="AC330" s="90"/>
      <c r="AD330" s="44"/>
      <c r="AE330" s="44"/>
      <c r="AF330" s="90"/>
      <c r="AG330" s="94"/>
      <c r="AH330" s="90"/>
      <c r="AI330" s="90"/>
      <c r="AJ330" s="94"/>
      <c r="AK330" s="90"/>
      <c r="AL330" s="90"/>
      <c r="AM330" s="94"/>
      <c r="AN330" s="44"/>
      <c r="AO330" s="90"/>
      <c r="AP330" s="44"/>
      <c r="AQ330" s="44"/>
      <c r="AR330" s="90"/>
      <c r="AS330" s="97"/>
      <c r="AT330" s="98"/>
      <c r="AU330" s="98"/>
      <c r="AV330" s="98"/>
      <c r="AW330" s="98"/>
      <c r="AX330" s="98"/>
      <c r="AY330" s="98"/>
      <c r="AZ330" s="98"/>
      <c r="BA330" s="99"/>
      <c r="BB330" s="99"/>
      <c r="BC330" s="99"/>
      <c r="BD330" s="99"/>
      <c r="BE330" s="99"/>
      <c r="BF330" s="99"/>
      <c r="BG330" s="119"/>
      <c r="BH330" s="119"/>
      <c r="BI330" s="119"/>
      <c r="BJ330" s="119"/>
      <c r="BK330" s="119"/>
      <c r="BL330" s="119"/>
      <c r="BM330" s="119"/>
      <c r="BN330" s="119"/>
      <c r="BO330" s="119"/>
      <c r="BP330" s="119"/>
      <c r="BQ330" s="119"/>
      <c r="BR330" s="119"/>
      <c r="BS330" s="119"/>
      <c r="BT330" s="119"/>
      <c r="BU330" s="119"/>
      <c r="BV330" s="119"/>
      <c r="BW330" s="119"/>
      <c r="BX330" s="119"/>
      <c r="BY330" s="119"/>
      <c r="BZ330" s="119"/>
      <c r="CA330" s="119"/>
    </row>
    <row r="331" spans="1:79" ht="24" hidden="1" customHeight="1" outlineLevel="1">
      <c r="A331" s="36">
        <v>7</v>
      </c>
      <c r="B331" s="88"/>
      <c r="C331" s="89"/>
      <c r="D331" s="89"/>
      <c r="E331" s="90"/>
      <c r="F331" s="91"/>
      <c r="G331" s="44" t="s">
        <v>14</v>
      </c>
      <c r="H331" s="96">
        <v>43324</v>
      </c>
      <c r="I331" s="105">
        <v>9</v>
      </c>
      <c r="J331" s="92"/>
      <c r="K331" s="92"/>
      <c r="L331" s="92"/>
      <c r="M331" s="93"/>
      <c r="N331" s="90"/>
      <c r="O331" s="94"/>
      <c r="P331" s="90"/>
      <c r="Q331" s="90"/>
      <c r="R331" s="94"/>
      <c r="S331" s="90"/>
      <c r="T331" s="90"/>
      <c r="U331" s="94"/>
      <c r="V331" s="44"/>
      <c r="W331" s="90"/>
      <c r="X331" s="44"/>
      <c r="Y331" s="44"/>
      <c r="Z331" s="90"/>
      <c r="AA331" s="94"/>
      <c r="AB331" s="44"/>
      <c r="AC331" s="90"/>
      <c r="AD331" s="44"/>
      <c r="AE331" s="44"/>
      <c r="AF331" s="90"/>
      <c r="AG331" s="94"/>
      <c r="AH331" s="90"/>
      <c r="AI331" s="90"/>
      <c r="AJ331" s="94"/>
      <c r="AK331" s="90"/>
      <c r="AL331" s="90"/>
      <c r="AM331" s="94"/>
      <c r="AN331" s="44"/>
      <c r="AO331" s="90"/>
      <c r="AP331" s="44"/>
      <c r="AQ331" s="44"/>
      <c r="AR331" s="90"/>
      <c r="AS331" s="97"/>
      <c r="AT331" s="98"/>
      <c r="AU331" s="98"/>
      <c r="AV331" s="98"/>
      <c r="AW331" s="98"/>
      <c r="AX331" s="98"/>
      <c r="AY331" s="98"/>
      <c r="AZ331" s="98"/>
      <c r="BA331" s="99"/>
      <c r="BB331" s="99"/>
      <c r="BC331" s="99"/>
      <c r="BD331" s="99"/>
      <c r="BE331" s="99"/>
      <c r="BF331" s="99"/>
      <c r="BG331" s="119"/>
      <c r="BH331" s="119"/>
      <c r="BI331" s="119"/>
      <c r="BJ331" s="119"/>
      <c r="BK331" s="119"/>
      <c r="BL331" s="119"/>
      <c r="BM331" s="119"/>
      <c r="BN331" s="119"/>
      <c r="BO331" s="119"/>
      <c r="BP331" s="119"/>
      <c r="BQ331" s="119"/>
      <c r="BR331" s="119"/>
      <c r="BS331" s="119"/>
      <c r="BT331" s="119"/>
      <c r="BU331" s="119"/>
      <c r="BV331" s="119"/>
      <c r="BW331" s="119"/>
      <c r="BX331" s="119"/>
      <c r="BY331" s="119"/>
      <c r="BZ331" s="119"/>
      <c r="CA331" s="119"/>
    </row>
    <row r="332" spans="1:79" ht="24" hidden="1" customHeight="1" outlineLevel="1">
      <c r="A332" s="36">
        <v>8</v>
      </c>
      <c r="B332" s="88"/>
      <c r="C332" s="89"/>
      <c r="D332" s="89"/>
      <c r="E332" s="90"/>
      <c r="F332" s="91"/>
      <c r="G332" s="44" t="s">
        <v>14</v>
      </c>
      <c r="H332" s="96">
        <v>43325</v>
      </c>
      <c r="I332" s="105">
        <v>9</v>
      </c>
      <c r="J332" s="92"/>
      <c r="K332" s="92"/>
      <c r="L332" s="92"/>
      <c r="M332" s="93"/>
      <c r="N332" s="90"/>
      <c r="O332" s="94"/>
      <c r="P332" s="90"/>
      <c r="Q332" s="90"/>
      <c r="R332" s="94"/>
      <c r="S332" s="90"/>
      <c r="T332" s="90"/>
      <c r="U332" s="94"/>
      <c r="V332" s="44"/>
      <c r="W332" s="90"/>
      <c r="X332" s="44"/>
      <c r="Y332" s="44"/>
      <c r="Z332" s="90"/>
      <c r="AA332" s="94"/>
      <c r="AB332" s="44"/>
      <c r="AC332" s="90"/>
      <c r="AD332" s="44"/>
      <c r="AE332" s="44"/>
      <c r="AF332" s="90"/>
      <c r="AG332" s="94"/>
      <c r="AH332" s="90"/>
      <c r="AI332" s="90"/>
      <c r="AJ332" s="94"/>
      <c r="AK332" s="90"/>
      <c r="AL332" s="90"/>
      <c r="AM332" s="94"/>
      <c r="AN332" s="44"/>
      <c r="AO332" s="90"/>
      <c r="AP332" s="44"/>
      <c r="AQ332" s="44"/>
      <c r="AR332" s="90"/>
      <c r="AS332" s="97"/>
      <c r="AT332" s="98"/>
      <c r="AU332" s="98"/>
      <c r="AV332" s="98"/>
      <c r="AW332" s="98"/>
      <c r="AX332" s="98"/>
      <c r="AY332" s="98"/>
      <c r="AZ332" s="98"/>
      <c r="BA332" s="99"/>
      <c r="BB332" s="99"/>
      <c r="BC332" s="99"/>
      <c r="BD332" s="99"/>
      <c r="BE332" s="99"/>
      <c r="BF332" s="99"/>
      <c r="BG332" s="119"/>
      <c r="BH332" s="119"/>
      <c r="BI332" s="119"/>
      <c r="BJ332" s="119"/>
      <c r="BK332" s="119"/>
      <c r="BL332" s="119"/>
      <c r="BM332" s="119"/>
      <c r="BN332" s="119"/>
      <c r="BO332" s="119"/>
      <c r="BP332" s="119"/>
      <c r="BQ332" s="119"/>
      <c r="BR332" s="119"/>
      <c r="BS332" s="119"/>
      <c r="BT332" s="119"/>
      <c r="BU332" s="119"/>
      <c r="BV332" s="119"/>
      <c r="BW332" s="119"/>
      <c r="BX332" s="119"/>
      <c r="BY332" s="119"/>
      <c r="BZ332" s="119"/>
      <c r="CA332" s="119"/>
    </row>
    <row r="333" spans="1:79" ht="24" hidden="1" customHeight="1" outlineLevel="1">
      <c r="A333" s="36">
        <v>9</v>
      </c>
      <c r="B333" s="88"/>
      <c r="C333" s="89"/>
      <c r="D333" s="89"/>
      <c r="E333" s="90"/>
      <c r="F333" s="91"/>
      <c r="G333" s="44" t="s">
        <v>14</v>
      </c>
      <c r="H333" s="96">
        <v>43326</v>
      </c>
      <c r="I333" s="105">
        <v>9</v>
      </c>
      <c r="J333" s="92"/>
      <c r="K333" s="92"/>
      <c r="L333" s="92"/>
      <c r="M333" s="93"/>
      <c r="N333" s="90"/>
      <c r="O333" s="94"/>
      <c r="P333" s="90"/>
      <c r="Q333" s="90"/>
      <c r="R333" s="94"/>
      <c r="S333" s="90"/>
      <c r="T333" s="90"/>
      <c r="U333" s="94"/>
      <c r="V333" s="44"/>
      <c r="W333" s="90"/>
      <c r="X333" s="44"/>
      <c r="Y333" s="44"/>
      <c r="Z333" s="90"/>
      <c r="AA333" s="94"/>
      <c r="AB333" s="44"/>
      <c r="AC333" s="90"/>
      <c r="AD333" s="44"/>
      <c r="AE333" s="44"/>
      <c r="AF333" s="90"/>
      <c r="AG333" s="94"/>
      <c r="AH333" s="90"/>
      <c r="AI333" s="90"/>
      <c r="AJ333" s="94"/>
      <c r="AK333" s="90"/>
      <c r="AL333" s="90"/>
      <c r="AM333" s="94"/>
      <c r="AN333" s="44"/>
      <c r="AO333" s="90"/>
      <c r="AP333" s="44"/>
      <c r="AQ333" s="44"/>
      <c r="AR333" s="90"/>
      <c r="AS333" s="97"/>
      <c r="AT333" s="98"/>
      <c r="AU333" s="98"/>
      <c r="AV333" s="98"/>
      <c r="AW333" s="98"/>
      <c r="AX333" s="98"/>
      <c r="AY333" s="98"/>
      <c r="AZ333" s="98"/>
      <c r="BA333" s="99"/>
      <c r="BB333" s="99"/>
      <c r="BC333" s="99"/>
      <c r="BD333" s="99"/>
      <c r="BE333" s="99"/>
      <c r="BF333" s="99"/>
      <c r="BG333" s="119"/>
      <c r="BH333" s="119"/>
      <c r="BI333" s="119"/>
      <c r="BJ333" s="119"/>
      <c r="BK333" s="119"/>
      <c r="BL333" s="119"/>
      <c r="BM333" s="119"/>
      <c r="BN333" s="119"/>
      <c r="BO333" s="119"/>
      <c r="BP333" s="119"/>
      <c r="BQ333" s="119"/>
      <c r="BR333" s="119"/>
      <c r="BS333" s="119"/>
      <c r="BT333" s="119"/>
      <c r="BU333" s="119"/>
      <c r="BV333" s="119"/>
      <c r="BW333" s="119"/>
      <c r="BX333" s="119"/>
      <c r="BY333" s="119"/>
      <c r="BZ333" s="119"/>
      <c r="CA333" s="119"/>
    </row>
    <row r="334" spans="1:79" ht="24" hidden="1" customHeight="1" outlineLevel="1">
      <c r="A334" s="36">
        <v>10</v>
      </c>
      <c r="B334" s="88"/>
      <c r="C334" s="89"/>
      <c r="D334" s="89"/>
      <c r="E334" s="90"/>
      <c r="F334" s="91"/>
      <c r="G334" s="44" t="s">
        <v>14</v>
      </c>
      <c r="H334" s="96">
        <v>43327</v>
      </c>
      <c r="I334" s="105">
        <v>9</v>
      </c>
      <c r="J334" s="92"/>
      <c r="K334" s="92"/>
      <c r="L334" s="92"/>
      <c r="M334" s="93"/>
      <c r="N334" s="90"/>
      <c r="O334" s="94"/>
      <c r="P334" s="90"/>
      <c r="Q334" s="90"/>
      <c r="R334" s="94"/>
      <c r="S334" s="90"/>
      <c r="T334" s="90"/>
      <c r="U334" s="94"/>
      <c r="V334" s="44"/>
      <c r="W334" s="90"/>
      <c r="X334" s="44"/>
      <c r="Y334" s="44"/>
      <c r="Z334" s="90"/>
      <c r="AA334" s="94"/>
      <c r="AB334" s="44"/>
      <c r="AC334" s="90"/>
      <c r="AD334" s="44"/>
      <c r="AE334" s="44"/>
      <c r="AF334" s="90"/>
      <c r="AG334" s="94"/>
      <c r="AH334" s="90"/>
      <c r="AI334" s="90"/>
      <c r="AJ334" s="94"/>
      <c r="AK334" s="90"/>
      <c r="AL334" s="90"/>
      <c r="AM334" s="94"/>
      <c r="AN334" s="44"/>
      <c r="AO334" s="90"/>
      <c r="AP334" s="44"/>
      <c r="AQ334" s="44"/>
      <c r="AR334" s="90"/>
      <c r="AS334" s="97"/>
      <c r="AT334" s="98"/>
      <c r="AU334" s="98"/>
      <c r="AV334" s="98"/>
      <c r="AW334" s="98"/>
      <c r="AX334" s="98"/>
      <c r="AY334" s="98"/>
      <c r="AZ334" s="98"/>
      <c r="BA334" s="99"/>
      <c r="BB334" s="99"/>
      <c r="BC334" s="99"/>
      <c r="BD334" s="99"/>
      <c r="BE334" s="99"/>
      <c r="BF334" s="99"/>
      <c r="BG334" s="119"/>
      <c r="BH334" s="119"/>
      <c r="BI334" s="119"/>
      <c r="BJ334" s="119"/>
      <c r="BK334" s="119"/>
      <c r="BL334" s="119"/>
      <c r="BM334" s="119"/>
      <c r="BN334" s="119"/>
      <c r="BO334" s="119"/>
      <c r="BP334" s="119"/>
      <c r="BQ334" s="119"/>
      <c r="BR334" s="119"/>
      <c r="BS334" s="119"/>
      <c r="BT334" s="119"/>
      <c r="BU334" s="119"/>
      <c r="BV334" s="119"/>
      <c r="BW334" s="119"/>
      <c r="BX334" s="119"/>
      <c r="BY334" s="119"/>
      <c r="BZ334" s="119"/>
      <c r="CA334" s="119"/>
    </row>
    <row r="335" spans="1:79" ht="24" hidden="1" customHeight="1" outlineLevel="1">
      <c r="A335" s="36">
        <v>11</v>
      </c>
      <c r="B335" s="88"/>
      <c r="C335" s="89"/>
      <c r="D335" s="89"/>
      <c r="E335" s="90"/>
      <c r="F335" s="91"/>
      <c r="G335" s="44" t="s">
        <v>14</v>
      </c>
      <c r="H335" s="96">
        <v>43328</v>
      </c>
      <c r="I335" s="105">
        <v>9</v>
      </c>
      <c r="J335" s="92"/>
      <c r="K335" s="92"/>
      <c r="L335" s="92"/>
      <c r="M335" s="93"/>
      <c r="N335" s="90"/>
      <c r="O335" s="94"/>
      <c r="P335" s="90"/>
      <c r="Q335" s="90"/>
      <c r="R335" s="94"/>
      <c r="S335" s="90"/>
      <c r="T335" s="90"/>
      <c r="U335" s="94"/>
      <c r="V335" s="44"/>
      <c r="W335" s="90"/>
      <c r="X335" s="44"/>
      <c r="Y335" s="44"/>
      <c r="Z335" s="90"/>
      <c r="AA335" s="94"/>
      <c r="AB335" s="44"/>
      <c r="AC335" s="90"/>
      <c r="AD335" s="44"/>
      <c r="AE335" s="44"/>
      <c r="AF335" s="90"/>
      <c r="AG335" s="94"/>
      <c r="AH335" s="90"/>
      <c r="AI335" s="90"/>
      <c r="AJ335" s="94"/>
      <c r="AK335" s="90"/>
      <c r="AL335" s="90"/>
      <c r="AM335" s="94"/>
      <c r="AN335" s="44"/>
      <c r="AO335" s="90"/>
      <c r="AP335" s="44"/>
      <c r="AQ335" s="44"/>
      <c r="AR335" s="90"/>
      <c r="AS335" s="97"/>
      <c r="AT335" s="98"/>
      <c r="AU335" s="98"/>
      <c r="AV335" s="98"/>
      <c r="AW335" s="98"/>
      <c r="AX335" s="98"/>
      <c r="AY335" s="98"/>
      <c r="AZ335" s="98"/>
      <c r="BA335" s="99"/>
      <c r="BB335" s="99"/>
      <c r="BC335" s="99"/>
      <c r="BD335" s="99"/>
      <c r="BE335" s="99"/>
      <c r="BF335" s="99"/>
      <c r="BG335" s="119"/>
      <c r="BH335" s="119"/>
      <c r="BI335" s="119"/>
      <c r="BJ335" s="119"/>
      <c r="BK335" s="119"/>
      <c r="BL335" s="119"/>
      <c r="BM335" s="119"/>
      <c r="BN335" s="119"/>
      <c r="BO335" s="119"/>
      <c r="BP335" s="119"/>
      <c r="BQ335" s="119"/>
      <c r="BR335" s="119"/>
      <c r="BS335" s="119"/>
      <c r="BT335" s="119"/>
      <c r="BU335" s="119"/>
      <c r="BV335" s="119"/>
      <c r="BW335" s="119"/>
      <c r="BX335" s="119"/>
      <c r="BY335" s="119"/>
      <c r="BZ335" s="119"/>
      <c r="CA335" s="119"/>
    </row>
    <row r="336" spans="1:79" ht="24" hidden="1" customHeight="1" outlineLevel="1">
      <c r="A336" s="36">
        <v>12</v>
      </c>
      <c r="B336" s="88"/>
      <c r="C336" s="89"/>
      <c r="D336" s="89"/>
      <c r="E336" s="90"/>
      <c r="F336" s="91"/>
      <c r="G336" s="44" t="s">
        <v>14</v>
      </c>
      <c r="H336" s="96">
        <v>43329</v>
      </c>
      <c r="I336" s="105">
        <v>9</v>
      </c>
      <c r="J336" s="92"/>
      <c r="K336" s="92"/>
      <c r="L336" s="92"/>
      <c r="M336" s="93"/>
      <c r="N336" s="90"/>
      <c r="O336" s="94"/>
      <c r="P336" s="90"/>
      <c r="Q336" s="90"/>
      <c r="R336" s="94"/>
      <c r="S336" s="90"/>
      <c r="T336" s="90"/>
      <c r="U336" s="94"/>
      <c r="V336" s="44"/>
      <c r="W336" s="90"/>
      <c r="X336" s="44"/>
      <c r="Y336" s="44"/>
      <c r="Z336" s="90"/>
      <c r="AA336" s="94"/>
      <c r="AB336" s="44"/>
      <c r="AC336" s="90"/>
      <c r="AD336" s="44"/>
      <c r="AE336" s="44"/>
      <c r="AF336" s="90"/>
      <c r="AG336" s="94"/>
      <c r="AH336" s="90"/>
      <c r="AI336" s="90"/>
      <c r="AJ336" s="94"/>
      <c r="AK336" s="90"/>
      <c r="AL336" s="90"/>
      <c r="AM336" s="94"/>
      <c r="AN336" s="44"/>
      <c r="AO336" s="90"/>
      <c r="AP336" s="44"/>
      <c r="AQ336" s="44"/>
      <c r="AR336" s="90"/>
      <c r="AS336" s="97"/>
      <c r="AT336" s="98"/>
      <c r="AU336" s="98"/>
      <c r="AV336" s="98"/>
      <c r="AW336" s="98"/>
      <c r="AX336" s="98"/>
      <c r="AY336" s="98"/>
      <c r="AZ336" s="98"/>
      <c r="BA336" s="99"/>
      <c r="BB336" s="99"/>
      <c r="BC336" s="99"/>
      <c r="BD336" s="99"/>
      <c r="BE336" s="99"/>
      <c r="BF336" s="99"/>
      <c r="BG336" s="119"/>
      <c r="BH336" s="119"/>
      <c r="BI336" s="119"/>
      <c r="BJ336" s="119"/>
      <c r="BK336" s="119"/>
      <c r="BL336" s="119"/>
      <c r="BM336" s="119"/>
      <c r="BN336" s="119"/>
      <c r="BO336" s="119"/>
      <c r="BP336" s="119"/>
      <c r="BQ336" s="119"/>
      <c r="BR336" s="119"/>
      <c r="BS336" s="119"/>
      <c r="BT336" s="119"/>
      <c r="BU336" s="119"/>
      <c r="BV336" s="119"/>
      <c r="BW336" s="119"/>
      <c r="BX336" s="119"/>
      <c r="BY336" s="119"/>
      <c r="BZ336" s="119"/>
      <c r="CA336" s="119"/>
    </row>
    <row r="337" spans="1:79" ht="24" hidden="1" customHeight="1" outlineLevel="1">
      <c r="A337" s="36">
        <v>13</v>
      </c>
      <c r="B337" s="88"/>
      <c r="C337" s="89"/>
      <c r="D337" s="89"/>
      <c r="E337" s="90"/>
      <c r="F337" s="91"/>
      <c r="G337" s="44" t="s">
        <v>14</v>
      </c>
      <c r="H337" s="96">
        <v>43330</v>
      </c>
      <c r="I337" s="105">
        <v>9</v>
      </c>
      <c r="J337" s="92"/>
      <c r="K337" s="92"/>
      <c r="L337" s="92"/>
      <c r="M337" s="93"/>
      <c r="N337" s="90"/>
      <c r="O337" s="94"/>
      <c r="P337" s="90"/>
      <c r="Q337" s="90"/>
      <c r="R337" s="94"/>
      <c r="S337" s="90"/>
      <c r="T337" s="90"/>
      <c r="U337" s="94"/>
      <c r="V337" s="44"/>
      <c r="W337" s="90"/>
      <c r="X337" s="44"/>
      <c r="Y337" s="44"/>
      <c r="Z337" s="90"/>
      <c r="AA337" s="94"/>
      <c r="AB337" s="44"/>
      <c r="AC337" s="90"/>
      <c r="AD337" s="44"/>
      <c r="AE337" s="44"/>
      <c r="AF337" s="90"/>
      <c r="AG337" s="94"/>
      <c r="AH337" s="90"/>
      <c r="AI337" s="90"/>
      <c r="AJ337" s="94"/>
      <c r="AK337" s="90"/>
      <c r="AL337" s="90"/>
      <c r="AM337" s="94"/>
      <c r="AN337" s="44"/>
      <c r="AO337" s="90"/>
      <c r="AP337" s="44"/>
      <c r="AQ337" s="44"/>
      <c r="AR337" s="90"/>
      <c r="AS337" s="97"/>
      <c r="AT337" s="98"/>
      <c r="AU337" s="98"/>
      <c r="AV337" s="98"/>
      <c r="AW337" s="98"/>
      <c r="AX337" s="98"/>
      <c r="AY337" s="98"/>
      <c r="AZ337" s="98"/>
      <c r="BA337" s="99"/>
      <c r="BB337" s="99"/>
      <c r="BC337" s="99"/>
      <c r="BD337" s="99"/>
      <c r="BE337" s="99"/>
      <c r="BF337" s="99"/>
      <c r="BG337" s="119"/>
      <c r="BH337" s="119"/>
      <c r="BI337" s="119"/>
      <c r="BJ337" s="119"/>
      <c r="BK337" s="119"/>
      <c r="BL337" s="119"/>
      <c r="BM337" s="119"/>
      <c r="BN337" s="119"/>
      <c r="BO337" s="119"/>
      <c r="BP337" s="119"/>
      <c r="BQ337" s="119"/>
      <c r="BR337" s="119"/>
      <c r="BS337" s="119"/>
      <c r="BT337" s="119"/>
      <c r="BU337" s="119"/>
      <c r="BV337" s="119"/>
      <c r="BW337" s="119"/>
      <c r="BX337" s="119"/>
      <c r="BY337" s="119"/>
      <c r="BZ337" s="119"/>
      <c r="CA337" s="119"/>
    </row>
    <row r="338" spans="1:79" ht="24" hidden="1" customHeight="1" outlineLevel="1">
      <c r="A338" s="36">
        <v>14</v>
      </c>
      <c r="B338" s="88"/>
      <c r="C338" s="89"/>
      <c r="D338" s="89"/>
      <c r="E338" s="90"/>
      <c r="F338" s="91"/>
      <c r="G338" s="44" t="s">
        <v>14</v>
      </c>
      <c r="H338" s="96">
        <v>43331</v>
      </c>
      <c r="I338" s="105">
        <v>9</v>
      </c>
      <c r="J338" s="92"/>
      <c r="K338" s="92"/>
      <c r="L338" s="92"/>
      <c r="M338" s="93"/>
      <c r="N338" s="90"/>
      <c r="O338" s="94"/>
      <c r="P338" s="90"/>
      <c r="Q338" s="90"/>
      <c r="R338" s="94"/>
      <c r="S338" s="90"/>
      <c r="T338" s="90"/>
      <c r="U338" s="94"/>
      <c r="V338" s="44"/>
      <c r="W338" s="90"/>
      <c r="X338" s="44"/>
      <c r="Y338" s="44"/>
      <c r="Z338" s="90"/>
      <c r="AA338" s="94"/>
      <c r="AB338" s="44"/>
      <c r="AC338" s="90"/>
      <c r="AD338" s="44"/>
      <c r="AE338" s="44"/>
      <c r="AF338" s="90"/>
      <c r="AG338" s="94"/>
      <c r="AH338" s="90"/>
      <c r="AI338" s="90"/>
      <c r="AJ338" s="94"/>
      <c r="AK338" s="90"/>
      <c r="AL338" s="90"/>
      <c r="AM338" s="94"/>
      <c r="AN338" s="44"/>
      <c r="AO338" s="90"/>
      <c r="AP338" s="44"/>
      <c r="AQ338" s="44"/>
      <c r="AR338" s="90"/>
      <c r="AS338" s="97"/>
      <c r="AT338" s="98"/>
      <c r="AU338" s="98"/>
      <c r="AV338" s="98"/>
      <c r="AW338" s="98"/>
      <c r="AX338" s="98"/>
      <c r="AY338" s="98"/>
      <c r="AZ338" s="98"/>
      <c r="BA338" s="99"/>
      <c r="BB338" s="99"/>
      <c r="BC338" s="99"/>
      <c r="BD338" s="99"/>
      <c r="BE338" s="99"/>
      <c r="BF338" s="99"/>
      <c r="BG338" s="119"/>
      <c r="BH338" s="119"/>
      <c r="BI338" s="119"/>
      <c r="BJ338" s="119"/>
      <c r="BK338" s="119"/>
      <c r="BL338" s="119"/>
      <c r="BM338" s="119"/>
      <c r="BN338" s="119"/>
      <c r="BO338" s="119"/>
      <c r="BP338" s="119"/>
      <c r="BQ338" s="119"/>
      <c r="BR338" s="119"/>
      <c r="BS338" s="119"/>
      <c r="BT338" s="119"/>
      <c r="BU338" s="119"/>
      <c r="BV338" s="119"/>
      <c r="BW338" s="119"/>
      <c r="BX338" s="119"/>
      <c r="BY338" s="119"/>
      <c r="BZ338" s="119"/>
      <c r="CA338" s="119"/>
    </row>
    <row r="339" spans="1:79" ht="24" hidden="1" customHeight="1" outlineLevel="1">
      <c r="B339" s="88"/>
      <c r="C339" s="89"/>
      <c r="D339" s="89"/>
      <c r="E339" s="90"/>
      <c r="F339" s="91"/>
      <c r="G339" s="44" t="s">
        <v>14</v>
      </c>
      <c r="H339" s="96">
        <v>43332</v>
      </c>
      <c r="I339" s="105">
        <v>9</v>
      </c>
      <c r="J339" s="92"/>
      <c r="K339" s="92"/>
      <c r="L339" s="92"/>
      <c r="M339" s="93"/>
      <c r="N339" s="90"/>
      <c r="O339" s="94"/>
      <c r="P339" s="90"/>
      <c r="Q339" s="90"/>
      <c r="R339" s="94"/>
      <c r="S339" s="90"/>
      <c r="T339" s="90"/>
      <c r="U339" s="94"/>
      <c r="V339" s="44"/>
      <c r="W339" s="90"/>
      <c r="X339" s="44"/>
      <c r="Y339" s="44"/>
      <c r="Z339" s="90"/>
      <c r="AA339" s="94"/>
      <c r="AB339" s="44"/>
      <c r="AC339" s="90"/>
      <c r="AD339" s="44"/>
      <c r="AE339" s="44"/>
      <c r="AF339" s="90"/>
      <c r="AG339" s="94"/>
      <c r="AH339" s="90"/>
      <c r="AI339" s="90"/>
      <c r="AJ339" s="94"/>
      <c r="AK339" s="90"/>
      <c r="AL339" s="90"/>
      <c r="AM339" s="94"/>
      <c r="AN339" s="44"/>
      <c r="AO339" s="90"/>
      <c r="AP339" s="44"/>
      <c r="AQ339" s="44"/>
      <c r="AR339" s="90"/>
      <c r="AS339" s="97"/>
      <c r="AT339" s="98"/>
      <c r="AU339" s="98"/>
      <c r="AV339" s="98"/>
      <c r="AW339" s="98"/>
      <c r="AX339" s="98"/>
      <c r="AY339" s="98"/>
      <c r="AZ339" s="98"/>
      <c r="BA339" s="99"/>
      <c r="BB339" s="99"/>
      <c r="BC339" s="99"/>
      <c r="BD339" s="99"/>
      <c r="BE339" s="99"/>
      <c r="BF339" s="99"/>
      <c r="BG339" s="119"/>
      <c r="BH339" s="119"/>
      <c r="BI339" s="119"/>
      <c r="BJ339" s="119"/>
      <c r="BK339" s="119"/>
      <c r="BL339" s="119"/>
      <c r="BM339" s="119"/>
      <c r="BN339" s="119"/>
      <c r="BO339" s="119"/>
      <c r="BP339" s="119"/>
      <c r="BQ339" s="119"/>
      <c r="BR339" s="119"/>
      <c r="BS339" s="119"/>
      <c r="BT339" s="119"/>
      <c r="BU339" s="119"/>
      <c r="BV339" s="119"/>
      <c r="BW339" s="119"/>
      <c r="BX339" s="119"/>
      <c r="BY339" s="119"/>
      <c r="BZ339" s="119"/>
      <c r="CA339" s="119"/>
    </row>
    <row r="340" spans="1:79" ht="24" hidden="1" customHeight="1" outlineLevel="1">
      <c r="B340" s="88"/>
      <c r="C340" s="89"/>
      <c r="D340" s="89"/>
      <c r="E340" s="90"/>
      <c r="F340" s="91"/>
      <c r="G340" s="44" t="s">
        <v>14</v>
      </c>
      <c r="H340" s="96">
        <v>43333</v>
      </c>
      <c r="I340" s="105">
        <v>0</v>
      </c>
      <c r="J340" s="92"/>
      <c r="K340" s="92"/>
      <c r="L340" s="92"/>
      <c r="M340" s="93"/>
      <c r="N340" s="90"/>
      <c r="O340" s="94"/>
      <c r="P340" s="90"/>
      <c r="Q340" s="90"/>
      <c r="R340" s="94"/>
      <c r="S340" s="90"/>
      <c r="T340" s="90"/>
      <c r="U340" s="94"/>
      <c r="V340" s="44"/>
      <c r="W340" s="90"/>
      <c r="X340" s="44"/>
      <c r="Y340" s="44"/>
      <c r="Z340" s="90"/>
      <c r="AA340" s="94"/>
      <c r="AB340" s="44"/>
      <c r="AC340" s="90"/>
      <c r="AD340" s="44"/>
      <c r="AE340" s="44"/>
      <c r="AF340" s="90"/>
      <c r="AG340" s="94"/>
      <c r="AH340" s="90"/>
      <c r="AI340" s="90"/>
      <c r="AJ340" s="94"/>
      <c r="AK340" s="90"/>
      <c r="AL340" s="90"/>
      <c r="AM340" s="94"/>
      <c r="AN340" s="44"/>
      <c r="AO340" s="90"/>
      <c r="AP340" s="44"/>
      <c r="AQ340" s="44"/>
      <c r="AR340" s="90"/>
      <c r="AS340" s="97"/>
      <c r="AT340" s="98"/>
      <c r="AU340" s="98"/>
      <c r="AV340" s="98"/>
      <c r="AW340" s="98"/>
      <c r="AX340" s="98"/>
      <c r="AY340" s="98"/>
      <c r="AZ340" s="98"/>
      <c r="BA340" s="99"/>
      <c r="BB340" s="99"/>
      <c r="BC340" s="99"/>
      <c r="BD340" s="99"/>
      <c r="BE340" s="99"/>
      <c r="BF340" s="99"/>
      <c r="BG340" s="119"/>
      <c r="BH340" s="119"/>
      <c r="BI340" s="119"/>
      <c r="BJ340" s="119"/>
      <c r="BK340" s="119"/>
      <c r="BL340" s="119"/>
      <c r="BM340" s="119"/>
      <c r="BN340" s="119"/>
      <c r="BO340" s="119"/>
      <c r="BP340" s="119"/>
      <c r="BQ340" s="119"/>
      <c r="BR340" s="119"/>
      <c r="BS340" s="119"/>
      <c r="BT340" s="119"/>
      <c r="BU340" s="119"/>
      <c r="BV340" s="119"/>
      <c r="BW340" s="119"/>
      <c r="BX340" s="119"/>
      <c r="BY340" s="119"/>
      <c r="BZ340" s="119"/>
      <c r="CA340" s="119"/>
    </row>
    <row r="341" spans="1:79" ht="24" hidden="1" customHeight="1" outlineLevel="1">
      <c r="B341" s="88"/>
      <c r="C341" s="89"/>
      <c r="D341" s="89"/>
      <c r="E341" s="90"/>
      <c r="F341" s="91"/>
      <c r="G341" s="44" t="s">
        <v>14</v>
      </c>
      <c r="H341" s="96">
        <v>43334</v>
      </c>
      <c r="I341" s="105">
        <v>0</v>
      </c>
      <c r="J341" s="92"/>
      <c r="K341" s="92"/>
      <c r="L341" s="92"/>
      <c r="M341" s="93"/>
      <c r="N341" s="90"/>
      <c r="O341" s="94"/>
      <c r="P341" s="90"/>
      <c r="Q341" s="90"/>
      <c r="R341" s="94"/>
      <c r="S341" s="90"/>
      <c r="T341" s="90"/>
      <c r="U341" s="94"/>
      <c r="V341" s="44"/>
      <c r="W341" s="90"/>
      <c r="X341" s="44"/>
      <c r="Y341" s="44"/>
      <c r="Z341" s="90"/>
      <c r="AA341" s="94"/>
      <c r="AB341" s="44"/>
      <c r="AC341" s="90"/>
      <c r="AD341" s="44"/>
      <c r="AE341" s="44"/>
      <c r="AF341" s="90"/>
      <c r="AG341" s="94"/>
      <c r="AH341" s="90"/>
      <c r="AI341" s="90"/>
      <c r="AJ341" s="94"/>
      <c r="AK341" s="90"/>
      <c r="AL341" s="90"/>
      <c r="AM341" s="94"/>
      <c r="AN341" s="44"/>
      <c r="AO341" s="90"/>
      <c r="AP341" s="44"/>
      <c r="AQ341" s="44"/>
      <c r="AR341" s="90"/>
      <c r="AS341" s="97"/>
      <c r="AT341" s="98"/>
      <c r="AU341" s="98"/>
      <c r="AV341" s="98"/>
      <c r="AW341" s="98"/>
      <c r="AX341" s="98"/>
      <c r="AY341" s="98"/>
      <c r="AZ341" s="98"/>
      <c r="BA341" s="99"/>
      <c r="BB341" s="99"/>
      <c r="BC341" s="99"/>
      <c r="BD341" s="99"/>
      <c r="BE341" s="99"/>
      <c r="BF341" s="99"/>
      <c r="BG341" s="119"/>
      <c r="BH341" s="119"/>
      <c r="BI341" s="119"/>
      <c r="BJ341" s="119"/>
      <c r="BK341" s="119"/>
      <c r="BL341" s="119"/>
      <c r="BM341" s="119"/>
      <c r="BN341" s="119"/>
      <c r="BO341" s="119"/>
      <c r="BP341" s="119"/>
      <c r="BQ341" s="119"/>
      <c r="BR341" s="119"/>
      <c r="BS341" s="119"/>
      <c r="BT341" s="119"/>
      <c r="BU341" s="119"/>
      <c r="BV341" s="119"/>
      <c r="BW341" s="119"/>
      <c r="BX341" s="119"/>
      <c r="BY341" s="119"/>
      <c r="BZ341" s="119"/>
      <c r="CA341" s="119"/>
    </row>
    <row r="342" spans="1:79" ht="24" hidden="1" customHeight="1" outlineLevel="1">
      <c r="B342" s="88"/>
      <c r="C342" s="89"/>
      <c r="D342" s="89"/>
      <c r="E342" s="90"/>
      <c r="F342" s="91"/>
      <c r="G342" s="44" t="s">
        <v>14</v>
      </c>
      <c r="H342" s="96">
        <v>43335</v>
      </c>
      <c r="I342" s="105">
        <v>0</v>
      </c>
      <c r="J342" s="92"/>
      <c r="K342" s="92"/>
      <c r="L342" s="92"/>
      <c r="M342" s="93"/>
      <c r="N342" s="90"/>
      <c r="O342" s="94"/>
      <c r="P342" s="90"/>
      <c r="Q342" s="90"/>
      <c r="R342" s="94"/>
      <c r="S342" s="90"/>
      <c r="T342" s="90"/>
      <c r="U342" s="94"/>
      <c r="V342" s="44"/>
      <c r="W342" s="90"/>
      <c r="X342" s="44"/>
      <c r="Y342" s="44"/>
      <c r="Z342" s="90"/>
      <c r="AA342" s="94"/>
      <c r="AB342" s="44"/>
      <c r="AC342" s="90"/>
      <c r="AD342" s="44"/>
      <c r="AE342" s="44"/>
      <c r="AF342" s="90"/>
      <c r="AG342" s="94"/>
      <c r="AH342" s="90"/>
      <c r="AI342" s="90"/>
      <c r="AJ342" s="94"/>
      <c r="AK342" s="90"/>
      <c r="AL342" s="90"/>
      <c r="AM342" s="94"/>
      <c r="AN342" s="44"/>
      <c r="AO342" s="90"/>
      <c r="AP342" s="44"/>
      <c r="AQ342" s="44"/>
      <c r="AR342" s="90"/>
      <c r="AS342" s="97"/>
      <c r="AT342" s="98"/>
      <c r="AU342" s="98"/>
      <c r="AV342" s="98"/>
      <c r="AW342" s="98"/>
      <c r="AX342" s="98"/>
      <c r="AY342" s="98"/>
      <c r="AZ342" s="98"/>
      <c r="BA342" s="99"/>
      <c r="BB342" s="99"/>
      <c r="BC342" s="99"/>
      <c r="BD342" s="99"/>
      <c r="BE342" s="99"/>
      <c r="BF342" s="99"/>
      <c r="BG342" s="119"/>
      <c r="BH342" s="119"/>
      <c r="BI342" s="119"/>
      <c r="BJ342" s="119"/>
      <c r="BK342" s="119"/>
      <c r="BL342" s="119"/>
      <c r="BM342" s="119"/>
      <c r="BN342" s="119"/>
      <c r="BO342" s="119"/>
      <c r="BP342" s="119"/>
      <c r="BQ342" s="119"/>
      <c r="BR342" s="119"/>
      <c r="BS342" s="119"/>
      <c r="BT342" s="119"/>
      <c r="BU342" s="119"/>
      <c r="BV342" s="119"/>
      <c r="BW342" s="119"/>
      <c r="BX342" s="119"/>
      <c r="BY342" s="119"/>
      <c r="BZ342" s="119"/>
      <c r="CA342" s="119"/>
    </row>
    <row r="343" spans="1:79" ht="24" hidden="1" customHeight="1" outlineLevel="1">
      <c r="B343" s="88"/>
      <c r="C343" s="89"/>
      <c r="D343" s="89"/>
      <c r="E343" s="90"/>
      <c r="F343" s="91"/>
      <c r="G343" s="44" t="s">
        <v>14</v>
      </c>
      <c r="H343" s="96">
        <v>43336</v>
      </c>
      <c r="I343" s="105">
        <v>0</v>
      </c>
      <c r="J343" s="92"/>
      <c r="K343" s="92"/>
      <c r="L343" s="92"/>
      <c r="M343" s="93"/>
      <c r="N343" s="90"/>
      <c r="O343" s="94"/>
      <c r="P343" s="90"/>
      <c r="Q343" s="90"/>
      <c r="R343" s="94"/>
      <c r="S343" s="90"/>
      <c r="T343" s="90"/>
      <c r="U343" s="94"/>
      <c r="V343" s="44"/>
      <c r="W343" s="90"/>
      <c r="X343" s="44"/>
      <c r="Y343" s="44"/>
      <c r="Z343" s="90"/>
      <c r="AA343" s="94"/>
      <c r="AB343" s="44"/>
      <c r="AC343" s="90"/>
      <c r="AD343" s="44"/>
      <c r="AE343" s="44"/>
      <c r="AF343" s="90"/>
      <c r="AG343" s="94"/>
      <c r="AH343" s="90"/>
      <c r="AI343" s="90"/>
      <c r="AJ343" s="94"/>
      <c r="AK343" s="90"/>
      <c r="AL343" s="90"/>
      <c r="AM343" s="94"/>
      <c r="AN343" s="44"/>
      <c r="AO343" s="90"/>
      <c r="AP343" s="44"/>
      <c r="AQ343" s="44"/>
      <c r="AR343" s="90"/>
      <c r="AS343" s="97"/>
      <c r="AT343" s="98"/>
      <c r="AU343" s="98"/>
      <c r="AV343" s="98"/>
      <c r="AW343" s="98"/>
      <c r="AX343" s="98"/>
      <c r="AY343" s="98"/>
      <c r="AZ343" s="98"/>
      <c r="BA343" s="99"/>
      <c r="BB343" s="99"/>
      <c r="BC343" s="99"/>
      <c r="BD343" s="99"/>
      <c r="BE343" s="99"/>
      <c r="BF343" s="99"/>
      <c r="BG343" s="119"/>
      <c r="BH343" s="119"/>
      <c r="BI343" s="119"/>
      <c r="BJ343" s="119"/>
      <c r="BK343" s="119"/>
      <c r="BL343" s="119"/>
      <c r="BM343" s="119"/>
      <c r="BN343" s="119"/>
      <c r="BO343" s="119"/>
      <c r="BP343" s="119"/>
      <c r="BQ343" s="119"/>
      <c r="BR343" s="119"/>
      <c r="BS343" s="119"/>
      <c r="BT343" s="119"/>
      <c r="BU343" s="119"/>
      <c r="BV343" s="119"/>
      <c r="BW343" s="119"/>
      <c r="BX343" s="119"/>
      <c r="BY343" s="119"/>
      <c r="BZ343" s="119"/>
      <c r="CA343" s="119"/>
    </row>
    <row r="344" spans="1:79" ht="24" hidden="1" customHeight="1" outlineLevel="1">
      <c r="B344" s="88"/>
      <c r="C344" s="89"/>
      <c r="D344" s="89"/>
      <c r="E344" s="90"/>
      <c r="F344" s="91"/>
      <c r="G344" s="44" t="s">
        <v>14</v>
      </c>
      <c r="H344" s="96">
        <v>43337</v>
      </c>
      <c r="I344" s="105">
        <v>0</v>
      </c>
      <c r="J344" s="92"/>
      <c r="K344" s="92"/>
      <c r="L344" s="92"/>
      <c r="M344" s="93"/>
      <c r="N344" s="90"/>
      <c r="O344" s="94"/>
      <c r="P344" s="90"/>
      <c r="Q344" s="90"/>
      <c r="R344" s="94"/>
      <c r="S344" s="90"/>
      <c r="T344" s="90"/>
      <c r="U344" s="94"/>
      <c r="V344" s="44"/>
      <c r="W344" s="90"/>
      <c r="X344" s="44"/>
      <c r="Y344" s="44"/>
      <c r="Z344" s="90"/>
      <c r="AA344" s="94"/>
      <c r="AB344" s="44"/>
      <c r="AC344" s="90"/>
      <c r="AD344" s="44"/>
      <c r="AE344" s="44"/>
      <c r="AF344" s="90"/>
      <c r="AG344" s="94"/>
      <c r="AH344" s="90"/>
      <c r="AI344" s="90"/>
      <c r="AJ344" s="94"/>
      <c r="AK344" s="90"/>
      <c r="AL344" s="90"/>
      <c r="AM344" s="94"/>
      <c r="AN344" s="44"/>
      <c r="AO344" s="90"/>
      <c r="AP344" s="44"/>
      <c r="AQ344" s="44"/>
      <c r="AR344" s="90"/>
      <c r="AS344" s="97"/>
      <c r="AT344" s="98"/>
      <c r="AU344" s="98"/>
      <c r="AV344" s="98"/>
      <c r="AW344" s="98"/>
      <c r="AX344" s="98"/>
      <c r="AY344" s="98"/>
      <c r="AZ344" s="98"/>
      <c r="BA344" s="99"/>
      <c r="BB344" s="99"/>
      <c r="BC344" s="99"/>
      <c r="BD344" s="99"/>
      <c r="BE344" s="99"/>
      <c r="BF344" s="99"/>
      <c r="BG344" s="119"/>
      <c r="BH344" s="119"/>
      <c r="BI344" s="119"/>
      <c r="BJ344" s="119"/>
      <c r="BK344" s="119"/>
      <c r="BL344" s="119"/>
      <c r="BM344" s="119"/>
      <c r="BN344" s="119"/>
      <c r="BO344" s="119"/>
      <c r="BP344" s="119"/>
      <c r="BQ344" s="119"/>
      <c r="BR344" s="119"/>
      <c r="BS344" s="119"/>
      <c r="BT344" s="119"/>
      <c r="BU344" s="119"/>
      <c r="BV344" s="119"/>
      <c r="BW344" s="119"/>
      <c r="BX344" s="119"/>
      <c r="BY344" s="119"/>
      <c r="BZ344" s="119"/>
      <c r="CA344" s="119"/>
    </row>
    <row r="345" spans="1:79" ht="24" hidden="1" customHeight="1" outlineLevel="1">
      <c r="B345" s="88"/>
      <c r="C345" s="89"/>
      <c r="D345" s="89"/>
      <c r="E345" s="90"/>
      <c r="F345" s="91"/>
      <c r="G345" s="44" t="s">
        <v>14</v>
      </c>
      <c r="H345" s="96">
        <v>43338</v>
      </c>
      <c r="I345" s="105">
        <v>0</v>
      </c>
      <c r="J345" s="92"/>
      <c r="K345" s="92"/>
      <c r="L345" s="92"/>
      <c r="M345" s="93"/>
      <c r="N345" s="90"/>
      <c r="O345" s="94"/>
      <c r="P345" s="90"/>
      <c r="Q345" s="90"/>
      <c r="R345" s="94"/>
      <c r="S345" s="90"/>
      <c r="T345" s="90"/>
      <c r="U345" s="94"/>
      <c r="V345" s="44"/>
      <c r="W345" s="90"/>
      <c r="X345" s="44"/>
      <c r="Y345" s="44"/>
      <c r="Z345" s="90"/>
      <c r="AA345" s="94"/>
      <c r="AB345" s="44"/>
      <c r="AC345" s="90"/>
      <c r="AD345" s="44"/>
      <c r="AE345" s="44"/>
      <c r="AF345" s="90"/>
      <c r="AG345" s="94"/>
      <c r="AH345" s="90"/>
      <c r="AI345" s="90"/>
      <c r="AJ345" s="94"/>
      <c r="AK345" s="90"/>
      <c r="AL345" s="90"/>
      <c r="AM345" s="94"/>
      <c r="AN345" s="44"/>
      <c r="AO345" s="90"/>
      <c r="AP345" s="44"/>
      <c r="AQ345" s="44"/>
      <c r="AR345" s="90"/>
      <c r="AS345" s="97"/>
      <c r="AT345" s="98"/>
      <c r="AU345" s="98"/>
      <c r="AV345" s="98"/>
      <c r="AW345" s="98"/>
      <c r="AX345" s="98"/>
      <c r="AY345" s="98"/>
      <c r="AZ345" s="98"/>
      <c r="BA345" s="99"/>
      <c r="BB345" s="99"/>
      <c r="BC345" s="99"/>
      <c r="BD345" s="99"/>
      <c r="BE345" s="99"/>
      <c r="BF345" s="99"/>
      <c r="BG345" s="119"/>
      <c r="BH345" s="119"/>
      <c r="BI345" s="119"/>
      <c r="BJ345" s="119"/>
      <c r="BK345" s="119"/>
      <c r="BL345" s="119"/>
      <c r="BM345" s="119"/>
      <c r="BN345" s="119"/>
      <c r="BO345" s="119"/>
      <c r="BP345" s="119"/>
      <c r="BQ345" s="119"/>
      <c r="BR345" s="119"/>
      <c r="BS345" s="119"/>
      <c r="BT345" s="119"/>
      <c r="BU345" s="119"/>
      <c r="BV345" s="119"/>
      <c r="BW345" s="119"/>
      <c r="BX345" s="119"/>
      <c r="BY345" s="119"/>
      <c r="BZ345" s="119"/>
      <c r="CA345" s="119"/>
    </row>
    <row r="346" spans="1:79" ht="24" hidden="1" customHeight="1" outlineLevel="1">
      <c r="B346" s="88"/>
      <c r="C346" s="89"/>
      <c r="D346" s="89"/>
      <c r="E346" s="90"/>
      <c r="F346" s="91"/>
      <c r="G346" s="44" t="s">
        <v>14</v>
      </c>
      <c r="H346" s="96">
        <v>43339</v>
      </c>
      <c r="I346" s="105">
        <v>0</v>
      </c>
      <c r="J346" s="92"/>
      <c r="K346" s="92"/>
      <c r="L346" s="92"/>
      <c r="M346" s="93"/>
      <c r="N346" s="90"/>
      <c r="O346" s="94"/>
      <c r="P346" s="90"/>
      <c r="Q346" s="90"/>
      <c r="R346" s="94"/>
      <c r="S346" s="90"/>
      <c r="T346" s="90"/>
      <c r="U346" s="94"/>
      <c r="V346" s="44"/>
      <c r="W346" s="90"/>
      <c r="X346" s="44"/>
      <c r="Y346" s="44"/>
      <c r="Z346" s="90"/>
      <c r="AA346" s="94"/>
      <c r="AB346" s="44"/>
      <c r="AC346" s="90"/>
      <c r="AD346" s="44"/>
      <c r="AE346" s="44"/>
      <c r="AF346" s="90"/>
      <c r="AG346" s="94"/>
      <c r="AH346" s="90"/>
      <c r="AI346" s="90"/>
      <c r="AJ346" s="94"/>
      <c r="AK346" s="90"/>
      <c r="AL346" s="90"/>
      <c r="AM346" s="94"/>
      <c r="AN346" s="44"/>
      <c r="AO346" s="90"/>
      <c r="AP346" s="44"/>
      <c r="AQ346" s="44"/>
      <c r="AR346" s="90"/>
      <c r="AS346" s="97"/>
      <c r="AT346" s="98"/>
      <c r="AU346" s="98"/>
      <c r="AV346" s="98"/>
      <c r="AW346" s="98"/>
      <c r="AX346" s="98"/>
      <c r="AY346" s="98"/>
      <c r="AZ346" s="98"/>
      <c r="BA346" s="99"/>
      <c r="BB346" s="99"/>
      <c r="BC346" s="99"/>
      <c r="BD346" s="99"/>
      <c r="BE346" s="99"/>
      <c r="BF346" s="99"/>
      <c r="BG346" s="119"/>
      <c r="BH346" s="119"/>
      <c r="BI346" s="119"/>
      <c r="BJ346" s="119"/>
      <c r="BK346" s="119"/>
      <c r="BL346" s="119"/>
      <c r="BM346" s="119"/>
      <c r="BN346" s="119"/>
      <c r="BO346" s="119"/>
      <c r="BP346" s="119"/>
      <c r="BQ346" s="119"/>
      <c r="BR346" s="119"/>
      <c r="BS346" s="119"/>
      <c r="BT346" s="119"/>
      <c r="BU346" s="119"/>
      <c r="BV346" s="119"/>
      <c r="BW346" s="119"/>
      <c r="BX346" s="119"/>
      <c r="BY346" s="119"/>
      <c r="BZ346" s="119"/>
      <c r="CA346" s="119"/>
    </row>
    <row r="347" spans="1:79" ht="24" hidden="1" customHeight="1" outlineLevel="1">
      <c r="B347" s="88"/>
      <c r="C347" s="89"/>
      <c r="D347" s="89"/>
      <c r="E347" s="90"/>
      <c r="F347" s="91"/>
      <c r="G347" s="44" t="s">
        <v>14</v>
      </c>
      <c r="H347" s="96">
        <v>43340</v>
      </c>
      <c r="I347" s="105">
        <v>9</v>
      </c>
      <c r="J347" s="92"/>
      <c r="K347" s="92"/>
      <c r="L347" s="92"/>
      <c r="M347" s="93"/>
      <c r="N347" s="90"/>
      <c r="O347" s="94"/>
      <c r="P347" s="90"/>
      <c r="Q347" s="90"/>
      <c r="R347" s="94"/>
      <c r="S347" s="90"/>
      <c r="T347" s="90"/>
      <c r="U347" s="94"/>
      <c r="V347" s="44"/>
      <c r="W347" s="90"/>
      <c r="X347" s="44"/>
      <c r="Y347" s="44"/>
      <c r="Z347" s="90"/>
      <c r="AA347" s="94"/>
      <c r="AB347" s="44"/>
      <c r="AC347" s="90"/>
      <c r="AD347" s="44"/>
      <c r="AE347" s="44"/>
      <c r="AF347" s="90"/>
      <c r="AG347" s="94"/>
      <c r="AH347" s="90"/>
      <c r="AI347" s="90"/>
      <c r="AJ347" s="94"/>
      <c r="AK347" s="90"/>
      <c r="AL347" s="90"/>
      <c r="AM347" s="94"/>
      <c r="AN347" s="44"/>
      <c r="AO347" s="90"/>
      <c r="AP347" s="44"/>
      <c r="AQ347" s="44"/>
      <c r="AR347" s="90"/>
      <c r="AS347" s="97"/>
      <c r="AT347" s="98"/>
      <c r="AU347" s="98"/>
      <c r="AV347" s="98"/>
      <c r="AW347" s="98"/>
      <c r="AX347" s="98"/>
      <c r="AY347" s="98"/>
      <c r="AZ347" s="98"/>
      <c r="BA347" s="99"/>
      <c r="BB347" s="99"/>
      <c r="BC347" s="99"/>
      <c r="BD347" s="99"/>
      <c r="BE347" s="99"/>
      <c r="BF347" s="99"/>
      <c r="BG347" s="119"/>
      <c r="BH347" s="119"/>
      <c r="BI347" s="119"/>
      <c r="BJ347" s="119"/>
      <c r="BK347" s="119"/>
      <c r="BL347" s="119"/>
      <c r="BM347" s="119"/>
      <c r="BN347" s="119"/>
      <c r="BO347" s="119"/>
      <c r="BP347" s="119"/>
      <c r="BQ347" s="119"/>
      <c r="BR347" s="119"/>
      <c r="BS347" s="119"/>
      <c r="BT347" s="119"/>
      <c r="BU347" s="119"/>
      <c r="BV347" s="119"/>
      <c r="BW347" s="119"/>
      <c r="BX347" s="119"/>
      <c r="BY347" s="119"/>
      <c r="BZ347" s="119"/>
      <c r="CA347" s="119"/>
    </row>
    <row r="348" spans="1:79" ht="24" hidden="1" customHeight="1" outlineLevel="1">
      <c r="B348" s="88"/>
      <c r="C348" s="89"/>
      <c r="D348" s="89"/>
      <c r="E348" s="90"/>
      <c r="F348" s="91"/>
      <c r="G348" s="44" t="s">
        <v>14</v>
      </c>
      <c r="H348" s="96">
        <v>43341</v>
      </c>
      <c r="I348" s="105">
        <v>9</v>
      </c>
      <c r="J348" s="92"/>
      <c r="K348" s="92"/>
      <c r="L348" s="92"/>
      <c r="M348" s="93"/>
      <c r="N348" s="90"/>
      <c r="O348" s="94"/>
      <c r="P348" s="90"/>
      <c r="Q348" s="90"/>
      <c r="R348" s="94"/>
      <c r="S348" s="90"/>
      <c r="T348" s="90"/>
      <c r="U348" s="94"/>
      <c r="V348" s="44"/>
      <c r="W348" s="90"/>
      <c r="X348" s="44"/>
      <c r="Y348" s="44"/>
      <c r="Z348" s="90"/>
      <c r="AA348" s="94"/>
      <c r="AB348" s="44"/>
      <c r="AC348" s="90"/>
      <c r="AD348" s="44"/>
      <c r="AE348" s="44"/>
      <c r="AF348" s="90"/>
      <c r="AG348" s="94"/>
      <c r="AH348" s="90"/>
      <c r="AI348" s="90"/>
      <c r="AJ348" s="94"/>
      <c r="AK348" s="90"/>
      <c r="AL348" s="90"/>
      <c r="AM348" s="94"/>
      <c r="AN348" s="44"/>
      <c r="AO348" s="90"/>
      <c r="AP348" s="44"/>
      <c r="AQ348" s="44"/>
      <c r="AR348" s="90"/>
      <c r="AS348" s="97"/>
      <c r="AT348" s="98"/>
      <c r="AU348" s="98"/>
      <c r="AV348" s="98"/>
      <c r="AW348" s="98"/>
      <c r="AX348" s="98"/>
      <c r="AY348" s="98"/>
      <c r="AZ348" s="98"/>
      <c r="BA348" s="99"/>
      <c r="BB348" s="99"/>
      <c r="BC348" s="99"/>
      <c r="BD348" s="99"/>
      <c r="BE348" s="99"/>
      <c r="BF348" s="99"/>
      <c r="BG348" s="119"/>
      <c r="BH348" s="119"/>
      <c r="BI348" s="119"/>
      <c r="BJ348" s="119"/>
      <c r="BK348" s="119"/>
      <c r="BL348" s="119"/>
      <c r="BM348" s="119"/>
      <c r="BN348" s="119"/>
      <c r="BO348" s="119"/>
      <c r="BP348" s="119"/>
      <c r="BQ348" s="119"/>
      <c r="BR348" s="119"/>
      <c r="BS348" s="119"/>
      <c r="BT348" s="119"/>
      <c r="BU348" s="119"/>
      <c r="BV348" s="119"/>
      <c r="BW348" s="119"/>
      <c r="BX348" s="119"/>
      <c r="BY348" s="119"/>
      <c r="BZ348" s="119"/>
      <c r="CA348" s="119"/>
    </row>
    <row r="349" spans="1:79" ht="24" hidden="1" customHeight="1" outlineLevel="1">
      <c r="B349" s="88"/>
      <c r="C349" s="89"/>
      <c r="D349" s="89"/>
      <c r="E349" s="90"/>
      <c r="F349" s="91"/>
      <c r="G349" s="44" t="s">
        <v>14</v>
      </c>
      <c r="H349" s="96">
        <v>43342</v>
      </c>
      <c r="I349" s="105">
        <v>9</v>
      </c>
      <c r="J349" s="92"/>
      <c r="K349" s="92"/>
      <c r="L349" s="92"/>
      <c r="M349" s="93"/>
      <c r="N349" s="90"/>
      <c r="O349" s="94"/>
      <c r="P349" s="90"/>
      <c r="Q349" s="90"/>
      <c r="R349" s="94"/>
      <c r="S349" s="90"/>
      <c r="T349" s="90"/>
      <c r="U349" s="94"/>
      <c r="V349" s="44"/>
      <c r="W349" s="90"/>
      <c r="X349" s="44"/>
      <c r="Y349" s="44"/>
      <c r="Z349" s="90"/>
      <c r="AA349" s="94"/>
      <c r="AB349" s="44"/>
      <c r="AC349" s="90"/>
      <c r="AD349" s="44"/>
      <c r="AE349" s="44"/>
      <c r="AF349" s="90"/>
      <c r="AG349" s="94"/>
      <c r="AH349" s="90"/>
      <c r="AI349" s="90"/>
      <c r="AJ349" s="94"/>
      <c r="AK349" s="90"/>
      <c r="AL349" s="90"/>
      <c r="AM349" s="94"/>
      <c r="AN349" s="44"/>
      <c r="AO349" s="90"/>
      <c r="AP349" s="44"/>
      <c r="AQ349" s="44"/>
      <c r="AR349" s="90"/>
      <c r="AS349" s="97"/>
      <c r="AT349" s="98"/>
      <c r="AU349" s="98"/>
      <c r="AV349" s="98"/>
      <c r="AW349" s="98"/>
      <c r="AX349" s="98"/>
      <c r="AY349" s="98"/>
      <c r="AZ349" s="98"/>
      <c r="BA349" s="99"/>
      <c r="BB349" s="99"/>
      <c r="BC349" s="99"/>
      <c r="BD349" s="99"/>
      <c r="BE349" s="99"/>
      <c r="BF349" s="99"/>
      <c r="BG349" s="119"/>
      <c r="BH349" s="119"/>
      <c r="BI349" s="119"/>
      <c r="BJ349" s="119"/>
      <c r="BK349" s="119"/>
      <c r="BL349" s="119"/>
      <c r="BM349" s="119"/>
      <c r="BN349" s="119"/>
      <c r="BO349" s="119"/>
      <c r="BP349" s="119"/>
      <c r="BQ349" s="119"/>
      <c r="BR349" s="119"/>
      <c r="BS349" s="119"/>
      <c r="BT349" s="119"/>
      <c r="BU349" s="119"/>
      <c r="BV349" s="119"/>
      <c r="BW349" s="119"/>
      <c r="BX349" s="119"/>
      <c r="BY349" s="119"/>
      <c r="BZ349" s="119"/>
      <c r="CA349" s="119"/>
    </row>
    <row r="350" spans="1:79" ht="24" hidden="1" customHeight="1" outlineLevel="1">
      <c r="B350" s="88"/>
      <c r="C350" s="89"/>
      <c r="D350" s="89"/>
      <c r="E350" s="90"/>
      <c r="F350" s="91"/>
      <c r="G350" s="44" t="s">
        <v>14</v>
      </c>
      <c r="H350" s="96">
        <v>43343</v>
      </c>
      <c r="I350" s="105">
        <v>9</v>
      </c>
      <c r="J350" s="92"/>
      <c r="K350" s="92"/>
      <c r="L350" s="92"/>
      <c r="M350" s="93"/>
      <c r="N350" s="90"/>
      <c r="O350" s="94"/>
      <c r="P350" s="90"/>
      <c r="Q350" s="90"/>
      <c r="R350" s="94"/>
      <c r="S350" s="90"/>
      <c r="T350" s="90"/>
      <c r="U350" s="94"/>
      <c r="V350" s="44"/>
      <c r="W350" s="90"/>
      <c r="X350" s="44"/>
      <c r="Y350" s="44"/>
      <c r="Z350" s="90"/>
      <c r="AA350" s="94"/>
      <c r="AB350" s="44"/>
      <c r="AC350" s="90"/>
      <c r="AD350" s="44"/>
      <c r="AE350" s="44"/>
      <c r="AF350" s="90"/>
      <c r="AG350" s="94"/>
      <c r="AH350" s="90"/>
      <c r="AI350" s="90"/>
      <c r="AJ350" s="94"/>
      <c r="AK350" s="90"/>
      <c r="AL350" s="90"/>
      <c r="AM350" s="94"/>
      <c r="AN350" s="44"/>
      <c r="AO350" s="90"/>
      <c r="AP350" s="44"/>
      <c r="AQ350" s="44"/>
      <c r="AR350" s="90"/>
      <c r="AS350" s="97"/>
      <c r="AT350" s="98"/>
      <c r="AU350" s="98"/>
      <c r="AV350" s="98"/>
      <c r="AW350" s="98"/>
      <c r="AX350" s="98"/>
      <c r="AY350" s="98"/>
      <c r="AZ350" s="98"/>
      <c r="BA350" s="99"/>
      <c r="BB350" s="99"/>
      <c r="BC350" s="99"/>
      <c r="BD350" s="99"/>
      <c r="BE350" s="99"/>
      <c r="BF350" s="99"/>
      <c r="BG350" s="119"/>
      <c r="BH350" s="119"/>
      <c r="BI350" s="119"/>
      <c r="BJ350" s="119"/>
      <c r="BK350" s="119"/>
      <c r="BL350" s="119"/>
      <c r="BM350" s="119"/>
      <c r="BN350" s="119"/>
      <c r="BO350" s="119"/>
      <c r="BP350" s="119"/>
      <c r="BQ350" s="119"/>
      <c r="BR350" s="119"/>
      <c r="BS350" s="119"/>
      <c r="BT350" s="119"/>
      <c r="BU350" s="119"/>
      <c r="BV350" s="119"/>
      <c r="BW350" s="119"/>
      <c r="BX350" s="119"/>
      <c r="BY350" s="119"/>
      <c r="BZ350" s="119"/>
      <c r="CA350" s="119"/>
    </row>
    <row r="351" spans="1:79" ht="24" hidden="1" customHeight="1" outlineLevel="1">
      <c r="B351" s="88"/>
      <c r="C351" s="89"/>
      <c r="D351" s="89"/>
      <c r="E351" s="90"/>
      <c r="F351" s="91"/>
      <c r="G351" s="44" t="s">
        <v>14</v>
      </c>
      <c r="H351" s="96">
        <v>43344</v>
      </c>
      <c r="I351" s="105">
        <v>9</v>
      </c>
      <c r="J351" s="92"/>
      <c r="K351" s="92"/>
      <c r="L351" s="92"/>
      <c r="M351" s="93"/>
      <c r="N351" s="90"/>
      <c r="O351" s="94"/>
      <c r="P351" s="90"/>
      <c r="Q351" s="90"/>
      <c r="R351" s="94"/>
      <c r="S351" s="90"/>
      <c r="T351" s="90"/>
      <c r="U351" s="94"/>
      <c r="V351" s="44"/>
      <c r="W351" s="90"/>
      <c r="X351" s="44"/>
      <c r="Y351" s="44"/>
      <c r="Z351" s="90"/>
      <c r="AA351" s="94"/>
      <c r="AB351" s="44"/>
      <c r="AC351" s="90"/>
      <c r="AD351" s="44"/>
      <c r="AE351" s="44"/>
      <c r="AF351" s="90"/>
      <c r="AG351" s="94"/>
      <c r="AH351" s="90"/>
      <c r="AI351" s="90"/>
      <c r="AJ351" s="94"/>
      <c r="AK351" s="90"/>
      <c r="AL351" s="90"/>
      <c r="AM351" s="94"/>
      <c r="AN351" s="44"/>
      <c r="AO351" s="90"/>
      <c r="AP351" s="44"/>
      <c r="AQ351" s="44"/>
      <c r="AR351" s="90"/>
      <c r="AS351" s="97"/>
      <c r="AT351" s="98"/>
      <c r="AU351" s="98"/>
      <c r="AV351" s="98"/>
      <c r="AW351" s="98"/>
      <c r="AX351" s="98"/>
      <c r="AY351" s="98"/>
      <c r="AZ351" s="98"/>
      <c r="BA351" s="99"/>
      <c r="BB351" s="99"/>
      <c r="BC351" s="99"/>
      <c r="BD351" s="99"/>
      <c r="BE351" s="99"/>
      <c r="BF351" s="99"/>
      <c r="BG351" s="119"/>
      <c r="BH351" s="119"/>
      <c r="BI351" s="119"/>
      <c r="BJ351" s="119"/>
      <c r="BK351" s="119"/>
      <c r="BL351" s="119"/>
      <c r="BM351" s="119"/>
      <c r="BN351" s="119"/>
      <c r="BO351" s="119"/>
      <c r="BP351" s="119"/>
      <c r="BQ351" s="119"/>
      <c r="BR351" s="119"/>
      <c r="BS351" s="119"/>
      <c r="BT351" s="119"/>
      <c r="BU351" s="119"/>
      <c r="BV351" s="119"/>
      <c r="BW351" s="119"/>
      <c r="BX351" s="119"/>
      <c r="BY351" s="119"/>
      <c r="BZ351" s="119"/>
      <c r="CA351" s="119"/>
    </row>
    <row r="352" spans="1:79" ht="24" hidden="1" customHeight="1" outlineLevel="1">
      <c r="B352" s="88"/>
      <c r="C352" s="89"/>
      <c r="D352" s="89"/>
      <c r="E352" s="90"/>
      <c r="F352" s="91"/>
      <c r="G352" s="44" t="s">
        <v>14</v>
      </c>
      <c r="H352" s="96">
        <v>43345</v>
      </c>
      <c r="I352" s="105">
        <v>9</v>
      </c>
      <c r="J352" s="92"/>
      <c r="K352" s="92"/>
      <c r="L352" s="92"/>
      <c r="M352" s="93"/>
      <c r="N352" s="90"/>
      <c r="O352" s="94"/>
      <c r="P352" s="90"/>
      <c r="Q352" s="90"/>
      <c r="R352" s="94"/>
      <c r="S352" s="90"/>
      <c r="T352" s="90"/>
      <c r="U352" s="94"/>
      <c r="V352" s="44"/>
      <c r="W352" s="90"/>
      <c r="X352" s="44"/>
      <c r="Y352" s="44"/>
      <c r="Z352" s="90"/>
      <c r="AA352" s="94"/>
      <c r="AB352" s="44"/>
      <c r="AC352" s="90"/>
      <c r="AD352" s="44"/>
      <c r="AE352" s="44"/>
      <c r="AF352" s="90"/>
      <c r="AG352" s="94"/>
      <c r="AH352" s="90"/>
      <c r="AI352" s="90"/>
      <c r="AJ352" s="94"/>
      <c r="AK352" s="90"/>
      <c r="AL352" s="90"/>
      <c r="AM352" s="94"/>
      <c r="AN352" s="44"/>
      <c r="AO352" s="90"/>
      <c r="AP352" s="44"/>
      <c r="AQ352" s="44"/>
      <c r="AR352" s="90"/>
      <c r="AS352" s="97"/>
      <c r="AT352" s="98"/>
      <c r="AU352" s="98"/>
      <c r="AV352" s="98"/>
      <c r="AW352" s="98"/>
      <c r="AX352" s="98"/>
      <c r="AY352" s="98"/>
      <c r="AZ352" s="98"/>
      <c r="BA352" s="99"/>
      <c r="BB352" s="99"/>
      <c r="BC352" s="99"/>
      <c r="BD352" s="99"/>
      <c r="BE352" s="99"/>
      <c r="BF352" s="99"/>
      <c r="BG352" s="119"/>
      <c r="BH352" s="119"/>
      <c r="BI352" s="119"/>
      <c r="BJ352" s="119"/>
      <c r="BK352" s="119"/>
      <c r="BL352" s="119"/>
      <c r="BM352" s="119"/>
      <c r="BN352" s="119"/>
      <c r="BO352" s="119"/>
      <c r="BP352" s="119"/>
      <c r="BQ352" s="119"/>
      <c r="BR352" s="119"/>
      <c r="BS352" s="119"/>
      <c r="BT352" s="119"/>
      <c r="BU352" s="119"/>
      <c r="BV352" s="119"/>
      <c r="BW352" s="119"/>
      <c r="BX352" s="119"/>
      <c r="BY352" s="119"/>
      <c r="BZ352" s="119"/>
      <c r="CA352" s="119"/>
    </row>
    <row r="353" spans="1:79" ht="24" customHeight="1" collapsed="1">
      <c r="B353" s="83" t="s">
        <v>216</v>
      </c>
      <c r="C353" s="79" t="s">
        <v>212</v>
      </c>
      <c r="D353" s="79">
        <v>12</v>
      </c>
      <c r="E353" s="44">
        <v>1924</v>
      </c>
      <c r="F353" s="85" t="s">
        <v>225</v>
      </c>
      <c r="G353" s="44" t="s">
        <v>14</v>
      </c>
      <c r="H353" s="44"/>
      <c r="I353" s="105"/>
      <c r="J353" s="81">
        <v>39114</v>
      </c>
      <c r="K353" s="81" t="s">
        <v>170</v>
      </c>
      <c r="L353" s="81" t="s">
        <v>173</v>
      </c>
      <c r="M353" s="44"/>
      <c r="N353" s="45"/>
      <c r="O353" s="44"/>
      <c r="P353" s="44"/>
      <c r="Q353" s="45"/>
      <c r="R353" s="44"/>
      <c r="S353" s="44"/>
      <c r="T353" s="45"/>
      <c r="U353" s="44"/>
      <c r="V353" s="44"/>
      <c r="W353" s="45"/>
      <c r="X353" s="44"/>
      <c r="Y353" s="44"/>
      <c r="Z353" s="45"/>
      <c r="AA353" s="44"/>
      <c r="AB353" s="44"/>
      <c r="AC353" s="45"/>
      <c r="AD353" s="46" t="s">
        <v>211</v>
      </c>
      <c r="AE353" s="46" t="s">
        <v>211</v>
      </c>
      <c r="AF353" s="46" t="s">
        <v>211</v>
      </c>
      <c r="AG353" s="46" t="s">
        <v>211</v>
      </c>
      <c r="AH353" s="44"/>
      <c r="AI353" s="45"/>
      <c r="AJ353" s="44"/>
      <c r="AK353" s="44"/>
      <c r="AL353" s="45"/>
      <c r="AM353" s="44"/>
      <c r="AN353" s="44"/>
      <c r="AO353" s="45"/>
      <c r="AP353" s="44"/>
      <c r="AQ353" s="44"/>
      <c r="AR353" s="84"/>
      <c r="AS353" s="98">
        <v>0</v>
      </c>
      <c r="AT353" s="99">
        <v>9</v>
      </c>
      <c r="AU353" s="99">
        <v>9</v>
      </c>
      <c r="AV353" s="99">
        <v>9</v>
      </c>
      <c r="AW353" s="99">
        <v>9</v>
      </c>
      <c r="AX353" s="99">
        <v>9</v>
      </c>
      <c r="AY353" s="99">
        <v>9</v>
      </c>
      <c r="AZ353" s="99">
        <v>9</v>
      </c>
      <c r="BA353" s="97">
        <v>9</v>
      </c>
      <c r="BB353" s="97">
        <v>9</v>
      </c>
      <c r="BC353" s="97">
        <v>9</v>
      </c>
      <c r="BD353" s="97">
        <v>9</v>
      </c>
      <c r="BE353" s="97">
        <v>9</v>
      </c>
      <c r="BF353" s="97">
        <v>9</v>
      </c>
      <c r="BG353" s="97">
        <v>9</v>
      </c>
      <c r="BH353" s="98">
        <v>0</v>
      </c>
      <c r="BI353" s="98">
        <v>0</v>
      </c>
      <c r="BJ353" s="98">
        <v>0</v>
      </c>
      <c r="BK353" s="98">
        <v>0</v>
      </c>
      <c r="BL353" s="98">
        <v>0</v>
      </c>
      <c r="BM353" s="98">
        <v>0</v>
      </c>
      <c r="BN353" s="98">
        <v>0</v>
      </c>
      <c r="BO353" s="99">
        <v>9</v>
      </c>
      <c r="BP353" s="99">
        <v>9</v>
      </c>
      <c r="BQ353" s="99">
        <v>9</v>
      </c>
      <c r="BR353" s="99">
        <v>9</v>
      </c>
      <c r="BS353" s="99">
        <v>9</v>
      </c>
      <c r="BT353" s="99">
        <v>9</v>
      </c>
      <c r="BU353" s="98">
        <v>0</v>
      </c>
      <c r="BV353" s="99">
        <v>9</v>
      </c>
      <c r="BW353" s="99">
        <v>9</v>
      </c>
      <c r="BX353" s="99">
        <v>9</v>
      </c>
      <c r="BY353" s="99">
        <v>9</v>
      </c>
      <c r="BZ353" s="99">
        <v>9</v>
      </c>
      <c r="CA353" s="99">
        <v>9</v>
      </c>
    </row>
    <row r="354" spans="1:79" ht="24" hidden="1" customHeight="1" outlineLevel="1">
      <c r="A354" s="36">
        <v>1</v>
      </c>
      <c r="B354" s="88"/>
      <c r="C354" s="89"/>
      <c r="D354" s="89"/>
      <c r="E354" s="90"/>
      <c r="F354" s="91"/>
      <c r="G354" s="44" t="s">
        <v>14</v>
      </c>
      <c r="H354" s="96">
        <v>43318</v>
      </c>
      <c r="I354" s="105">
        <v>9</v>
      </c>
      <c r="J354" s="92"/>
      <c r="K354" s="92"/>
      <c r="L354" s="92"/>
      <c r="M354" s="93"/>
      <c r="N354" s="90"/>
      <c r="O354" s="94"/>
      <c r="P354" s="90"/>
      <c r="Q354" s="90"/>
      <c r="R354" s="94"/>
      <c r="S354" s="90"/>
      <c r="T354" s="90"/>
      <c r="U354" s="94"/>
      <c r="V354" s="44"/>
      <c r="W354" s="90"/>
      <c r="X354" s="44"/>
      <c r="Y354" s="44"/>
      <c r="Z354" s="90"/>
      <c r="AA354" s="94"/>
      <c r="AB354" s="44"/>
      <c r="AC354" s="90"/>
      <c r="AD354" s="46"/>
      <c r="AE354" s="46"/>
      <c r="AF354" s="90"/>
      <c r="AG354" s="94"/>
      <c r="AH354" s="90"/>
      <c r="AI354" s="90"/>
      <c r="AJ354" s="94"/>
      <c r="AK354" s="90"/>
      <c r="AL354" s="90"/>
      <c r="AM354" s="94"/>
      <c r="AN354" s="44"/>
      <c r="AO354" s="90"/>
      <c r="AP354" s="44"/>
      <c r="AQ354" s="44"/>
      <c r="AR354" s="90"/>
      <c r="AS354" s="97"/>
      <c r="AT354" s="98"/>
      <c r="AU354" s="98"/>
      <c r="AV354" s="98"/>
      <c r="AW354" s="98"/>
      <c r="AX354" s="98"/>
      <c r="AY354" s="98"/>
      <c r="AZ354" s="98"/>
      <c r="BA354" s="99"/>
      <c r="BB354" s="99"/>
      <c r="BC354" s="99"/>
      <c r="BD354" s="99"/>
      <c r="BE354" s="99"/>
      <c r="BF354" s="99"/>
      <c r="BG354" s="119"/>
      <c r="BH354" s="119"/>
      <c r="BI354" s="119"/>
      <c r="BJ354" s="119"/>
      <c r="BK354" s="119"/>
      <c r="BL354" s="119"/>
      <c r="BM354" s="119"/>
      <c r="BN354" s="119"/>
      <c r="BO354" s="119"/>
      <c r="BP354" s="119"/>
      <c r="BQ354" s="119"/>
      <c r="BR354" s="119"/>
      <c r="BS354" s="119"/>
      <c r="BT354" s="119"/>
      <c r="BU354" s="119"/>
      <c r="BV354" s="119"/>
      <c r="BW354" s="119"/>
      <c r="BX354" s="119"/>
      <c r="BY354" s="119"/>
      <c r="BZ354" s="119"/>
      <c r="CA354" s="119"/>
    </row>
    <row r="355" spans="1:79" ht="24" hidden="1" customHeight="1" outlineLevel="1">
      <c r="A355" s="36">
        <v>2</v>
      </c>
      <c r="B355" s="88"/>
      <c r="C355" s="89"/>
      <c r="D355" s="89"/>
      <c r="E355" s="90"/>
      <c r="F355" s="91"/>
      <c r="G355" s="44" t="s">
        <v>14</v>
      </c>
      <c r="H355" s="96">
        <v>43319</v>
      </c>
      <c r="I355" s="105">
        <v>9</v>
      </c>
      <c r="J355" s="92"/>
      <c r="K355" s="92"/>
      <c r="L355" s="92"/>
      <c r="M355" s="93"/>
      <c r="N355" s="90"/>
      <c r="O355" s="94"/>
      <c r="P355" s="90"/>
      <c r="Q355" s="90"/>
      <c r="R355" s="94"/>
      <c r="S355" s="90"/>
      <c r="T355" s="90"/>
      <c r="U355" s="94"/>
      <c r="V355" s="44"/>
      <c r="W355" s="90"/>
      <c r="X355" s="44"/>
      <c r="Y355" s="44"/>
      <c r="Z355" s="90"/>
      <c r="AA355" s="94"/>
      <c r="AB355" s="44"/>
      <c r="AC355" s="90"/>
      <c r="AD355" s="46"/>
      <c r="AE355" s="46"/>
      <c r="AF355" s="90"/>
      <c r="AG355" s="94"/>
      <c r="AH355" s="90"/>
      <c r="AI355" s="90"/>
      <c r="AJ355" s="94"/>
      <c r="AK355" s="90"/>
      <c r="AL355" s="90"/>
      <c r="AM355" s="94"/>
      <c r="AN355" s="44"/>
      <c r="AO355" s="90"/>
      <c r="AP355" s="44"/>
      <c r="AQ355" s="44"/>
      <c r="AR355" s="90"/>
      <c r="AS355" s="97"/>
      <c r="AT355" s="98"/>
      <c r="AU355" s="98"/>
      <c r="AV355" s="98"/>
      <c r="AW355" s="98"/>
      <c r="AX355" s="98"/>
      <c r="AY355" s="98"/>
      <c r="AZ355" s="98"/>
      <c r="BA355" s="99"/>
      <c r="BB355" s="99"/>
      <c r="BC355" s="99"/>
      <c r="BD355" s="99"/>
      <c r="BE355" s="99"/>
      <c r="BF355" s="99"/>
      <c r="BG355" s="119"/>
      <c r="BH355" s="119"/>
      <c r="BI355" s="119"/>
      <c r="BJ355" s="119"/>
      <c r="BK355" s="119"/>
      <c r="BL355" s="119"/>
      <c r="BM355" s="119"/>
      <c r="BN355" s="119"/>
      <c r="BO355" s="119"/>
      <c r="BP355" s="119"/>
      <c r="BQ355" s="119"/>
      <c r="BR355" s="119"/>
      <c r="BS355" s="119"/>
      <c r="BT355" s="119"/>
      <c r="BU355" s="119"/>
      <c r="BV355" s="119"/>
      <c r="BW355" s="119"/>
      <c r="BX355" s="119"/>
      <c r="BY355" s="119"/>
      <c r="BZ355" s="119"/>
      <c r="CA355" s="119"/>
    </row>
    <row r="356" spans="1:79" ht="24" hidden="1" customHeight="1" outlineLevel="1">
      <c r="A356" s="36">
        <v>3</v>
      </c>
      <c r="B356" s="88"/>
      <c r="C356" s="89"/>
      <c r="D356" s="89"/>
      <c r="E356" s="90"/>
      <c r="F356" s="91"/>
      <c r="G356" s="44" t="s">
        <v>14</v>
      </c>
      <c r="H356" s="96">
        <v>43320</v>
      </c>
      <c r="I356" s="105">
        <v>9</v>
      </c>
      <c r="J356" s="92"/>
      <c r="K356" s="92"/>
      <c r="L356" s="92"/>
      <c r="M356" s="93"/>
      <c r="N356" s="90"/>
      <c r="O356" s="94"/>
      <c r="P356" s="90"/>
      <c r="Q356" s="90"/>
      <c r="R356" s="94"/>
      <c r="S356" s="90"/>
      <c r="T356" s="90"/>
      <c r="U356" s="94"/>
      <c r="V356" s="44"/>
      <c r="W356" s="90"/>
      <c r="X356" s="44"/>
      <c r="Y356" s="44"/>
      <c r="Z356" s="90"/>
      <c r="AA356" s="94"/>
      <c r="AB356" s="44"/>
      <c r="AC356" s="90"/>
      <c r="AD356" s="46"/>
      <c r="AE356" s="46"/>
      <c r="AF356" s="90"/>
      <c r="AG356" s="94"/>
      <c r="AH356" s="90"/>
      <c r="AI356" s="90"/>
      <c r="AJ356" s="94"/>
      <c r="AK356" s="90"/>
      <c r="AL356" s="90"/>
      <c r="AM356" s="94"/>
      <c r="AN356" s="44"/>
      <c r="AO356" s="90"/>
      <c r="AP356" s="44"/>
      <c r="AQ356" s="44"/>
      <c r="AR356" s="90"/>
      <c r="AS356" s="97"/>
      <c r="AT356" s="98"/>
      <c r="AU356" s="98"/>
      <c r="AV356" s="98"/>
      <c r="AW356" s="98"/>
      <c r="AX356" s="98"/>
      <c r="AY356" s="98"/>
      <c r="AZ356" s="98"/>
      <c r="BA356" s="99"/>
      <c r="BB356" s="99"/>
      <c r="BC356" s="99"/>
      <c r="BD356" s="99"/>
      <c r="BE356" s="99"/>
      <c r="BF356" s="99"/>
      <c r="BG356" s="119"/>
      <c r="BH356" s="119"/>
      <c r="BI356" s="119"/>
      <c r="BJ356" s="119"/>
      <c r="BK356" s="119"/>
      <c r="BL356" s="119"/>
      <c r="BM356" s="119"/>
      <c r="BN356" s="119"/>
      <c r="BO356" s="119"/>
      <c r="BP356" s="119"/>
      <c r="BQ356" s="119"/>
      <c r="BR356" s="119"/>
      <c r="BS356" s="119"/>
      <c r="BT356" s="119"/>
      <c r="BU356" s="119"/>
      <c r="BV356" s="119"/>
      <c r="BW356" s="119"/>
      <c r="BX356" s="119"/>
      <c r="BY356" s="119"/>
      <c r="BZ356" s="119"/>
      <c r="CA356" s="119"/>
    </row>
    <row r="357" spans="1:79" ht="24" hidden="1" customHeight="1" outlineLevel="1">
      <c r="A357" s="36">
        <v>4</v>
      </c>
      <c r="B357" s="88"/>
      <c r="C357" s="89"/>
      <c r="D357" s="89"/>
      <c r="E357" s="90"/>
      <c r="F357" s="91"/>
      <c r="G357" s="44" t="s">
        <v>14</v>
      </c>
      <c r="H357" s="96">
        <v>43321</v>
      </c>
      <c r="I357" s="105">
        <v>9</v>
      </c>
      <c r="J357" s="92"/>
      <c r="K357" s="92"/>
      <c r="L357" s="92"/>
      <c r="M357" s="93"/>
      <c r="N357" s="90"/>
      <c r="O357" s="94"/>
      <c r="P357" s="90"/>
      <c r="Q357" s="90"/>
      <c r="R357" s="94"/>
      <c r="S357" s="90"/>
      <c r="T357" s="90"/>
      <c r="U357" s="94"/>
      <c r="V357" s="44"/>
      <c r="W357" s="90"/>
      <c r="X357" s="44"/>
      <c r="Y357" s="44"/>
      <c r="Z357" s="90"/>
      <c r="AA357" s="94"/>
      <c r="AB357" s="44"/>
      <c r="AC357" s="90"/>
      <c r="AD357" s="46"/>
      <c r="AE357" s="46"/>
      <c r="AF357" s="90"/>
      <c r="AG357" s="94"/>
      <c r="AH357" s="90"/>
      <c r="AI357" s="90"/>
      <c r="AJ357" s="94"/>
      <c r="AK357" s="90"/>
      <c r="AL357" s="90"/>
      <c r="AM357" s="94"/>
      <c r="AN357" s="44"/>
      <c r="AO357" s="90"/>
      <c r="AP357" s="44"/>
      <c r="AQ357" s="44"/>
      <c r="AR357" s="90"/>
      <c r="AS357" s="97"/>
      <c r="AT357" s="98"/>
      <c r="AU357" s="98"/>
      <c r="AV357" s="98"/>
      <c r="AW357" s="98"/>
      <c r="AX357" s="98"/>
      <c r="AY357" s="98"/>
      <c r="AZ357" s="98"/>
      <c r="BA357" s="99"/>
      <c r="BB357" s="99"/>
      <c r="BC357" s="99"/>
      <c r="BD357" s="99"/>
      <c r="BE357" s="99"/>
      <c r="BF357" s="99"/>
      <c r="BG357" s="119"/>
      <c r="BH357" s="119"/>
      <c r="BI357" s="119"/>
      <c r="BJ357" s="119"/>
      <c r="BK357" s="119"/>
      <c r="BL357" s="119"/>
      <c r="BM357" s="119"/>
      <c r="BN357" s="119"/>
      <c r="BO357" s="119"/>
      <c r="BP357" s="119"/>
      <c r="BQ357" s="119"/>
      <c r="BR357" s="119"/>
      <c r="BS357" s="119"/>
      <c r="BT357" s="119"/>
      <c r="BU357" s="119"/>
      <c r="BV357" s="119"/>
      <c r="BW357" s="119"/>
      <c r="BX357" s="119"/>
      <c r="BY357" s="119"/>
      <c r="BZ357" s="119"/>
      <c r="CA357" s="119"/>
    </row>
    <row r="358" spans="1:79" ht="24" hidden="1" customHeight="1" outlineLevel="1">
      <c r="A358" s="36">
        <v>5</v>
      </c>
      <c r="B358" s="88"/>
      <c r="C358" s="89"/>
      <c r="D358" s="89"/>
      <c r="E358" s="90"/>
      <c r="F358" s="91"/>
      <c r="G358" s="44" t="s">
        <v>14</v>
      </c>
      <c r="H358" s="96">
        <v>43322</v>
      </c>
      <c r="I358" s="105">
        <v>9</v>
      </c>
      <c r="J358" s="92"/>
      <c r="K358" s="92"/>
      <c r="L358" s="92"/>
      <c r="M358" s="93"/>
      <c r="N358" s="90"/>
      <c r="O358" s="94"/>
      <c r="P358" s="90"/>
      <c r="Q358" s="90"/>
      <c r="R358" s="94"/>
      <c r="S358" s="90"/>
      <c r="T358" s="90"/>
      <c r="U358" s="94"/>
      <c r="V358" s="44"/>
      <c r="W358" s="90"/>
      <c r="X358" s="44"/>
      <c r="Y358" s="44"/>
      <c r="Z358" s="90"/>
      <c r="AA358" s="94"/>
      <c r="AB358" s="44"/>
      <c r="AC358" s="90"/>
      <c r="AD358" s="46"/>
      <c r="AE358" s="46"/>
      <c r="AF358" s="90"/>
      <c r="AG358" s="94"/>
      <c r="AH358" s="90"/>
      <c r="AI358" s="90"/>
      <c r="AJ358" s="94"/>
      <c r="AK358" s="90"/>
      <c r="AL358" s="90"/>
      <c r="AM358" s="94"/>
      <c r="AN358" s="44"/>
      <c r="AO358" s="90"/>
      <c r="AP358" s="44"/>
      <c r="AQ358" s="44"/>
      <c r="AR358" s="90"/>
      <c r="AS358" s="97"/>
      <c r="AT358" s="98"/>
      <c r="AU358" s="98"/>
      <c r="AV358" s="98"/>
      <c r="AW358" s="98"/>
      <c r="AX358" s="98"/>
      <c r="AY358" s="98"/>
      <c r="AZ358" s="98"/>
      <c r="BA358" s="99"/>
      <c r="BB358" s="99"/>
      <c r="BC358" s="99"/>
      <c r="BD358" s="99"/>
      <c r="BE358" s="99"/>
      <c r="BF358" s="99"/>
      <c r="BG358" s="119"/>
      <c r="BH358" s="119"/>
      <c r="BI358" s="119"/>
      <c r="BJ358" s="119"/>
      <c r="BK358" s="119"/>
      <c r="BL358" s="119"/>
      <c r="BM358" s="119"/>
      <c r="BN358" s="119"/>
      <c r="BO358" s="119"/>
      <c r="BP358" s="119"/>
      <c r="BQ358" s="119"/>
      <c r="BR358" s="119"/>
      <c r="BS358" s="119"/>
      <c r="BT358" s="119"/>
      <c r="BU358" s="119"/>
      <c r="BV358" s="119"/>
      <c r="BW358" s="119"/>
      <c r="BX358" s="119"/>
      <c r="BY358" s="119"/>
      <c r="BZ358" s="119"/>
      <c r="CA358" s="119"/>
    </row>
    <row r="359" spans="1:79" ht="24" hidden="1" customHeight="1" outlineLevel="1">
      <c r="A359" s="36">
        <v>6</v>
      </c>
      <c r="B359" s="88"/>
      <c r="C359" s="89"/>
      <c r="D359" s="89"/>
      <c r="E359" s="90"/>
      <c r="F359" s="91"/>
      <c r="G359" s="44" t="s">
        <v>14</v>
      </c>
      <c r="H359" s="96">
        <v>43323</v>
      </c>
      <c r="I359" s="105">
        <v>9</v>
      </c>
      <c r="J359" s="92"/>
      <c r="K359" s="92"/>
      <c r="L359" s="92"/>
      <c r="M359" s="93"/>
      <c r="N359" s="90"/>
      <c r="O359" s="94"/>
      <c r="P359" s="90"/>
      <c r="Q359" s="90"/>
      <c r="R359" s="94"/>
      <c r="S359" s="90"/>
      <c r="T359" s="90"/>
      <c r="U359" s="94"/>
      <c r="V359" s="44"/>
      <c r="W359" s="90"/>
      <c r="X359" s="44"/>
      <c r="Y359" s="44"/>
      <c r="Z359" s="90"/>
      <c r="AA359" s="94"/>
      <c r="AB359" s="44"/>
      <c r="AC359" s="90"/>
      <c r="AD359" s="46"/>
      <c r="AE359" s="46"/>
      <c r="AF359" s="90"/>
      <c r="AG359" s="94"/>
      <c r="AH359" s="90"/>
      <c r="AI359" s="90"/>
      <c r="AJ359" s="94"/>
      <c r="AK359" s="90"/>
      <c r="AL359" s="90"/>
      <c r="AM359" s="94"/>
      <c r="AN359" s="44"/>
      <c r="AO359" s="90"/>
      <c r="AP359" s="44"/>
      <c r="AQ359" s="44"/>
      <c r="AR359" s="90"/>
      <c r="AS359" s="97"/>
      <c r="AT359" s="98"/>
      <c r="AU359" s="98"/>
      <c r="AV359" s="98"/>
      <c r="AW359" s="98"/>
      <c r="AX359" s="98"/>
      <c r="AY359" s="98"/>
      <c r="AZ359" s="98"/>
      <c r="BA359" s="99"/>
      <c r="BB359" s="99"/>
      <c r="BC359" s="99"/>
      <c r="BD359" s="99"/>
      <c r="BE359" s="99"/>
      <c r="BF359" s="99"/>
      <c r="BG359" s="119"/>
      <c r="BH359" s="119"/>
      <c r="BI359" s="119"/>
      <c r="BJ359" s="119"/>
      <c r="BK359" s="119"/>
      <c r="BL359" s="119"/>
      <c r="BM359" s="119"/>
      <c r="BN359" s="119"/>
      <c r="BO359" s="119"/>
      <c r="BP359" s="119"/>
      <c r="BQ359" s="119"/>
      <c r="BR359" s="119"/>
      <c r="BS359" s="119"/>
      <c r="BT359" s="119"/>
      <c r="BU359" s="119"/>
      <c r="BV359" s="119"/>
      <c r="BW359" s="119"/>
      <c r="BX359" s="119"/>
      <c r="BY359" s="119"/>
      <c r="BZ359" s="119"/>
      <c r="CA359" s="119"/>
    </row>
    <row r="360" spans="1:79" ht="24" hidden="1" customHeight="1" outlineLevel="1">
      <c r="A360" s="36">
        <v>7</v>
      </c>
      <c r="B360" s="88"/>
      <c r="C360" s="89"/>
      <c r="D360" s="89"/>
      <c r="E360" s="90"/>
      <c r="F360" s="91"/>
      <c r="G360" s="44" t="s">
        <v>14</v>
      </c>
      <c r="H360" s="96">
        <v>43324</v>
      </c>
      <c r="I360" s="105">
        <v>9</v>
      </c>
      <c r="J360" s="92"/>
      <c r="K360" s="92"/>
      <c r="L360" s="92"/>
      <c r="M360" s="93"/>
      <c r="N360" s="90"/>
      <c r="O360" s="94"/>
      <c r="P360" s="90"/>
      <c r="Q360" s="90"/>
      <c r="R360" s="94"/>
      <c r="S360" s="90"/>
      <c r="T360" s="90"/>
      <c r="U360" s="94"/>
      <c r="V360" s="44"/>
      <c r="W360" s="90"/>
      <c r="X360" s="44"/>
      <c r="Y360" s="44"/>
      <c r="Z360" s="90"/>
      <c r="AA360" s="94"/>
      <c r="AB360" s="44"/>
      <c r="AC360" s="90"/>
      <c r="AD360" s="46"/>
      <c r="AE360" s="46"/>
      <c r="AF360" s="90"/>
      <c r="AG360" s="94"/>
      <c r="AH360" s="90"/>
      <c r="AI360" s="90"/>
      <c r="AJ360" s="94"/>
      <c r="AK360" s="90"/>
      <c r="AL360" s="90"/>
      <c r="AM360" s="94"/>
      <c r="AN360" s="44"/>
      <c r="AO360" s="90"/>
      <c r="AP360" s="44"/>
      <c r="AQ360" s="44"/>
      <c r="AR360" s="90"/>
      <c r="AS360" s="97"/>
      <c r="AT360" s="98"/>
      <c r="AU360" s="98"/>
      <c r="AV360" s="98"/>
      <c r="AW360" s="98"/>
      <c r="AX360" s="98"/>
      <c r="AY360" s="98"/>
      <c r="AZ360" s="98"/>
      <c r="BA360" s="99"/>
      <c r="BB360" s="99"/>
      <c r="BC360" s="99"/>
      <c r="BD360" s="99"/>
      <c r="BE360" s="99"/>
      <c r="BF360" s="99"/>
      <c r="BG360" s="119"/>
      <c r="BH360" s="119"/>
      <c r="BI360" s="119"/>
      <c r="BJ360" s="119"/>
      <c r="BK360" s="119"/>
      <c r="BL360" s="119"/>
      <c r="BM360" s="119"/>
      <c r="BN360" s="119"/>
      <c r="BO360" s="119"/>
      <c r="BP360" s="119"/>
      <c r="BQ360" s="119"/>
      <c r="BR360" s="119"/>
      <c r="BS360" s="119"/>
      <c r="BT360" s="119"/>
      <c r="BU360" s="119"/>
      <c r="BV360" s="119"/>
      <c r="BW360" s="119"/>
      <c r="BX360" s="119"/>
      <c r="BY360" s="119"/>
      <c r="BZ360" s="119"/>
      <c r="CA360" s="119"/>
    </row>
    <row r="361" spans="1:79" ht="24" hidden="1" customHeight="1" outlineLevel="1">
      <c r="A361" s="36">
        <v>8</v>
      </c>
      <c r="B361" s="88"/>
      <c r="C361" s="89"/>
      <c r="D361" s="89"/>
      <c r="E361" s="90"/>
      <c r="F361" s="91"/>
      <c r="G361" s="44" t="s">
        <v>14</v>
      </c>
      <c r="H361" s="96">
        <v>43325</v>
      </c>
      <c r="I361" s="105">
        <v>9</v>
      </c>
      <c r="J361" s="92"/>
      <c r="K361" s="92"/>
      <c r="L361" s="92"/>
      <c r="M361" s="93"/>
      <c r="N361" s="90"/>
      <c r="O361" s="94"/>
      <c r="P361" s="90"/>
      <c r="Q361" s="90"/>
      <c r="R361" s="94"/>
      <c r="S361" s="90"/>
      <c r="T361" s="90"/>
      <c r="U361" s="94"/>
      <c r="V361" s="44"/>
      <c r="W361" s="90"/>
      <c r="X361" s="44"/>
      <c r="Y361" s="44"/>
      <c r="Z361" s="90"/>
      <c r="AA361" s="94"/>
      <c r="AB361" s="44"/>
      <c r="AC361" s="90"/>
      <c r="AD361" s="46"/>
      <c r="AE361" s="46"/>
      <c r="AF361" s="90"/>
      <c r="AG361" s="94"/>
      <c r="AH361" s="90"/>
      <c r="AI361" s="90"/>
      <c r="AJ361" s="94"/>
      <c r="AK361" s="90"/>
      <c r="AL361" s="90"/>
      <c r="AM361" s="94"/>
      <c r="AN361" s="44"/>
      <c r="AO361" s="90"/>
      <c r="AP361" s="44"/>
      <c r="AQ361" s="44"/>
      <c r="AR361" s="90"/>
      <c r="AS361" s="97"/>
      <c r="AT361" s="98"/>
      <c r="AU361" s="98"/>
      <c r="AV361" s="98"/>
      <c r="AW361" s="98"/>
      <c r="AX361" s="98"/>
      <c r="AY361" s="98"/>
      <c r="AZ361" s="98"/>
      <c r="BA361" s="99"/>
      <c r="BB361" s="99"/>
      <c r="BC361" s="99"/>
      <c r="BD361" s="99"/>
      <c r="BE361" s="99"/>
      <c r="BF361" s="99"/>
      <c r="BG361" s="119"/>
      <c r="BH361" s="119"/>
      <c r="BI361" s="119"/>
      <c r="BJ361" s="119"/>
      <c r="BK361" s="119"/>
      <c r="BL361" s="119"/>
      <c r="BM361" s="119"/>
      <c r="BN361" s="119"/>
      <c r="BO361" s="119"/>
      <c r="BP361" s="119"/>
      <c r="BQ361" s="119"/>
      <c r="BR361" s="119"/>
      <c r="BS361" s="119"/>
      <c r="BT361" s="119"/>
      <c r="BU361" s="119"/>
      <c r="BV361" s="119"/>
      <c r="BW361" s="119"/>
      <c r="BX361" s="119"/>
      <c r="BY361" s="119"/>
      <c r="BZ361" s="119"/>
      <c r="CA361" s="119"/>
    </row>
    <row r="362" spans="1:79" ht="24" hidden="1" customHeight="1" outlineLevel="1">
      <c r="A362" s="36">
        <v>9</v>
      </c>
      <c r="B362" s="88"/>
      <c r="C362" s="89"/>
      <c r="D362" s="89"/>
      <c r="E362" s="90"/>
      <c r="F362" s="91"/>
      <c r="G362" s="44" t="s">
        <v>14</v>
      </c>
      <c r="H362" s="96">
        <v>43326</v>
      </c>
      <c r="I362" s="105">
        <v>0</v>
      </c>
      <c r="J362" s="92"/>
      <c r="K362" s="92"/>
      <c r="L362" s="92"/>
      <c r="M362" s="93"/>
      <c r="N362" s="90"/>
      <c r="O362" s="94"/>
      <c r="P362" s="90"/>
      <c r="Q362" s="90"/>
      <c r="R362" s="94"/>
      <c r="S362" s="90"/>
      <c r="T362" s="90"/>
      <c r="U362" s="94"/>
      <c r="V362" s="44"/>
      <c r="W362" s="90"/>
      <c r="X362" s="44"/>
      <c r="Y362" s="44"/>
      <c r="Z362" s="90"/>
      <c r="AA362" s="94"/>
      <c r="AB362" s="44"/>
      <c r="AC362" s="90"/>
      <c r="AD362" s="46"/>
      <c r="AE362" s="46"/>
      <c r="AF362" s="90"/>
      <c r="AG362" s="94"/>
      <c r="AH362" s="90"/>
      <c r="AI362" s="90"/>
      <c r="AJ362" s="94"/>
      <c r="AK362" s="90"/>
      <c r="AL362" s="90"/>
      <c r="AM362" s="94"/>
      <c r="AN362" s="44"/>
      <c r="AO362" s="90"/>
      <c r="AP362" s="44"/>
      <c r="AQ362" s="44"/>
      <c r="AR362" s="90"/>
      <c r="AS362" s="97"/>
      <c r="AT362" s="98"/>
      <c r="AU362" s="98"/>
      <c r="AV362" s="98"/>
      <c r="AW362" s="98"/>
      <c r="AX362" s="98"/>
      <c r="AY362" s="98"/>
      <c r="AZ362" s="98"/>
      <c r="BA362" s="99"/>
      <c r="BB362" s="99"/>
      <c r="BC362" s="99"/>
      <c r="BD362" s="99"/>
      <c r="BE362" s="99"/>
      <c r="BF362" s="99"/>
      <c r="BG362" s="119"/>
      <c r="BH362" s="119"/>
      <c r="BI362" s="119"/>
      <c r="BJ362" s="119"/>
      <c r="BK362" s="119"/>
      <c r="BL362" s="119"/>
      <c r="BM362" s="119"/>
      <c r="BN362" s="119"/>
      <c r="BO362" s="119"/>
      <c r="BP362" s="119"/>
      <c r="BQ362" s="119"/>
      <c r="BR362" s="119"/>
      <c r="BS362" s="119"/>
      <c r="BT362" s="119"/>
      <c r="BU362" s="119"/>
      <c r="BV362" s="119"/>
      <c r="BW362" s="119"/>
      <c r="BX362" s="119"/>
      <c r="BY362" s="119"/>
      <c r="BZ362" s="119"/>
      <c r="CA362" s="119"/>
    </row>
    <row r="363" spans="1:79" ht="24" hidden="1" customHeight="1" outlineLevel="1">
      <c r="A363" s="36">
        <v>10</v>
      </c>
      <c r="B363" s="88"/>
      <c r="C363" s="89"/>
      <c r="D363" s="89"/>
      <c r="E363" s="90"/>
      <c r="F363" s="91"/>
      <c r="G363" s="44" t="s">
        <v>14</v>
      </c>
      <c r="H363" s="96">
        <v>43327</v>
      </c>
      <c r="I363" s="105">
        <v>0</v>
      </c>
      <c r="J363" s="92"/>
      <c r="K363" s="92"/>
      <c r="L363" s="92"/>
      <c r="M363" s="93"/>
      <c r="N363" s="90"/>
      <c r="O363" s="94"/>
      <c r="P363" s="90"/>
      <c r="Q363" s="90"/>
      <c r="R363" s="94"/>
      <c r="S363" s="90"/>
      <c r="T363" s="90"/>
      <c r="U363" s="94"/>
      <c r="V363" s="44"/>
      <c r="W363" s="90"/>
      <c r="X363" s="44"/>
      <c r="Y363" s="44"/>
      <c r="Z363" s="90"/>
      <c r="AA363" s="94"/>
      <c r="AB363" s="44"/>
      <c r="AC363" s="90"/>
      <c r="AD363" s="46"/>
      <c r="AE363" s="46"/>
      <c r="AF363" s="90"/>
      <c r="AG363" s="94"/>
      <c r="AH363" s="90"/>
      <c r="AI363" s="90"/>
      <c r="AJ363" s="94"/>
      <c r="AK363" s="90"/>
      <c r="AL363" s="90"/>
      <c r="AM363" s="94"/>
      <c r="AN363" s="44"/>
      <c r="AO363" s="90"/>
      <c r="AP363" s="44"/>
      <c r="AQ363" s="44"/>
      <c r="AR363" s="90"/>
      <c r="AS363" s="97"/>
      <c r="AT363" s="98"/>
      <c r="AU363" s="98"/>
      <c r="AV363" s="98"/>
      <c r="AW363" s="98"/>
      <c r="AX363" s="98"/>
      <c r="AY363" s="98"/>
      <c r="AZ363" s="98"/>
      <c r="BA363" s="99"/>
      <c r="BB363" s="99"/>
      <c r="BC363" s="99"/>
      <c r="BD363" s="99"/>
      <c r="BE363" s="99"/>
      <c r="BF363" s="99"/>
      <c r="BG363" s="119"/>
      <c r="BH363" s="119"/>
      <c r="BI363" s="119"/>
      <c r="BJ363" s="119"/>
      <c r="BK363" s="119"/>
      <c r="BL363" s="119"/>
      <c r="BM363" s="119"/>
      <c r="BN363" s="119"/>
      <c r="BO363" s="119"/>
      <c r="BP363" s="119"/>
      <c r="BQ363" s="119"/>
      <c r="BR363" s="119"/>
      <c r="BS363" s="119"/>
      <c r="BT363" s="119"/>
      <c r="BU363" s="119"/>
      <c r="BV363" s="119"/>
      <c r="BW363" s="119"/>
      <c r="BX363" s="119"/>
      <c r="BY363" s="119"/>
      <c r="BZ363" s="119"/>
      <c r="CA363" s="119"/>
    </row>
    <row r="364" spans="1:79" ht="24" hidden="1" customHeight="1" outlineLevel="1">
      <c r="A364" s="36">
        <v>11</v>
      </c>
      <c r="B364" s="88"/>
      <c r="C364" s="89"/>
      <c r="D364" s="89"/>
      <c r="E364" s="90"/>
      <c r="F364" s="91"/>
      <c r="G364" s="44" t="s">
        <v>14</v>
      </c>
      <c r="H364" s="96">
        <v>43328</v>
      </c>
      <c r="I364" s="105">
        <v>0</v>
      </c>
      <c r="J364" s="92"/>
      <c r="K364" s="92"/>
      <c r="L364" s="92"/>
      <c r="M364" s="93"/>
      <c r="N364" s="90"/>
      <c r="O364" s="94"/>
      <c r="P364" s="90"/>
      <c r="Q364" s="90"/>
      <c r="R364" s="94"/>
      <c r="S364" s="90"/>
      <c r="T364" s="90"/>
      <c r="U364" s="94"/>
      <c r="V364" s="44"/>
      <c r="W364" s="90"/>
      <c r="X364" s="44"/>
      <c r="Y364" s="44"/>
      <c r="Z364" s="90"/>
      <c r="AA364" s="94"/>
      <c r="AB364" s="44"/>
      <c r="AC364" s="90"/>
      <c r="AD364" s="46"/>
      <c r="AE364" s="46"/>
      <c r="AF364" s="90"/>
      <c r="AG364" s="94"/>
      <c r="AH364" s="90"/>
      <c r="AI364" s="90"/>
      <c r="AJ364" s="94"/>
      <c r="AK364" s="90"/>
      <c r="AL364" s="90"/>
      <c r="AM364" s="94"/>
      <c r="AN364" s="44"/>
      <c r="AO364" s="90"/>
      <c r="AP364" s="44"/>
      <c r="AQ364" s="44"/>
      <c r="AR364" s="90"/>
      <c r="AS364" s="97"/>
      <c r="AT364" s="98"/>
      <c r="AU364" s="98"/>
      <c r="AV364" s="98"/>
      <c r="AW364" s="98"/>
      <c r="AX364" s="98"/>
      <c r="AY364" s="98"/>
      <c r="AZ364" s="98"/>
      <c r="BA364" s="99"/>
      <c r="BB364" s="99"/>
      <c r="BC364" s="99"/>
      <c r="BD364" s="99"/>
      <c r="BE364" s="99"/>
      <c r="BF364" s="99"/>
      <c r="BG364" s="119"/>
      <c r="BH364" s="119"/>
      <c r="BI364" s="119"/>
      <c r="BJ364" s="119"/>
      <c r="BK364" s="119"/>
      <c r="BL364" s="119"/>
      <c r="BM364" s="119"/>
      <c r="BN364" s="119"/>
      <c r="BO364" s="119"/>
      <c r="BP364" s="119"/>
      <c r="BQ364" s="119"/>
      <c r="BR364" s="119"/>
      <c r="BS364" s="119"/>
      <c r="BT364" s="119"/>
      <c r="BU364" s="119"/>
      <c r="BV364" s="119"/>
      <c r="BW364" s="119"/>
      <c r="BX364" s="119"/>
      <c r="BY364" s="119"/>
      <c r="BZ364" s="119"/>
      <c r="CA364" s="119"/>
    </row>
    <row r="365" spans="1:79" ht="24" hidden="1" customHeight="1" outlineLevel="1">
      <c r="A365" s="36">
        <v>12</v>
      </c>
      <c r="B365" s="88"/>
      <c r="C365" s="89"/>
      <c r="D365" s="89"/>
      <c r="E365" s="90"/>
      <c r="F365" s="91"/>
      <c r="G365" s="44" t="s">
        <v>14</v>
      </c>
      <c r="H365" s="96">
        <v>43329</v>
      </c>
      <c r="I365" s="105">
        <v>0</v>
      </c>
      <c r="J365" s="92"/>
      <c r="K365" s="92"/>
      <c r="L365" s="92"/>
      <c r="M365" s="93"/>
      <c r="N365" s="90"/>
      <c r="O365" s="94"/>
      <c r="P365" s="90"/>
      <c r="Q365" s="90"/>
      <c r="R365" s="94"/>
      <c r="S365" s="90"/>
      <c r="T365" s="90"/>
      <c r="U365" s="94"/>
      <c r="V365" s="44"/>
      <c r="W365" s="90"/>
      <c r="X365" s="44"/>
      <c r="Y365" s="44"/>
      <c r="Z365" s="90"/>
      <c r="AA365" s="94"/>
      <c r="AB365" s="44"/>
      <c r="AC365" s="90"/>
      <c r="AD365" s="46"/>
      <c r="AE365" s="46"/>
      <c r="AF365" s="90"/>
      <c r="AG365" s="94"/>
      <c r="AH365" s="90"/>
      <c r="AI365" s="90"/>
      <c r="AJ365" s="94"/>
      <c r="AK365" s="90"/>
      <c r="AL365" s="90"/>
      <c r="AM365" s="94"/>
      <c r="AN365" s="44"/>
      <c r="AO365" s="90"/>
      <c r="AP365" s="44"/>
      <c r="AQ365" s="44"/>
      <c r="AR365" s="90"/>
      <c r="AS365" s="97"/>
      <c r="AT365" s="98"/>
      <c r="AU365" s="98"/>
      <c r="AV365" s="98"/>
      <c r="AW365" s="98"/>
      <c r="AX365" s="98"/>
      <c r="AY365" s="98"/>
      <c r="AZ365" s="98"/>
      <c r="BA365" s="99"/>
      <c r="BB365" s="99"/>
      <c r="BC365" s="99"/>
      <c r="BD365" s="99"/>
      <c r="BE365" s="99"/>
      <c r="BF365" s="99"/>
      <c r="BG365" s="119"/>
      <c r="BH365" s="119"/>
      <c r="BI365" s="119"/>
      <c r="BJ365" s="119"/>
      <c r="BK365" s="119"/>
      <c r="BL365" s="119"/>
      <c r="BM365" s="119"/>
      <c r="BN365" s="119"/>
      <c r="BO365" s="119"/>
      <c r="BP365" s="119"/>
      <c r="BQ365" s="119"/>
      <c r="BR365" s="119"/>
      <c r="BS365" s="119"/>
      <c r="BT365" s="119"/>
      <c r="BU365" s="119"/>
      <c r="BV365" s="119"/>
      <c r="BW365" s="119"/>
      <c r="BX365" s="119"/>
      <c r="BY365" s="119"/>
      <c r="BZ365" s="119"/>
      <c r="CA365" s="119"/>
    </row>
    <row r="366" spans="1:79" ht="24" hidden="1" customHeight="1" outlineLevel="1">
      <c r="A366" s="36">
        <v>13</v>
      </c>
      <c r="B366" s="88"/>
      <c r="C366" s="89"/>
      <c r="D366" s="89"/>
      <c r="E366" s="90"/>
      <c r="F366" s="91"/>
      <c r="G366" s="44" t="s">
        <v>14</v>
      </c>
      <c r="H366" s="96">
        <v>43330</v>
      </c>
      <c r="I366" s="105">
        <v>0</v>
      </c>
      <c r="J366" s="92"/>
      <c r="K366" s="92"/>
      <c r="L366" s="92"/>
      <c r="M366" s="93"/>
      <c r="N366" s="90"/>
      <c r="O366" s="94"/>
      <c r="P366" s="90"/>
      <c r="Q366" s="90"/>
      <c r="R366" s="94"/>
      <c r="S366" s="90"/>
      <c r="T366" s="90"/>
      <c r="U366" s="94"/>
      <c r="V366" s="44"/>
      <c r="W366" s="90"/>
      <c r="X366" s="44"/>
      <c r="Y366" s="44"/>
      <c r="Z366" s="90"/>
      <c r="AA366" s="94"/>
      <c r="AB366" s="44"/>
      <c r="AC366" s="90"/>
      <c r="AD366" s="46"/>
      <c r="AE366" s="46"/>
      <c r="AF366" s="90"/>
      <c r="AG366" s="94"/>
      <c r="AH366" s="90"/>
      <c r="AI366" s="90"/>
      <c r="AJ366" s="94"/>
      <c r="AK366" s="90"/>
      <c r="AL366" s="90"/>
      <c r="AM366" s="94"/>
      <c r="AN366" s="44"/>
      <c r="AO366" s="90"/>
      <c r="AP366" s="44"/>
      <c r="AQ366" s="44"/>
      <c r="AR366" s="90"/>
      <c r="AS366" s="97"/>
      <c r="AT366" s="98"/>
      <c r="AU366" s="98"/>
      <c r="AV366" s="98"/>
      <c r="AW366" s="98"/>
      <c r="AX366" s="98"/>
      <c r="AY366" s="98"/>
      <c r="AZ366" s="98"/>
      <c r="BA366" s="99"/>
      <c r="BB366" s="99"/>
      <c r="BC366" s="99"/>
      <c r="BD366" s="99"/>
      <c r="BE366" s="99"/>
      <c r="BF366" s="99"/>
      <c r="BG366" s="119"/>
      <c r="BH366" s="119"/>
      <c r="BI366" s="119"/>
      <c r="BJ366" s="119"/>
      <c r="BK366" s="119"/>
      <c r="BL366" s="119"/>
      <c r="BM366" s="119"/>
      <c r="BN366" s="119"/>
      <c r="BO366" s="119"/>
      <c r="BP366" s="119"/>
      <c r="BQ366" s="119"/>
      <c r="BR366" s="119"/>
      <c r="BS366" s="119"/>
      <c r="BT366" s="119"/>
      <c r="BU366" s="119"/>
      <c r="BV366" s="119"/>
      <c r="BW366" s="119"/>
      <c r="BX366" s="119"/>
      <c r="BY366" s="119"/>
      <c r="BZ366" s="119"/>
      <c r="CA366" s="119"/>
    </row>
    <row r="367" spans="1:79" ht="24" hidden="1" customHeight="1" outlineLevel="1">
      <c r="A367" s="36">
        <v>14</v>
      </c>
      <c r="B367" s="88"/>
      <c r="C367" s="89"/>
      <c r="D367" s="89"/>
      <c r="E367" s="90"/>
      <c r="F367" s="91"/>
      <c r="G367" s="44" t="s">
        <v>14</v>
      </c>
      <c r="H367" s="96">
        <v>43331</v>
      </c>
      <c r="I367" s="105">
        <v>0</v>
      </c>
      <c r="J367" s="92"/>
      <c r="K367" s="92"/>
      <c r="L367" s="92"/>
      <c r="M367" s="93"/>
      <c r="N367" s="90"/>
      <c r="O367" s="94"/>
      <c r="P367" s="90"/>
      <c r="Q367" s="90"/>
      <c r="R367" s="94"/>
      <c r="S367" s="90"/>
      <c r="T367" s="90"/>
      <c r="U367" s="94"/>
      <c r="V367" s="44"/>
      <c r="W367" s="90"/>
      <c r="X367" s="44"/>
      <c r="Y367" s="44"/>
      <c r="Z367" s="90"/>
      <c r="AA367" s="94"/>
      <c r="AB367" s="44"/>
      <c r="AC367" s="90"/>
      <c r="AD367" s="46"/>
      <c r="AE367" s="46"/>
      <c r="AF367" s="90"/>
      <c r="AG367" s="94"/>
      <c r="AH367" s="90"/>
      <c r="AI367" s="90"/>
      <c r="AJ367" s="94"/>
      <c r="AK367" s="90"/>
      <c r="AL367" s="90"/>
      <c r="AM367" s="94"/>
      <c r="AN367" s="44"/>
      <c r="AO367" s="90"/>
      <c r="AP367" s="44"/>
      <c r="AQ367" s="44"/>
      <c r="AR367" s="90"/>
      <c r="AS367" s="97"/>
      <c r="AT367" s="98"/>
      <c r="AU367" s="98"/>
      <c r="AV367" s="98"/>
      <c r="AW367" s="98"/>
      <c r="AX367" s="98"/>
      <c r="AY367" s="98"/>
      <c r="AZ367" s="98"/>
      <c r="BA367" s="99"/>
      <c r="BB367" s="99"/>
      <c r="BC367" s="99"/>
      <c r="BD367" s="99"/>
      <c r="BE367" s="99"/>
      <c r="BF367" s="99"/>
      <c r="BG367" s="119"/>
      <c r="BH367" s="119"/>
      <c r="BI367" s="119"/>
      <c r="BJ367" s="119"/>
      <c r="BK367" s="119"/>
      <c r="BL367" s="119"/>
      <c r="BM367" s="119"/>
      <c r="BN367" s="119"/>
      <c r="BO367" s="119"/>
      <c r="BP367" s="119"/>
      <c r="BQ367" s="119"/>
      <c r="BR367" s="119"/>
      <c r="BS367" s="119"/>
      <c r="BT367" s="119"/>
      <c r="BU367" s="119"/>
      <c r="BV367" s="119"/>
      <c r="BW367" s="119"/>
      <c r="BX367" s="119"/>
      <c r="BY367" s="119"/>
      <c r="BZ367" s="119"/>
      <c r="CA367" s="119"/>
    </row>
    <row r="368" spans="1:79" ht="24" hidden="1" customHeight="1" outlineLevel="1">
      <c r="B368" s="88"/>
      <c r="C368" s="89"/>
      <c r="D368" s="89"/>
      <c r="E368" s="90"/>
      <c r="F368" s="91"/>
      <c r="G368" s="44" t="s">
        <v>14</v>
      </c>
      <c r="H368" s="96">
        <v>43332</v>
      </c>
      <c r="I368" s="105">
        <v>0</v>
      </c>
      <c r="J368" s="92"/>
      <c r="K368" s="92"/>
      <c r="L368" s="92"/>
      <c r="M368" s="93"/>
      <c r="N368" s="90"/>
      <c r="O368" s="94"/>
      <c r="P368" s="90"/>
      <c r="Q368" s="90"/>
      <c r="R368" s="94"/>
      <c r="S368" s="90"/>
      <c r="T368" s="90"/>
      <c r="U368" s="94"/>
      <c r="V368" s="44"/>
      <c r="W368" s="90"/>
      <c r="X368" s="44"/>
      <c r="Y368" s="44"/>
      <c r="Z368" s="90"/>
      <c r="AA368" s="94"/>
      <c r="AB368" s="44"/>
      <c r="AC368" s="90"/>
      <c r="AD368" s="46"/>
      <c r="AE368" s="46"/>
      <c r="AF368" s="90"/>
      <c r="AG368" s="94"/>
      <c r="AH368" s="90"/>
      <c r="AI368" s="90"/>
      <c r="AJ368" s="94"/>
      <c r="AK368" s="90"/>
      <c r="AL368" s="90"/>
      <c r="AM368" s="94"/>
      <c r="AN368" s="44"/>
      <c r="AO368" s="90"/>
      <c r="AP368" s="44"/>
      <c r="AQ368" s="44"/>
      <c r="AR368" s="90"/>
      <c r="AS368" s="97"/>
      <c r="AT368" s="98"/>
      <c r="AU368" s="98"/>
      <c r="AV368" s="98"/>
      <c r="AW368" s="98"/>
      <c r="AX368" s="98"/>
      <c r="AY368" s="98"/>
      <c r="AZ368" s="98"/>
      <c r="BA368" s="99"/>
      <c r="BB368" s="99"/>
      <c r="BC368" s="99"/>
      <c r="BD368" s="99"/>
      <c r="BE368" s="99"/>
      <c r="BF368" s="99"/>
      <c r="BG368" s="119"/>
      <c r="BH368" s="119"/>
      <c r="BI368" s="119"/>
      <c r="BJ368" s="119"/>
      <c r="BK368" s="119"/>
      <c r="BL368" s="119"/>
      <c r="BM368" s="119"/>
      <c r="BN368" s="119"/>
      <c r="BO368" s="119"/>
      <c r="BP368" s="119"/>
      <c r="BQ368" s="119"/>
      <c r="BR368" s="119"/>
      <c r="BS368" s="119"/>
      <c r="BT368" s="119"/>
      <c r="BU368" s="119"/>
      <c r="BV368" s="119"/>
      <c r="BW368" s="119"/>
      <c r="BX368" s="119"/>
      <c r="BY368" s="119"/>
      <c r="BZ368" s="119"/>
      <c r="CA368" s="119"/>
    </row>
    <row r="369" spans="1:79" ht="24" hidden="1" customHeight="1" outlineLevel="1">
      <c r="B369" s="88"/>
      <c r="C369" s="89"/>
      <c r="D369" s="89"/>
      <c r="E369" s="90"/>
      <c r="F369" s="91"/>
      <c r="G369" s="44" t="s">
        <v>14</v>
      </c>
      <c r="H369" s="96">
        <v>43333</v>
      </c>
      <c r="I369" s="105">
        <v>9</v>
      </c>
      <c r="J369" s="92"/>
      <c r="K369" s="92"/>
      <c r="L369" s="92"/>
      <c r="M369" s="93"/>
      <c r="N369" s="90"/>
      <c r="O369" s="94"/>
      <c r="P369" s="90"/>
      <c r="Q369" s="90"/>
      <c r="R369" s="94"/>
      <c r="S369" s="90"/>
      <c r="T369" s="90"/>
      <c r="U369" s="94"/>
      <c r="V369" s="44"/>
      <c r="W369" s="90"/>
      <c r="X369" s="44"/>
      <c r="Y369" s="44"/>
      <c r="Z369" s="90"/>
      <c r="AA369" s="94"/>
      <c r="AB369" s="44"/>
      <c r="AC369" s="90"/>
      <c r="AD369" s="46"/>
      <c r="AE369" s="46"/>
      <c r="AF369" s="90"/>
      <c r="AG369" s="94"/>
      <c r="AH369" s="90"/>
      <c r="AI369" s="90"/>
      <c r="AJ369" s="94"/>
      <c r="AK369" s="90"/>
      <c r="AL369" s="90"/>
      <c r="AM369" s="94"/>
      <c r="AN369" s="44"/>
      <c r="AO369" s="90"/>
      <c r="AP369" s="44"/>
      <c r="AQ369" s="44"/>
      <c r="AR369" s="90"/>
      <c r="AS369" s="97"/>
      <c r="AT369" s="98"/>
      <c r="AU369" s="98"/>
      <c r="AV369" s="98"/>
      <c r="AW369" s="98"/>
      <c r="AX369" s="98"/>
      <c r="AY369" s="98"/>
      <c r="AZ369" s="98"/>
      <c r="BA369" s="99"/>
      <c r="BB369" s="99"/>
      <c r="BC369" s="99"/>
      <c r="BD369" s="99"/>
      <c r="BE369" s="99"/>
      <c r="BF369" s="99"/>
      <c r="BG369" s="119"/>
      <c r="BH369" s="119"/>
      <c r="BI369" s="119"/>
      <c r="BJ369" s="119"/>
      <c r="BK369" s="119"/>
      <c r="BL369" s="119"/>
      <c r="BM369" s="119"/>
      <c r="BN369" s="119"/>
      <c r="BO369" s="119"/>
      <c r="BP369" s="119"/>
      <c r="BQ369" s="119"/>
      <c r="BR369" s="119"/>
      <c r="BS369" s="119"/>
      <c r="BT369" s="119"/>
      <c r="BU369" s="119"/>
      <c r="BV369" s="119"/>
      <c r="BW369" s="119"/>
      <c r="BX369" s="119"/>
      <c r="BY369" s="119"/>
      <c r="BZ369" s="119"/>
      <c r="CA369" s="119"/>
    </row>
    <row r="370" spans="1:79" ht="24" hidden="1" customHeight="1" outlineLevel="1">
      <c r="B370" s="88"/>
      <c r="C370" s="89"/>
      <c r="D370" s="89"/>
      <c r="E370" s="90"/>
      <c r="F370" s="91"/>
      <c r="G370" s="44" t="s">
        <v>14</v>
      </c>
      <c r="H370" s="96">
        <v>43334</v>
      </c>
      <c r="I370" s="105">
        <v>9</v>
      </c>
      <c r="J370" s="92"/>
      <c r="K370" s="92"/>
      <c r="L370" s="92"/>
      <c r="M370" s="93"/>
      <c r="N370" s="90"/>
      <c r="O370" s="94"/>
      <c r="P370" s="90"/>
      <c r="Q370" s="90"/>
      <c r="R370" s="94"/>
      <c r="S370" s="90"/>
      <c r="T370" s="90"/>
      <c r="U370" s="94"/>
      <c r="V370" s="44"/>
      <c r="W370" s="90"/>
      <c r="X370" s="44"/>
      <c r="Y370" s="44"/>
      <c r="Z370" s="90"/>
      <c r="AA370" s="94"/>
      <c r="AB370" s="44"/>
      <c r="AC370" s="90"/>
      <c r="AD370" s="46"/>
      <c r="AE370" s="46"/>
      <c r="AF370" s="90"/>
      <c r="AG370" s="94"/>
      <c r="AH370" s="90"/>
      <c r="AI370" s="90"/>
      <c r="AJ370" s="94"/>
      <c r="AK370" s="90"/>
      <c r="AL370" s="90"/>
      <c r="AM370" s="94"/>
      <c r="AN370" s="44"/>
      <c r="AO370" s="90"/>
      <c r="AP370" s="44"/>
      <c r="AQ370" s="44"/>
      <c r="AR370" s="90"/>
      <c r="AS370" s="97"/>
      <c r="AT370" s="98"/>
      <c r="AU370" s="98"/>
      <c r="AV370" s="98"/>
      <c r="AW370" s="98"/>
      <c r="AX370" s="98"/>
      <c r="AY370" s="98"/>
      <c r="AZ370" s="98"/>
      <c r="BA370" s="99"/>
      <c r="BB370" s="99"/>
      <c r="BC370" s="99"/>
      <c r="BD370" s="99"/>
      <c r="BE370" s="99"/>
      <c r="BF370" s="99"/>
      <c r="BG370" s="119"/>
      <c r="BH370" s="119"/>
      <c r="BI370" s="119"/>
      <c r="BJ370" s="119"/>
      <c r="BK370" s="119"/>
      <c r="BL370" s="119"/>
      <c r="BM370" s="119"/>
      <c r="BN370" s="119"/>
      <c r="BO370" s="119"/>
      <c r="BP370" s="119"/>
      <c r="BQ370" s="119"/>
      <c r="BR370" s="119"/>
      <c r="BS370" s="119"/>
      <c r="BT370" s="119"/>
      <c r="BU370" s="119"/>
      <c r="BV370" s="119"/>
      <c r="BW370" s="119"/>
      <c r="BX370" s="119"/>
      <c r="BY370" s="119"/>
      <c r="BZ370" s="119"/>
      <c r="CA370" s="119"/>
    </row>
    <row r="371" spans="1:79" ht="24" hidden="1" customHeight="1" outlineLevel="1">
      <c r="B371" s="88"/>
      <c r="C371" s="89"/>
      <c r="D371" s="89"/>
      <c r="E371" s="90"/>
      <c r="F371" s="91"/>
      <c r="G371" s="44" t="s">
        <v>14</v>
      </c>
      <c r="H371" s="96">
        <v>43335</v>
      </c>
      <c r="I371" s="105">
        <v>9</v>
      </c>
      <c r="J371" s="92"/>
      <c r="K371" s="92"/>
      <c r="L371" s="92"/>
      <c r="M371" s="93"/>
      <c r="N371" s="90"/>
      <c r="O371" s="94"/>
      <c r="P371" s="90"/>
      <c r="Q371" s="90"/>
      <c r="R371" s="94"/>
      <c r="S371" s="90"/>
      <c r="T371" s="90"/>
      <c r="U371" s="94"/>
      <c r="V371" s="44"/>
      <c r="W371" s="90"/>
      <c r="X371" s="44"/>
      <c r="Y371" s="44"/>
      <c r="Z371" s="90"/>
      <c r="AA371" s="94"/>
      <c r="AB371" s="44"/>
      <c r="AC371" s="90"/>
      <c r="AD371" s="46"/>
      <c r="AE371" s="46"/>
      <c r="AF371" s="90"/>
      <c r="AG371" s="94"/>
      <c r="AH371" s="90"/>
      <c r="AI371" s="90"/>
      <c r="AJ371" s="94"/>
      <c r="AK371" s="90"/>
      <c r="AL371" s="90"/>
      <c r="AM371" s="94"/>
      <c r="AN371" s="44"/>
      <c r="AO371" s="90"/>
      <c r="AP371" s="44"/>
      <c r="AQ371" s="44"/>
      <c r="AR371" s="90"/>
      <c r="AS371" s="97"/>
      <c r="AT371" s="98"/>
      <c r="AU371" s="98"/>
      <c r="AV371" s="98"/>
      <c r="AW371" s="98"/>
      <c r="AX371" s="98"/>
      <c r="AY371" s="98"/>
      <c r="AZ371" s="98"/>
      <c r="BA371" s="99"/>
      <c r="BB371" s="99"/>
      <c r="BC371" s="99"/>
      <c r="BD371" s="99"/>
      <c r="BE371" s="99"/>
      <c r="BF371" s="99"/>
      <c r="BG371" s="119"/>
      <c r="BH371" s="119"/>
      <c r="BI371" s="119"/>
      <c r="BJ371" s="119"/>
      <c r="BK371" s="119"/>
      <c r="BL371" s="119"/>
      <c r="BM371" s="119"/>
      <c r="BN371" s="119"/>
      <c r="BO371" s="119"/>
      <c r="BP371" s="119"/>
      <c r="BQ371" s="119"/>
      <c r="BR371" s="119"/>
      <c r="BS371" s="119"/>
      <c r="BT371" s="119"/>
      <c r="BU371" s="119"/>
      <c r="BV371" s="119"/>
      <c r="BW371" s="119"/>
      <c r="BX371" s="119"/>
      <c r="BY371" s="119"/>
      <c r="BZ371" s="119"/>
      <c r="CA371" s="119"/>
    </row>
    <row r="372" spans="1:79" ht="24" hidden="1" customHeight="1" outlineLevel="1">
      <c r="B372" s="88"/>
      <c r="C372" s="89"/>
      <c r="D372" s="89"/>
      <c r="E372" s="90"/>
      <c r="F372" s="91"/>
      <c r="G372" s="44" t="s">
        <v>14</v>
      </c>
      <c r="H372" s="96">
        <v>43336</v>
      </c>
      <c r="I372" s="105">
        <v>9</v>
      </c>
      <c r="J372" s="92"/>
      <c r="K372" s="92"/>
      <c r="L372" s="92"/>
      <c r="M372" s="93"/>
      <c r="N372" s="90"/>
      <c r="O372" s="94"/>
      <c r="P372" s="90"/>
      <c r="Q372" s="90"/>
      <c r="R372" s="94"/>
      <c r="S372" s="90"/>
      <c r="T372" s="90"/>
      <c r="U372" s="94"/>
      <c r="V372" s="44"/>
      <c r="W372" s="90"/>
      <c r="X372" s="44"/>
      <c r="Y372" s="44"/>
      <c r="Z372" s="90"/>
      <c r="AA372" s="94"/>
      <c r="AB372" s="44"/>
      <c r="AC372" s="90"/>
      <c r="AD372" s="46"/>
      <c r="AE372" s="46"/>
      <c r="AF372" s="90"/>
      <c r="AG372" s="94"/>
      <c r="AH372" s="90"/>
      <c r="AI372" s="90"/>
      <c r="AJ372" s="94"/>
      <c r="AK372" s="90"/>
      <c r="AL372" s="90"/>
      <c r="AM372" s="94"/>
      <c r="AN372" s="44"/>
      <c r="AO372" s="90"/>
      <c r="AP372" s="44"/>
      <c r="AQ372" s="44"/>
      <c r="AR372" s="90"/>
      <c r="AS372" s="97"/>
      <c r="AT372" s="98"/>
      <c r="AU372" s="98"/>
      <c r="AV372" s="98"/>
      <c r="AW372" s="98"/>
      <c r="AX372" s="98"/>
      <c r="AY372" s="98"/>
      <c r="AZ372" s="98"/>
      <c r="BA372" s="99"/>
      <c r="BB372" s="99"/>
      <c r="BC372" s="99"/>
      <c r="BD372" s="99"/>
      <c r="BE372" s="99"/>
      <c r="BF372" s="99"/>
      <c r="BG372" s="119"/>
      <c r="BH372" s="119"/>
      <c r="BI372" s="119"/>
      <c r="BJ372" s="119"/>
      <c r="BK372" s="119"/>
      <c r="BL372" s="119"/>
      <c r="BM372" s="119"/>
      <c r="BN372" s="119"/>
      <c r="BO372" s="119"/>
      <c r="BP372" s="119"/>
      <c r="BQ372" s="119"/>
      <c r="BR372" s="119"/>
      <c r="BS372" s="119"/>
      <c r="BT372" s="119"/>
      <c r="BU372" s="119"/>
      <c r="BV372" s="119"/>
      <c r="BW372" s="119"/>
      <c r="BX372" s="119"/>
      <c r="BY372" s="119"/>
      <c r="BZ372" s="119"/>
      <c r="CA372" s="119"/>
    </row>
    <row r="373" spans="1:79" ht="24" hidden="1" customHeight="1" outlineLevel="1">
      <c r="B373" s="88"/>
      <c r="C373" s="89"/>
      <c r="D373" s="89"/>
      <c r="E373" s="90"/>
      <c r="F373" s="91"/>
      <c r="G373" s="44" t="s">
        <v>14</v>
      </c>
      <c r="H373" s="96">
        <v>43337</v>
      </c>
      <c r="I373" s="105">
        <v>9</v>
      </c>
      <c r="J373" s="92"/>
      <c r="K373" s="92"/>
      <c r="L373" s="92"/>
      <c r="M373" s="93"/>
      <c r="N373" s="90"/>
      <c r="O373" s="94"/>
      <c r="P373" s="90"/>
      <c r="Q373" s="90"/>
      <c r="R373" s="94"/>
      <c r="S373" s="90"/>
      <c r="T373" s="90"/>
      <c r="U373" s="94"/>
      <c r="V373" s="44"/>
      <c r="W373" s="90"/>
      <c r="X373" s="44"/>
      <c r="Y373" s="44"/>
      <c r="Z373" s="90"/>
      <c r="AA373" s="94"/>
      <c r="AB373" s="44"/>
      <c r="AC373" s="90"/>
      <c r="AD373" s="46"/>
      <c r="AE373" s="46"/>
      <c r="AF373" s="90"/>
      <c r="AG373" s="94"/>
      <c r="AH373" s="90"/>
      <c r="AI373" s="90"/>
      <c r="AJ373" s="94"/>
      <c r="AK373" s="90"/>
      <c r="AL373" s="90"/>
      <c r="AM373" s="94"/>
      <c r="AN373" s="44"/>
      <c r="AO373" s="90"/>
      <c r="AP373" s="44"/>
      <c r="AQ373" s="44"/>
      <c r="AR373" s="90"/>
      <c r="AS373" s="97"/>
      <c r="AT373" s="98"/>
      <c r="AU373" s="98"/>
      <c r="AV373" s="98"/>
      <c r="AW373" s="98"/>
      <c r="AX373" s="98"/>
      <c r="AY373" s="98"/>
      <c r="AZ373" s="98"/>
      <c r="BA373" s="99"/>
      <c r="BB373" s="99"/>
      <c r="BC373" s="99"/>
      <c r="BD373" s="99"/>
      <c r="BE373" s="99"/>
      <c r="BF373" s="99"/>
      <c r="BG373" s="119"/>
      <c r="BH373" s="119"/>
      <c r="BI373" s="119"/>
      <c r="BJ373" s="119"/>
      <c r="BK373" s="119"/>
      <c r="BL373" s="119"/>
      <c r="BM373" s="119"/>
      <c r="BN373" s="119"/>
      <c r="BO373" s="119"/>
      <c r="BP373" s="119"/>
      <c r="BQ373" s="119"/>
      <c r="BR373" s="119"/>
      <c r="BS373" s="119"/>
      <c r="BT373" s="119"/>
      <c r="BU373" s="119"/>
      <c r="BV373" s="119"/>
      <c r="BW373" s="119"/>
      <c r="BX373" s="119"/>
      <c r="BY373" s="119"/>
      <c r="BZ373" s="119"/>
      <c r="CA373" s="119"/>
    </row>
    <row r="374" spans="1:79" ht="24" hidden="1" customHeight="1" outlineLevel="1">
      <c r="B374" s="88"/>
      <c r="C374" s="89"/>
      <c r="D374" s="89"/>
      <c r="E374" s="90"/>
      <c r="F374" s="91"/>
      <c r="G374" s="44" t="s">
        <v>14</v>
      </c>
      <c r="H374" s="96">
        <v>43338</v>
      </c>
      <c r="I374" s="105">
        <v>9</v>
      </c>
      <c r="J374" s="92"/>
      <c r="K374" s="92"/>
      <c r="L374" s="92"/>
      <c r="M374" s="93"/>
      <c r="N374" s="90"/>
      <c r="O374" s="94"/>
      <c r="P374" s="90"/>
      <c r="Q374" s="90"/>
      <c r="R374" s="94"/>
      <c r="S374" s="90"/>
      <c r="T374" s="90"/>
      <c r="U374" s="94"/>
      <c r="V374" s="44"/>
      <c r="W374" s="90"/>
      <c r="X374" s="44"/>
      <c r="Y374" s="44"/>
      <c r="Z374" s="90"/>
      <c r="AA374" s="94"/>
      <c r="AB374" s="44"/>
      <c r="AC374" s="90"/>
      <c r="AD374" s="46"/>
      <c r="AE374" s="46"/>
      <c r="AF374" s="90"/>
      <c r="AG374" s="94"/>
      <c r="AH374" s="90"/>
      <c r="AI374" s="90"/>
      <c r="AJ374" s="94"/>
      <c r="AK374" s="90"/>
      <c r="AL374" s="90"/>
      <c r="AM374" s="94"/>
      <c r="AN374" s="44"/>
      <c r="AO374" s="90"/>
      <c r="AP374" s="44"/>
      <c r="AQ374" s="44"/>
      <c r="AR374" s="90"/>
      <c r="AS374" s="97"/>
      <c r="AT374" s="98"/>
      <c r="AU374" s="98"/>
      <c r="AV374" s="98"/>
      <c r="AW374" s="98"/>
      <c r="AX374" s="98"/>
      <c r="AY374" s="98"/>
      <c r="AZ374" s="98"/>
      <c r="BA374" s="99"/>
      <c r="BB374" s="99"/>
      <c r="BC374" s="99"/>
      <c r="BD374" s="99"/>
      <c r="BE374" s="99"/>
      <c r="BF374" s="99"/>
      <c r="BG374" s="119"/>
      <c r="BH374" s="119"/>
      <c r="BI374" s="119"/>
      <c r="BJ374" s="119"/>
      <c r="BK374" s="119"/>
      <c r="BL374" s="119"/>
      <c r="BM374" s="119"/>
      <c r="BN374" s="119"/>
      <c r="BO374" s="119"/>
      <c r="BP374" s="119"/>
      <c r="BQ374" s="119"/>
      <c r="BR374" s="119"/>
      <c r="BS374" s="119"/>
      <c r="BT374" s="119"/>
      <c r="BU374" s="119"/>
      <c r="BV374" s="119"/>
      <c r="BW374" s="119"/>
      <c r="BX374" s="119"/>
      <c r="BY374" s="119"/>
      <c r="BZ374" s="119"/>
      <c r="CA374" s="119"/>
    </row>
    <row r="375" spans="1:79" ht="24" hidden="1" customHeight="1" outlineLevel="1">
      <c r="B375" s="88"/>
      <c r="C375" s="89"/>
      <c r="D375" s="89"/>
      <c r="E375" s="90"/>
      <c r="F375" s="91"/>
      <c r="G375" s="44" t="s">
        <v>14</v>
      </c>
      <c r="H375" s="96">
        <v>43339</v>
      </c>
      <c r="I375" s="105">
        <v>9</v>
      </c>
      <c r="J375" s="92"/>
      <c r="K375" s="92"/>
      <c r="L375" s="92"/>
      <c r="M375" s="93"/>
      <c r="N375" s="90"/>
      <c r="O375" s="94"/>
      <c r="P375" s="90"/>
      <c r="Q375" s="90"/>
      <c r="R375" s="94"/>
      <c r="S375" s="90"/>
      <c r="T375" s="90"/>
      <c r="U375" s="94"/>
      <c r="V375" s="44"/>
      <c r="W375" s="90"/>
      <c r="X375" s="44"/>
      <c r="Y375" s="44"/>
      <c r="Z375" s="90"/>
      <c r="AA375" s="94"/>
      <c r="AB375" s="44"/>
      <c r="AC375" s="90"/>
      <c r="AD375" s="46"/>
      <c r="AE375" s="46"/>
      <c r="AF375" s="90"/>
      <c r="AG375" s="94"/>
      <c r="AH375" s="90"/>
      <c r="AI375" s="90"/>
      <c r="AJ375" s="94"/>
      <c r="AK375" s="90"/>
      <c r="AL375" s="90"/>
      <c r="AM375" s="94"/>
      <c r="AN375" s="44"/>
      <c r="AO375" s="90"/>
      <c r="AP375" s="44"/>
      <c r="AQ375" s="44"/>
      <c r="AR375" s="90"/>
      <c r="AS375" s="97"/>
      <c r="AT375" s="98"/>
      <c r="AU375" s="98"/>
      <c r="AV375" s="98"/>
      <c r="AW375" s="98"/>
      <c r="AX375" s="98"/>
      <c r="AY375" s="98"/>
      <c r="AZ375" s="98"/>
      <c r="BA375" s="99"/>
      <c r="BB375" s="99"/>
      <c r="BC375" s="99"/>
      <c r="BD375" s="99"/>
      <c r="BE375" s="99"/>
      <c r="BF375" s="99"/>
      <c r="BG375" s="119"/>
      <c r="BH375" s="119"/>
      <c r="BI375" s="119"/>
      <c r="BJ375" s="119"/>
      <c r="BK375" s="119"/>
      <c r="BL375" s="119"/>
      <c r="BM375" s="119"/>
      <c r="BN375" s="119"/>
      <c r="BO375" s="119"/>
      <c r="BP375" s="119"/>
      <c r="BQ375" s="119"/>
      <c r="BR375" s="119"/>
      <c r="BS375" s="119"/>
      <c r="BT375" s="119"/>
      <c r="BU375" s="119"/>
      <c r="BV375" s="119"/>
      <c r="BW375" s="119"/>
      <c r="BX375" s="119"/>
      <c r="BY375" s="119"/>
      <c r="BZ375" s="119"/>
      <c r="CA375" s="119"/>
    </row>
    <row r="376" spans="1:79" ht="24" hidden="1" customHeight="1" outlineLevel="1">
      <c r="B376" s="88"/>
      <c r="C376" s="89"/>
      <c r="D376" s="89"/>
      <c r="E376" s="90"/>
      <c r="F376" s="91"/>
      <c r="G376" s="44" t="s">
        <v>14</v>
      </c>
      <c r="H376" s="96">
        <v>43340</v>
      </c>
      <c r="I376" s="105">
        <v>9</v>
      </c>
      <c r="J376" s="92"/>
      <c r="K376" s="92"/>
      <c r="L376" s="92"/>
      <c r="M376" s="93"/>
      <c r="N376" s="90"/>
      <c r="O376" s="94"/>
      <c r="P376" s="90"/>
      <c r="Q376" s="90"/>
      <c r="R376" s="94"/>
      <c r="S376" s="90"/>
      <c r="T376" s="90"/>
      <c r="U376" s="94"/>
      <c r="V376" s="44"/>
      <c r="W376" s="90"/>
      <c r="X376" s="44"/>
      <c r="Y376" s="44"/>
      <c r="Z376" s="90"/>
      <c r="AA376" s="94"/>
      <c r="AB376" s="44"/>
      <c r="AC376" s="90"/>
      <c r="AD376" s="46"/>
      <c r="AE376" s="46"/>
      <c r="AF376" s="90"/>
      <c r="AG376" s="94"/>
      <c r="AH376" s="90"/>
      <c r="AI376" s="90"/>
      <c r="AJ376" s="94"/>
      <c r="AK376" s="90"/>
      <c r="AL376" s="90"/>
      <c r="AM376" s="94"/>
      <c r="AN376" s="44"/>
      <c r="AO376" s="90"/>
      <c r="AP376" s="44"/>
      <c r="AQ376" s="44"/>
      <c r="AR376" s="90"/>
      <c r="AS376" s="97"/>
      <c r="AT376" s="98"/>
      <c r="AU376" s="98"/>
      <c r="AV376" s="98"/>
      <c r="AW376" s="98"/>
      <c r="AX376" s="98"/>
      <c r="AY376" s="98"/>
      <c r="AZ376" s="98"/>
      <c r="BA376" s="99"/>
      <c r="BB376" s="99"/>
      <c r="BC376" s="99"/>
      <c r="BD376" s="99"/>
      <c r="BE376" s="99"/>
      <c r="BF376" s="99"/>
      <c r="BG376" s="119"/>
      <c r="BH376" s="119"/>
      <c r="BI376" s="119"/>
      <c r="BJ376" s="119"/>
      <c r="BK376" s="119"/>
      <c r="BL376" s="119"/>
      <c r="BM376" s="119"/>
      <c r="BN376" s="119"/>
      <c r="BO376" s="119"/>
      <c r="BP376" s="119"/>
      <c r="BQ376" s="119"/>
      <c r="BR376" s="119"/>
      <c r="BS376" s="119"/>
      <c r="BT376" s="119"/>
      <c r="BU376" s="119"/>
      <c r="BV376" s="119"/>
      <c r="BW376" s="119"/>
      <c r="BX376" s="119"/>
      <c r="BY376" s="119"/>
      <c r="BZ376" s="119"/>
      <c r="CA376" s="119"/>
    </row>
    <row r="377" spans="1:79" ht="24" hidden="1" customHeight="1" outlineLevel="1">
      <c r="B377" s="88"/>
      <c r="C377" s="89"/>
      <c r="D377" s="89"/>
      <c r="E377" s="90"/>
      <c r="F377" s="91"/>
      <c r="G377" s="44" t="s">
        <v>14</v>
      </c>
      <c r="H377" s="96">
        <v>43341</v>
      </c>
      <c r="I377" s="105">
        <v>9</v>
      </c>
      <c r="J377" s="92"/>
      <c r="K377" s="92"/>
      <c r="L377" s="92"/>
      <c r="M377" s="93"/>
      <c r="N377" s="90"/>
      <c r="O377" s="94"/>
      <c r="P377" s="90"/>
      <c r="Q377" s="90"/>
      <c r="R377" s="94"/>
      <c r="S377" s="90"/>
      <c r="T377" s="90"/>
      <c r="U377" s="94"/>
      <c r="V377" s="44"/>
      <c r="W377" s="90"/>
      <c r="X377" s="44"/>
      <c r="Y377" s="44"/>
      <c r="Z377" s="90"/>
      <c r="AA377" s="94"/>
      <c r="AB377" s="44"/>
      <c r="AC377" s="90"/>
      <c r="AD377" s="46"/>
      <c r="AE377" s="46"/>
      <c r="AF377" s="90"/>
      <c r="AG377" s="94"/>
      <c r="AH377" s="90"/>
      <c r="AI377" s="90"/>
      <c r="AJ377" s="94"/>
      <c r="AK377" s="90"/>
      <c r="AL377" s="90"/>
      <c r="AM377" s="94"/>
      <c r="AN377" s="44"/>
      <c r="AO377" s="90"/>
      <c r="AP377" s="44"/>
      <c r="AQ377" s="44"/>
      <c r="AR377" s="90"/>
      <c r="AS377" s="97"/>
      <c r="AT377" s="98"/>
      <c r="AU377" s="98"/>
      <c r="AV377" s="98"/>
      <c r="AW377" s="98"/>
      <c r="AX377" s="98"/>
      <c r="AY377" s="98"/>
      <c r="AZ377" s="98"/>
      <c r="BA377" s="99"/>
      <c r="BB377" s="99"/>
      <c r="BC377" s="99"/>
      <c r="BD377" s="99"/>
      <c r="BE377" s="99"/>
      <c r="BF377" s="99"/>
      <c r="BG377" s="119"/>
      <c r="BH377" s="119"/>
      <c r="BI377" s="119"/>
      <c r="BJ377" s="119"/>
      <c r="BK377" s="119"/>
      <c r="BL377" s="119"/>
      <c r="BM377" s="119"/>
      <c r="BN377" s="119"/>
      <c r="BO377" s="119"/>
      <c r="BP377" s="119"/>
      <c r="BQ377" s="119"/>
      <c r="BR377" s="119"/>
      <c r="BS377" s="119"/>
      <c r="BT377" s="119"/>
      <c r="BU377" s="119"/>
      <c r="BV377" s="119"/>
      <c r="BW377" s="119"/>
      <c r="BX377" s="119"/>
      <c r="BY377" s="119"/>
      <c r="BZ377" s="119"/>
      <c r="CA377" s="119"/>
    </row>
    <row r="378" spans="1:79" ht="24" hidden="1" customHeight="1" outlineLevel="1">
      <c r="B378" s="88"/>
      <c r="C378" s="89"/>
      <c r="D378" s="89"/>
      <c r="E378" s="90"/>
      <c r="F378" s="91"/>
      <c r="G378" s="44" t="s">
        <v>14</v>
      </c>
      <c r="H378" s="96">
        <v>43342</v>
      </c>
      <c r="I378" s="105">
        <v>9</v>
      </c>
      <c r="J378" s="92"/>
      <c r="K378" s="92"/>
      <c r="L378" s="92"/>
      <c r="M378" s="93"/>
      <c r="N378" s="90"/>
      <c r="O378" s="94"/>
      <c r="P378" s="90"/>
      <c r="Q378" s="90"/>
      <c r="R378" s="94"/>
      <c r="S378" s="90"/>
      <c r="T378" s="90"/>
      <c r="U378" s="94"/>
      <c r="V378" s="44"/>
      <c r="W378" s="90"/>
      <c r="X378" s="44"/>
      <c r="Y378" s="44"/>
      <c r="Z378" s="90"/>
      <c r="AA378" s="94"/>
      <c r="AB378" s="44"/>
      <c r="AC378" s="90"/>
      <c r="AD378" s="46"/>
      <c r="AE378" s="46"/>
      <c r="AF378" s="90"/>
      <c r="AG378" s="94"/>
      <c r="AH378" s="90"/>
      <c r="AI378" s="90"/>
      <c r="AJ378" s="94"/>
      <c r="AK378" s="90"/>
      <c r="AL378" s="90"/>
      <c r="AM378" s="94"/>
      <c r="AN378" s="44"/>
      <c r="AO378" s="90"/>
      <c r="AP378" s="44"/>
      <c r="AQ378" s="44"/>
      <c r="AR378" s="90"/>
      <c r="AS378" s="97"/>
      <c r="AT378" s="98"/>
      <c r="AU378" s="98"/>
      <c r="AV378" s="98"/>
      <c r="AW378" s="98"/>
      <c r="AX378" s="98"/>
      <c r="AY378" s="98"/>
      <c r="AZ378" s="98"/>
      <c r="BA378" s="99"/>
      <c r="BB378" s="99"/>
      <c r="BC378" s="99"/>
      <c r="BD378" s="99"/>
      <c r="BE378" s="99"/>
      <c r="BF378" s="99"/>
      <c r="BG378" s="119"/>
      <c r="BH378" s="119"/>
      <c r="BI378" s="119"/>
      <c r="BJ378" s="119"/>
      <c r="BK378" s="119"/>
      <c r="BL378" s="119"/>
      <c r="BM378" s="119"/>
      <c r="BN378" s="119"/>
      <c r="BO378" s="119"/>
      <c r="BP378" s="119"/>
      <c r="BQ378" s="119"/>
      <c r="BR378" s="119"/>
      <c r="BS378" s="119"/>
      <c r="BT378" s="119"/>
      <c r="BU378" s="119"/>
      <c r="BV378" s="119"/>
      <c r="BW378" s="119"/>
      <c r="BX378" s="119"/>
      <c r="BY378" s="119"/>
      <c r="BZ378" s="119"/>
      <c r="CA378" s="119"/>
    </row>
    <row r="379" spans="1:79" ht="24" hidden="1" customHeight="1" outlineLevel="1">
      <c r="B379" s="88"/>
      <c r="C379" s="89"/>
      <c r="D379" s="89"/>
      <c r="E379" s="90"/>
      <c r="F379" s="91"/>
      <c r="G379" s="44" t="s">
        <v>14</v>
      </c>
      <c r="H379" s="96">
        <v>43343</v>
      </c>
      <c r="I379" s="105">
        <v>9</v>
      </c>
      <c r="J379" s="92"/>
      <c r="K379" s="92"/>
      <c r="L379" s="92"/>
      <c r="M379" s="93"/>
      <c r="N379" s="90"/>
      <c r="O379" s="94"/>
      <c r="P379" s="90"/>
      <c r="Q379" s="90"/>
      <c r="R379" s="94"/>
      <c r="S379" s="90"/>
      <c r="T379" s="90"/>
      <c r="U379" s="94"/>
      <c r="V379" s="44"/>
      <c r="W379" s="90"/>
      <c r="X379" s="44"/>
      <c r="Y379" s="44"/>
      <c r="Z379" s="90"/>
      <c r="AA379" s="94"/>
      <c r="AB379" s="44"/>
      <c r="AC379" s="90"/>
      <c r="AD379" s="46"/>
      <c r="AE379" s="46"/>
      <c r="AF379" s="90"/>
      <c r="AG379" s="94"/>
      <c r="AH379" s="90"/>
      <c r="AI379" s="90"/>
      <c r="AJ379" s="94"/>
      <c r="AK379" s="90"/>
      <c r="AL379" s="90"/>
      <c r="AM379" s="94"/>
      <c r="AN379" s="44"/>
      <c r="AO379" s="90"/>
      <c r="AP379" s="44"/>
      <c r="AQ379" s="44"/>
      <c r="AR379" s="90"/>
      <c r="AS379" s="97"/>
      <c r="AT379" s="98"/>
      <c r="AU379" s="98"/>
      <c r="AV379" s="98"/>
      <c r="AW379" s="98"/>
      <c r="AX379" s="98"/>
      <c r="AY379" s="98"/>
      <c r="AZ379" s="98"/>
      <c r="BA379" s="99"/>
      <c r="BB379" s="99"/>
      <c r="BC379" s="99"/>
      <c r="BD379" s="99"/>
      <c r="BE379" s="99"/>
      <c r="BF379" s="99"/>
      <c r="BG379" s="119"/>
      <c r="BH379" s="119"/>
      <c r="BI379" s="119"/>
      <c r="BJ379" s="119"/>
      <c r="BK379" s="119"/>
      <c r="BL379" s="119"/>
      <c r="BM379" s="119"/>
      <c r="BN379" s="119"/>
      <c r="BO379" s="119"/>
      <c r="BP379" s="119"/>
      <c r="BQ379" s="119"/>
      <c r="BR379" s="119"/>
      <c r="BS379" s="119"/>
      <c r="BT379" s="119"/>
      <c r="BU379" s="119"/>
      <c r="BV379" s="119"/>
      <c r="BW379" s="119"/>
      <c r="BX379" s="119"/>
      <c r="BY379" s="119"/>
      <c r="BZ379" s="119"/>
      <c r="CA379" s="119"/>
    </row>
    <row r="380" spans="1:79" ht="24" hidden="1" customHeight="1" outlineLevel="1">
      <c r="B380" s="88"/>
      <c r="C380" s="89"/>
      <c r="D380" s="89"/>
      <c r="E380" s="90"/>
      <c r="F380" s="91"/>
      <c r="G380" s="44" t="s">
        <v>14</v>
      </c>
      <c r="H380" s="96">
        <v>43344</v>
      </c>
      <c r="I380" s="105">
        <v>9</v>
      </c>
      <c r="J380" s="92"/>
      <c r="K380" s="92"/>
      <c r="L380" s="92"/>
      <c r="M380" s="93"/>
      <c r="N380" s="90"/>
      <c r="O380" s="94"/>
      <c r="P380" s="90"/>
      <c r="Q380" s="90"/>
      <c r="R380" s="94"/>
      <c r="S380" s="90"/>
      <c r="T380" s="90"/>
      <c r="U380" s="94"/>
      <c r="V380" s="44"/>
      <c r="W380" s="90"/>
      <c r="X380" s="44"/>
      <c r="Y380" s="44"/>
      <c r="Z380" s="90"/>
      <c r="AA380" s="94"/>
      <c r="AB380" s="44"/>
      <c r="AC380" s="90"/>
      <c r="AD380" s="46"/>
      <c r="AE380" s="46"/>
      <c r="AF380" s="90"/>
      <c r="AG380" s="94"/>
      <c r="AH380" s="90"/>
      <c r="AI380" s="90"/>
      <c r="AJ380" s="94"/>
      <c r="AK380" s="90"/>
      <c r="AL380" s="90"/>
      <c r="AM380" s="94"/>
      <c r="AN380" s="44"/>
      <c r="AO380" s="90"/>
      <c r="AP380" s="44"/>
      <c r="AQ380" s="44"/>
      <c r="AR380" s="90"/>
      <c r="AS380" s="97"/>
      <c r="AT380" s="98"/>
      <c r="AU380" s="98"/>
      <c r="AV380" s="98"/>
      <c r="AW380" s="98"/>
      <c r="AX380" s="98"/>
      <c r="AY380" s="98"/>
      <c r="AZ380" s="98"/>
      <c r="BA380" s="99"/>
      <c r="BB380" s="99"/>
      <c r="BC380" s="99"/>
      <c r="BD380" s="99"/>
      <c r="BE380" s="99"/>
      <c r="BF380" s="99"/>
      <c r="BG380" s="119"/>
      <c r="BH380" s="119"/>
      <c r="BI380" s="119"/>
      <c r="BJ380" s="119"/>
      <c r="BK380" s="119"/>
      <c r="BL380" s="119"/>
      <c r="BM380" s="119"/>
      <c r="BN380" s="119"/>
      <c r="BO380" s="119"/>
      <c r="BP380" s="119"/>
      <c r="BQ380" s="119"/>
      <c r="BR380" s="119"/>
      <c r="BS380" s="119"/>
      <c r="BT380" s="119"/>
      <c r="BU380" s="119"/>
      <c r="BV380" s="119"/>
      <c r="BW380" s="119"/>
      <c r="BX380" s="119"/>
      <c r="BY380" s="119"/>
      <c r="BZ380" s="119"/>
      <c r="CA380" s="119"/>
    </row>
    <row r="381" spans="1:79" ht="24" hidden="1" customHeight="1" outlineLevel="1">
      <c r="B381" s="88"/>
      <c r="C381" s="89"/>
      <c r="D381" s="89"/>
      <c r="E381" s="90"/>
      <c r="F381" s="91"/>
      <c r="G381" s="44" t="s">
        <v>14</v>
      </c>
      <c r="H381" s="96">
        <v>43345</v>
      </c>
      <c r="I381" s="105">
        <v>9</v>
      </c>
      <c r="J381" s="92"/>
      <c r="K381" s="92"/>
      <c r="L381" s="92"/>
      <c r="M381" s="93"/>
      <c r="N381" s="90"/>
      <c r="O381" s="94"/>
      <c r="P381" s="90"/>
      <c r="Q381" s="90"/>
      <c r="R381" s="94"/>
      <c r="S381" s="90"/>
      <c r="T381" s="90"/>
      <c r="U381" s="94"/>
      <c r="V381" s="44"/>
      <c r="W381" s="90"/>
      <c r="X381" s="44"/>
      <c r="Y381" s="44"/>
      <c r="Z381" s="90"/>
      <c r="AA381" s="94"/>
      <c r="AB381" s="44"/>
      <c r="AC381" s="90"/>
      <c r="AD381" s="46"/>
      <c r="AE381" s="46"/>
      <c r="AF381" s="90"/>
      <c r="AG381" s="94"/>
      <c r="AH381" s="90"/>
      <c r="AI381" s="90"/>
      <c r="AJ381" s="94"/>
      <c r="AK381" s="90"/>
      <c r="AL381" s="90"/>
      <c r="AM381" s="94"/>
      <c r="AN381" s="44"/>
      <c r="AO381" s="90"/>
      <c r="AP381" s="44"/>
      <c r="AQ381" s="44"/>
      <c r="AR381" s="90"/>
      <c r="AS381" s="97"/>
      <c r="AT381" s="98"/>
      <c r="AU381" s="98"/>
      <c r="AV381" s="98"/>
      <c r="AW381" s="98"/>
      <c r="AX381" s="98"/>
      <c r="AY381" s="98"/>
      <c r="AZ381" s="98"/>
      <c r="BA381" s="99"/>
      <c r="BB381" s="99"/>
      <c r="BC381" s="99"/>
      <c r="BD381" s="99"/>
      <c r="BE381" s="99"/>
      <c r="BF381" s="99"/>
      <c r="BG381" s="119"/>
      <c r="BH381" s="119"/>
      <c r="BI381" s="119"/>
      <c r="BJ381" s="119"/>
      <c r="BK381" s="119"/>
      <c r="BL381" s="119"/>
      <c r="BM381" s="119"/>
      <c r="BN381" s="119"/>
      <c r="BO381" s="119"/>
      <c r="BP381" s="119"/>
      <c r="BQ381" s="119"/>
      <c r="BR381" s="119"/>
      <c r="BS381" s="119"/>
      <c r="BT381" s="119"/>
      <c r="BU381" s="119"/>
      <c r="BV381" s="119"/>
      <c r="BW381" s="119"/>
      <c r="BX381" s="119"/>
      <c r="BY381" s="119"/>
      <c r="BZ381" s="119"/>
      <c r="CA381" s="119"/>
    </row>
    <row r="382" spans="1:79" ht="24" customHeight="1" collapsed="1">
      <c r="B382" s="86" t="s">
        <v>226</v>
      </c>
      <c r="C382" s="79" t="s">
        <v>209</v>
      </c>
      <c r="D382" s="79">
        <f>D353+1</f>
        <v>13</v>
      </c>
      <c r="E382" s="44">
        <v>1684</v>
      </c>
      <c r="F382" s="85" t="s">
        <v>227</v>
      </c>
      <c r="G382" s="44" t="s">
        <v>14</v>
      </c>
      <c r="H382" s="44"/>
      <c r="I382" s="105"/>
      <c r="J382" s="81">
        <v>31551</v>
      </c>
      <c r="K382" s="81" t="s">
        <v>173</v>
      </c>
      <c r="L382" s="81" t="s">
        <v>228</v>
      </c>
      <c r="M382" s="45"/>
      <c r="N382" s="44"/>
      <c r="O382" s="44"/>
      <c r="P382" s="45"/>
      <c r="Q382" s="44"/>
      <c r="R382" s="44"/>
      <c r="S382" s="45"/>
      <c r="T382" s="44"/>
      <c r="U382" s="44"/>
      <c r="V382" s="45"/>
      <c r="W382" s="44"/>
      <c r="X382" s="44"/>
      <c r="Y382" s="45"/>
      <c r="Z382" s="44"/>
      <c r="AA382" s="44"/>
      <c r="AB382" s="45"/>
      <c r="AC382" s="44"/>
      <c r="AD382" s="44"/>
      <c r="AE382" s="45"/>
      <c r="AF382" s="44"/>
      <c r="AG382" s="44"/>
      <c r="AH382" s="45"/>
      <c r="AI382" s="44"/>
      <c r="AJ382" s="44"/>
      <c r="AK382" s="45"/>
      <c r="AL382" s="44"/>
      <c r="AM382" s="44"/>
      <c r="AN382" s="45"/>
      <c r="AO382" s="44"/>
      <c r="AP382" s="44"/>
      <c r="AQ382" s="45"/>
      <c r="AR382" s="44"/>
      <c r="AS382" s="99">
        <v>9</v>
      </c>
      <c r="AT382" s="97">
        <v>9</v>
      </c>
      <c r="AU382" s="97">
        <v>9</v>
      </c>
      <c r="AV382" s="97">
        <v>9</v>
      </c>
      <c r="AW382" s="97">
        <v>9</v>
      </c>
      <c r="AX382" s="97">
        <v>9</v>
      </c>
      <c r="AY382" s="97">
        <v>9</v>
      </c>
      <c r="AZ382" s="97">
        <v>9</v>
      </c>
      <c r="BA382" s="98">
        <v>0</v>
      </c>
      <c r="BB382" s="98">
        <v>0</v>
      </c>
      <c r="BC382" s="98">
        <v>0</v>
      </c>
      <c r="BD382" s="98">
        <v>0</v>
      </c>
      <c r="BE382" s="98">
        <v>0</v>
      </c>
      <c r="BF382" s="98">
        <v>0</v>
      </c>
      <c r="BG382" s="98">
        <v>0</v>
      </c>
      <c r="BH382" s="99">
        <v>9</v>
      </c>
      <c r="BI382" s="99">
        <v>9</v>
      </c>
      <c r="BJ382" s="99">
        <v>9</v>
      </c>
      <c r="BK382" s="99">
        <v>9</v>
      </c>
      <c r="BL382" s="99">
        <v>9</v>
      </c>
      <c r="BM382" s="99">
        <v>9</v>
      </c>
      <c r="BN382" s="99">
        <v>9</v>
      </c>
      <c r="BO382" s="97">
        <v>9</v>
      </c>
      <c r="BP382" s="97">
        <v>9</v>
      </c>
      <c r="BQ382" s="97">
        <v>9</v>
      </c>
      <c r="BR382" s="97">
        <v>9</v>
      </c>
      <c r="BS382" s="97">
        <v>9</v>
      </c>
      <c r="BT382" s="97">
        <v>9</v>
      </c>
      <c r="BU382" s="99">
        <v>9</v>
      </c>
      <c r="BV382" s="97">
        <v>9</v>
      </c>
      <c r="BW382" s="97">
        <v>9</v>
      </c>
      <c r="BX382" s="97">
        <v>9</v>
      </c>
      <c r="BY382" s="97">
        <v>9</v>
      </c>
      <c r="BZ382" s="97">
        <v>9</v>
      </c>
      <c r="CA382" s="97">
        <v>9</v>
      </c>
    </row>
    <row r="383" spans="1:79" ht="24" hidden="1" customHeight="1" outlineLevel="1">
      <c r="A383" s="36">
        <v>1</v>
      </c>
      <c r="B383" s="88"/>
      <c r="C383" s="89"/>
      <c r="D383" s="89"/>
      <c r="E383" s="90"/>
      <c r="F383" s="91"/>
      <c r="G383" s="44" t="s">
        <v>14</v>
      </c>
      <c r="H383" s="96">
        <v>43318</v>
      </c>
      <c r="I383" s="105">
        <v>9</v>
      </c>
      <c r="J383" s="92"/>
      <c r="K383" s="92"/>
      <c r="L383" s="92"/>
      <c r="M383" s="93"/>
      <c r="N383" s="90"/>
      <c r="O383" s="94"/>
      <c r="P383" s="90"/>
      <c r="Q383" s="90"/>
      <c r="R383" s="94"/>
      <c r="S383" s="90"/>
      <c r="T383" s="90"/>
      <c r="U383" s="94"/>
      <c r="V383" s="45"/>
      <c r="W383" s="90"/>
      <c r="X383" s="44"/>
      <c r="Y383" s="45"/>
      <c r="Z383" s="90"/>
      <c r="AA383" s="94"/>
      <c r="AB383" s="45"/>
      <c r="AC383" s="90"/>
      <c r="AD383" s="44"/>
      <c r="AE383" s="45"/>
      <c r="AF383" s="90"/>
      <c r="AG383" s="94"/>
      <c r="AH383" s="90"/>
      <c r="AI383" s="90"/>
      <c r="AJ383" s="94"/>
      <c r="AK383" s="90"/>
      <c r="AL383" s="90"/>
      <c r="AM383" s="94"/>
      <c r="AN383" s="45"/>
      <c r="AO383" s="90"/>
      <c r="AP383" s="44"/>
      <c r="AQ383" s="45"/>
      <c r="AR383" s="90"/>
      <c r="AS383" s="97"/>
      <c r="AT383" s="98"/>
      <c r="AU383" s="98"/>
      <c r="AV383" s="98"/>
      <c r="AW383" s="98"/>
      <c r="AX383" s="98"/>
      <c r="AY383" s="98"/>
      <c r="AZ383" s="98"/>
      <c r="BA383" s="99"/>
      <c r="BB383" s="99"/>
      <c r="BC383" s="99"/>
      <c r="BD383" s="99"/>
      <c r="BE383" s="99"/>
      <c r="BF383" s="99"/>
      <c r="BG383" s="119"/>
      <c r="BH383" s="119"/>
      <c r="BI383" s="119"/>
      <c r="BJ383" s="119"/>
      <c r="BK383" s="119"/>
      <c r="BL383" s="119"/>
      <c r="BM383" s="119"/>
      <c r="BN383" s="119"/>
      <c r="BO383" s="119"/>
      <c r="BP383" s="119"/>
      <c r="BQ383" s="119"/>
      <c r="BR383" s="119"/>
      <c r="BS383" s="119"/>
      <c r="BT383" s="119"/>
      <c r="BU383" s="119"/>
      <c r="BV383" s="119"/>
      <c r="BW383" s="119"/>
      <c r="BX383" s="119"/>
      <c r="BY383" s="119"/>
      <c r="BZ383" s="119"/>
      <c r="CA383" s="119"/>
    </row>
    <row r="384" spans="1:79" ht="24" hidden="1" customHeight="1" outlineLevel="1">
      <c r="A384" s="36">
        <v>2</v>
      </c>
      <c r="B384" s="88"/>
      <c r="C384" s="89"/>
      <c r="D384" s="89"/>
      <c r="E384" s="90"/>
      <c r="F384" s="91"/>
      <c r="G384" s="44" t="s">
        <v>14</v>
      </c>
      <c r="H384" s="96">
        <v>43319</v>
      </c>
      <c r="I384" s="105">
        <v>9</v>
      </c>
      <c r="J384" s="92"/>
      <c r="K384" s="92"/>
      <c r="L384" s="92"/>
      <c r="M384" s="93"/>
      <c r="N384" s="90"/>
      <c r="O384" s="94"/>
      <c r="P384" s="90"/>
      <c r="Q384" s="90"/>
      <c r="R384" s="94"/>
      <c r="S384" s="90"/>
      <c r="T384" s="90"/>
      <c r="U384" s="94"/>
      <c r="V384" s="45"/>
      <c r="W384" s="90"/>
      <c r="X384" s="44"/>
      <c r="Y384" s="45"/>
      <c r="Z384" s="90"/>
      <c r="AA384" s="94"/>
      <c r="AB384" s="45"/>
      <c r="AC384" s="90"/>
      <c r="AD384" s="44"/>
      <c r="AE384" s="45"/>
      <c r="AF384" s="90"/>
      <c r="AG384" s="94"/>
      <c r="AH384" s="90"/>
      <c r="AI384" s="90"/>
      <c r="AJ384" s="94"/>
      <c r="AK384" s="90"/>
      <c r="AL384" s="90"/>
      <c r="AM384" s="94"/>
      <c r="AN384" s="45"/>
      <c r="AO384" s="90"/>
      <c r="AP384" s="44"/>
      <c r="AQ384" s="45"/>
      <c r="AR384" s="90"/>
      <c r="AS384" s="97"/>
      <c r="AT384" s="98"/>
      <c r="AU384" s="98"/>
      <c r="AV384" s="98"/>
      <c r="AW384" s="98"/>
      <c r="AX384" s="98"/>
      <c r="AY384" s="98"/>
      <c r="AZ384" s="98"/>
      <c r="BA384" s="99"/>
      <c r="BB384" s="99"/>
      <c r="BC384" s="99"/>
      <c r="BD384" s="99"/>
      <c r="BE384" s="99"/>
      <c r="BF384" s="99"/>
      <c r="BG384" s="119"/>
      <c r="BH384" s="119"/>
      <c r="BI384" s="119"/>
      <c r="BJ384" s="119"/>
      <c r="BK384" s="119"/>
      <c r="BL384" s="119"/>
      <c r="BM384" s="119"/>
      <c r="BN384" s="119"/>
      <c r="BO384" s="119"/>
      <c r="BP384" s="119"/>
      <c r="BQ384" s="119"/>
      <c r="BR384" s="119"/>
      <c r="BS384" s="119"/>
      <c r="BT384" s="119"/>
      <c r="BU384" s="119"/>
      <c r="BV384" s="119"/>
      <c r="BW384" s="119"/>
      <c r="BX384" s="119"/>
      <c r="BY384" s="119"/>
      <c r="BZ384" s="119"/>
      <c r="CA384" s="119"/>
    </row>
    <row r="385" spans="1:79" ht="24" hidden="1" customHeight="1" outlineLevel="1">
      <c r="A385" s="36">
        <v>3</v>
      </c>
      <c r="B385" s="88"/>
      <c r="C385" s="89"/>
      <c r="D385" s="89"/>
      <c r="E385" s="90"/>
      <c r="F385" s="91"/>
      <c r="G385" s="44" t="s">
        <v>14</v>
      </c>
      <c r="H385" s="96">
        <v>43320</v>
      </c>
      <c r="I385" s="105">
        <v>9</v>
      </c>
      <c r="J385" s="92"/>
      <c r="K385" s="92"/>
      <c r="L385" s="92"/>
      <c r="M385" s="93"/>
      <c r="N385" s="90"/>
      <c r="O385" s="94"/>
      <c r="P385" s="90"/>
      <c r="Q385" s="90"/>
      <c r="R385" s="94"/>
      <c r="S385" s="90"/>
      <c r="T385" s="90"/>
      <c r="U385" s="94"/>
      <c r="V385" s="45"/>
      <c r="W385" s="90"/>
      <c r="X385" s="44"/>
      <c r="Y385" s="45"/>
      <c r="Z385" s="90"/>
      <c r="AA385" s="94"/>
      <c r="AB385" s="45"/>
      <c r="AC385" s="90"/>
      <c r="AD385" s="44"/>
      <c r="AE385" s="45"/>
      <c r="AF385" s="90"/>
      <c r="AG385" s="94"/>
      <c r="AH385" s="90"/>
      <c r="AI385" s="90"/>
      <c r="AJ385" s="94"/>
      <c r="AK385" s="90"/>
      <c r="AL385" s="90"/>
      <c r="AM385" s="94"/>
      <c r="AN385" s="45"/>
      <c r="AO385" s="90"/>
      <c r="AP385" s="44"/>
      <c r="AQ385" s="45"/>
      <c r="AR385" s="90"/>
      <c r="AS385" s="97"/>
      <c r="AT385" s="98"/>
      <c r="AU385" s="98"/>
      <c r="AV385" s="98"/>
      <c r="AW385" s="98"/>
      <c r="AX385" s="98"/>
      <c r="AY385" s="98"/>
      <c r="AZ385" s="98"/>
      <c r="BA385" s="99"/>
      <c r="BB385" s="99"/>
      <c r="BC385" s="99"/>
      <c r="BD385" s="99"/>
      <c r="BE385" s="99"/>
      <c r="BF385" s="99"/>
      <c r="BG385" s="119"/>
      <c r="BH385" s="119"/>
      <c r="BI385" s="119"/>
      <c r="BJ385" s="119"/>
      <c r="BK385" s="119"/>
      <c r="BL385" s="119"/>
      <c r="BM385" s="119"/>
      <c r="BN385" s="119"/>
      <c r="BO385" s="119"/>
      <c r="BP385" s="119"/>
      <c r="BQ385" s="119"/>
      <c r="BR385" s="119"/>
      <c r="BS385" s="119"/>
      <c r="BT385" s="119"/>
      <c r="BU385" s="119"/>
      <c r="BV385" s="119"/>
      <c r="BW385" s="119"/>
      <c r="BX385" s="119"/>
      <c r="BY385" s="119"/>
      <c r="BZ385" s="119"/>
      <c r="CA385" s="119"/>
    </row>
    <row r="386" spans="1:79" ht="24" hidden="1" customHeight="1" outlineLevel="1">
      <c r="A386" s="36">
        <v>4</v>
      </c>
      <c r="B386" s="88"/>
      <c r="C386" s="89"/>
      <c r="D386" s="89"/>
      <c r="E386" s="90"/>
      <c r="F386" s="91"/>
      <c r="G386" s="44" t="s">
        <v>14</v>
      </c>
      <c r="H386" s="96">
        <v>43321</v>
      </c>
      <c r="I386" s="105">
        <v>9</v>
      </c>
      <c r="J386" s="92"/>
      <c r="K386" s="92"/>
      <c r="L386" s="92"/>
      <c r="M386" s="93"/>
      <c r="N386" s="90"/>
      <c r="O386" s="94"/>
      <c r="P386" s="90"/>
      <c r="Q386" s="90"/>
      <c r="R386" s="94"/>
      <c r="S386" s="90"/>
      <c r="T386" s="90"/>
      <c r="U386" s="94"/>
      <c r="V386" s="45"/>
      <c r="W386" s="90"/>
      <c r="X386" s="44"/>
      <c r="Y386" s="45"/>
      <c r="Z386" s="90"/>
      <c r="AA386" s="94"/>
      <c r="AB386" s="45"/>
      <c r="AC386" s="90"/>
      <c r="AD386" s="44"/>
      <c r="AE386" s="45"/>
      <c r="AF386" s="90"/>
      <c r="AG386" s="94"/>
      <c r="AH386" s="90"/>
      <c r="AI386" s="90"/>
      <c r="AJ386" s="94"/>
      <c r="AK386" s="90"/>
      <c r="AL386" s="90"/>
      <c r="AM386" s="94"/>
      <c r="AN386" s="45"/>
      <c r="AO386" s="90"/>
      <c r="AP386" s="44"/>
      <c r="AQ386" s="45"/>
      <c r="AR386" s="90"/>
      <c r="AS386" s="97"/>
      <c r="AT386" s="98"/>
      <c r="AU386" s="98"/>
      <c r="AV386" s="98"/>
      <c r="AW386" s="98"/>
      <c r="AX386" s="98"/>
      <c r="AY386" s="98"/>
      <c r="AZ386" s="98"/>
      <c r="BA386" s="99"/>
      <c r="BB386" s="99"/>
      <c r="BC386" s="99"/>
      <c r="BD386" s="99"/>
      <c r="BE386" s="99"/>
      <c r="BF386" s="99"/>
      <c r="BG386" s="119"/>
      <c r="BH386" s="119"/>
      <c r="BI386" s="119"/>
      <c r="BJ386" s="119"/>
      <c r="BK386" s="119"/>
      <c r="BL386" s="119"/>
      <c r="BM386" s="119"/>
      <c r="BN386" s="119"/>
      <c r="BO386" s="119"/>
      <c r="BP386" s="119"/>
      <c r="BQ386" s="119"/>
      <c r="BR386" s="119"/>
      <c r="BS386" s="119"/>
      <c r="BT386" s="119"/>
      <c r="BU386" s="119"/>
      <c r="BV386" s="119"/>
      <c r="BW386" s="119"/>
      <c r="BX386" s="119"/>
      <c r="BY386" s="119"/>
      <c r="BZ386" s="119"/>
      <c r="CA386" s="119"/>
    </row>
    <row r="387" spans="1:79" ht="24" hidden="1" customHeight="1" outlineLevel="1">
      <c r="A387" s="36">
        <v>5</v>
      </c>
      <c r="B387" s="88"/>
      <c r="C387" s="89"/>
      <c r="D387" s="89"/>
      <c r="E387" s="90"/>
      <c r="F387" s="91"/>
      <c r="G387" s="44" t="s">
        <v>14</v>
      </c>
      <c r="H387" s="96">
        <v>43322</v>
      </c>
      <c r="I387" s="105">
        <v>9</v>
      </c>
      <c r="J387" s="92"/>
      <c r="K387" s="92"/>
      <c r="L387" s="92"/>
      <c r="M387" s="93"/>
      <c r="N387" s="90"/>
      <c r="O387" s="94"/>
      <c r="P387" s="90"/>
      <c r="Q387" s="90"/>
      <c r="R387" s="94"/>
      <c r="S387" s="90"/>
      <c r="T387" s="90"/>
      <c r="U387" s="94"/>
      <c r="V387" s="45"/>
      <c r="W387" s="90"/>
      <c r="X387" s="44"/>
      <c r="Y387" s="45"/>
      <c r="Z387" s="90"/>
      <c r="AA387" s="94"/>
      <c r="AB387" s="45"/>
      <c r="AC387" s="90"/>
      <c r="AD387" s="44"/>
      <c r="AE387" s="45"/>
      <c r="AF387" s="90"/>
      <c r="AG387" s="94"/>
      <c r="AH387" s="90"/>
      <c r="AI387" s="90"/>
      <c r="AJ387" s="94"/>
      <c r="AK387" s="90"/>
      <c r="AL387" s="90"/>
      <c r="AM387" s="94"/>
      <c r="AN387" s="45"/>
      <c r="AO387" s="90"/>
      <c r="AP387" s="44"/>
      <c r="AQ387" s="45"/>
      <c r="AR387" s="90"/>
      <c r="AS387" s="97"/>
      <c r="AT387" s="98"/>
      <c r="AU387" s="98"/>
      <c r="AV387" s="98"/>
      <c r="AW387" s="98"/>
      <c r="AX387" s="98"/>
      <c r="AY387" s="98"/>
      <c r="AZ387" s="98"/>
      <c r="BA387" s="99"/>
      <c r="BB387" s="99"/>
      <c r="BC387" s="99"/>
      <c r="BD387" s="99"/>
      <c r="BE387" s="99"/>
      <c r="BF387" s="99"/>
      <c r="BG387" s="119"/>
      <c r="BH387" s="119"/>
      <c r="BI387" s="119"/>
      <c r="BJ387" s="119"/>
      <c r="BK387" s="119"/>
      <c r="BL387" s="119"/>
      <c r="BM387" s="119"/>
      <c r="BN387" s="119"/>
      <c r="BO387" s="119"/>
      <c r="BP387" s="119"/>
      <c r="BQ387" s="119"/>
      <c r="BR387" s="119"/>
      <c r="BS387" s="119"/>
      <c r="BT387" s="119"/>
      <c r="BU387" s="119"/>
      <c r="BV387" s="119"/>
      <c r="BW387" s="119"/>
      <c r="BX387" s="119"/>
      <c r="BY387" s="119"/>
      <c r="BZ387" s="119"/>
      <c r="CA387" s="119"/>
    </row>
    <row r="388" spans="1:79" ht="24" hidden="1" customHeight="1" outlineLevel="1">
      <c r="A388" s="36">
        <v>6</v>
      </c>
      <c r="B388" s="88"/>
      <c r="C388" s="89"/>
      <c r="D388" s="89"/>
      <c r="E388" s="90"/>
      <c r="F388" s="91"/>
      <c r="G388" s="44" t="s">
        <v>14</v>
      </c>
      <c r="H388" s="96">
        <v>43323</v>
      </c>
      <c r="I388" s="105">
        <v>9</v>
      </c>
      <c r="J388" s="92"/>
      <c r="K388" s="92"/>
      <c r="L388" s="92"/>
      <c r="M388" s="93"/>
      <c r="N388" s="90"/>
      <c r="O388" s="94"/>
      <c r="P388" s="90"/>
      <c r="Q388" s="90"/>
      <c r="R388" s="94"/>
      <c r="S388" s="90"/>
      <c r="T388" s="90"/>
      <c r="U388" s="94"/>
      <c r="V388" s="45"/>
      <c r="W388" s="90"/>
      <c r="X388" s="44"/>
      <c r="Y388" s="45"/>
      <c r="Z388" s="90"/>
      <c r="AA388" s="94"/>
      <c r="AB388" s="45"/>
      <c r="AC388" s="90"/>
      <c r="AD388" s="44"/>
      <c r="AE388" s="45"/>
      <c r="AF388" s="90"/>
      <c r="AG388" s="94"/>
      <c r="AH388" s="90"/>
      <c r="AI388" s="90"/>
      <c r="AJ388" s="94"/>
      <c r="AK388" s="90"/>
      <c r="AL388" s="90"/>
      <c r="AM388" s="94"/>
      <c r="AN388" s="45"/>
      <c r="AO388" s="90"/>
      <c r="AP388" s="44"/>
      <c r="AQ388" s="45"/>
      <c r="AR388" s="90"/>
      <c r="AS388" s="97"/>
      <c r="AT388" s="98"/>
      <c r="AU388" s="98"/>
      <c r="AV388" s="98"/>
      <c r="AW388" s="98"/>
      <c r="AX388" s="98"/>
      <c r="AY388" s="98"/>
      <c r="AZ388" s="98"/>
      <c r="BA388" s="99"/>
      <c r="BB388" s="99"/>
      <c r="BC388" s="99"/>
      <c r="BD388" s="99"/>
      <c r="BE388" s="99"/>
      <c r="BF388" s="99"/>
      <c r="BG388" s="119"/>
      <c r="BH388" s="119"/>
      <c r="BI388" s="119"/>
      <c r="BJ388" s="119"/>
      <c r="BK388" s="119"/>
      <c r="BL388" s="119"/>
      <c r="BM388" s="119"/>
      <c r="BN388" s="119"/>
      <c r="BO388" s="119"/>
      <c r="BP388" s="119"/>
      <c r="BQ388" s="119"/>
      <c r="BR388" s="119"/>
      <c r="BS388" s="119"/>
      <c r="BT388" s="119"/>
      <c r="BU388" s="119"/>
      <c r="BV388" s="119"/>
      <c r="BW388" s="119"/>
      <c r="BX388" s="119"/>
      <c r="BY388" s="119"/>
      <c r="BZ388" s="119"/>
      <c r="CA388" s="119"/>
    </row>
    <row r="389" spans="1:79" ht="24" hidden="1" customHeight="1" outlineLevel="1">
      <c r="A389" s="36">
        <v>7</v>
      </c>
      <c r="B389" s="88"/>
      <c r="C389" s="89"/>
      <c r="D389" s="89"/>
      <c r="E389" s="90"/>
      <c r="F389" s="91"/>
      <c r="G389" s="44" t="s">
        <v>14</v>
      </c>
      <c r="H389" s="96">
        <v>43324</v>
      </c>
      <c r="I389" s="105">
        <v>0</v>
      </c>
      <c r="J389" s="92"/>
      <c r="K389" s="92"/>
      <c r="L389" s="92"/>
      <c r="M389" s="93"/>
      <c r="N389" s="90"/>
      <c r="O389" s="94"/>
      <c r="P389" s="90"/>
      <c r="Q389" s="90"/>
      <c r="R389" s="94"/>
      <c r="S389" s="90"/>
      <c r="T389" s="90"/>
      <c r="U389" s="94"/>
      <c r="V389" s="45"/>
      <c r="W389" s="90"/>
      <c r="X389" s="44"/>
      <c r="Y389" s="45"/>
      <c r="Z389" s="90"/>
      <c r="AA389" s="94"/>
      <c r="AB389" s="45"/>
      <c r="AC389" s="90"/>
      <c r="AD389" s="44"/>
      <c r="AE389" s="45"/>
      <c r="AF389" s="90"/>
      <c r="AG389" s="94"/>
      <c r="AH389" s="90"/>
      <c r="AI389" s="90"/>
      <c r="AJ389" s="94"/>
      <c r="AK389" s="90"/>
      <c r="AL389" s="90"/>
      <c r="AM389" s="94"/>
      <c r="AN389" s="45"/>
      <c r="AO389" s="90"/>
      <c r="AP389" s="44"/>
      <c r="AQ389" s="45"/>
      <c r="AR389" s="90"/>
      <c r="AS389" s="97"/>
      <c r="AT389" s="98"/>
      <c r="AU389" s="98"/>
      <c r="AV389" s="98"/>
      <c r="AW389" s="98"/>
      <c r="AX389" s="98"/>
      <c r="AY389" s="98"/>
      <c r="AZ389" s="98"/>
      <c r="BA389" s="99"/>
      <c r="BB389" s="99"/>
      <c r="BC389" s="99"/>
      <c r="BD389" s="99"/>
      <c r="BE389" s="99"/>
      <c r="BF389" s="99"/>
      <c r="BG389" s="119"/>
      <c r="BH389" s="119"/>
      <c r="BI389" s="119"/>
      <c r="BJ389" s="119"/>
      <c r="BK389" s="119"/>
      <c r="BL389" s="119"/>
      <c r="BM389" s="119"/>
      <c r="BN389" s="119"/>
      <c r="BO389" s="119"/>
      <c r="BP389" s="119"/>
      <c r="BQ389" s="119"/>
      <c r="BR389" s="119"/>
      <c r="BS389" s="119"/>
      <c r="BT389" s="119"/>
      <c r="BU389" s="119"/>
      <c r="BV389" s="119"/>
      <c r="BW389" s="119"/>
      <c r="BX389" s="119"/>
      <c r="BY389" s="119"/>
      <c r="BZ389" s="119"/>
      <c r="CA389" s="119"/>
    </row>
    <row r="390" spans="1:79" ht="24" hidden="1" customHeight="1" outlineLevel="1">
      <c r="A390" s="36">
        <v>8</v>
      </c>
      <c r="B390" s="88"/>
      <c r="C390" s="89"/>
      <c r="D390" s="89"/>
      <c r="E390" s="90"/>
      <c r="F390" s="91"/>
      <c r="G390" s="44" t="s">
        <v>14</v>
      </c>
      <c r="H390" s="96">
        <v>43325</v>
      </c>
      <c r="I390" s="105">
        <v>0</v>
      </c>
      <c r="J390" s="92"/>
      <c r="K390" s="92"/>
      <c r="L390" s="92"/>
      <c r="M390" s="93"/>
      <c r="N390" s="90"/>
      <c r="O390" s="94"/>
      <c r="P390" s="90"/>
      <c r="Q390" s="90"/>
      <c r="R390" s="94"/>
      <c r="S390" s="90"/>
      <c r="T390" s="90"/>
      <c r="U390" s="94"/>
      <c r="V390" s="45"/>
      <c r="W390" s="90"/>
      <c r="X390" s="44"/>
      <c r="Y390" s="45"/>
      <c r="Z390" s="90"/>
      <c r="AA390" s="94"/>
      <c r="AB390" s="45"/>
      <c r="AC390" s="90"/>
      <c r="AD390" s="44"/>
      <c r="AE390" s="45"/>
      <c r="AF390" s="90"/>
      <c r="AG390" s="94"/>
      <c r="AH390" s="90"/>
      <c r="AI390" s="90"/>
      <c r="AJ390" s="94"/>
      <c r="AK390" s="90"/>
      <c r="AL390" s="90"/>
      <c r="AM390" s="94"/>
      <c r="AN390" s="45"/>
      <c r="AO390" s="90"/>
      <c r="AP390" s="44"/>
      <c r="AQ390" s="45"/>
      <c r="AR390" s="90"/>
      <c r="AS390" s="97"/>
      <c r="AT390" s="98"/>
      <c r="AU390" s="98"/>
      <c r="AV390" s="98"/>
      <c r="AW390" s="98"/>
      <c r="AX390" s="98"/>
      <c r="AY390" s="98"/>
      <c r="AZ390" s="98"/>
      <c r="BA390" s="99"/>
      <c r="BB390" s="99"/>
      <c r="BC390" s="99"/>
      <c r="BD390" s="99"/>
      <c r="BE390" s="99"/>
      <c r="BF390" s="99"/>
      <c r="BG390" s="119"/>
      <c r="BH390" s="119"/>
      <c r="BI390" s="119"/>
      <c r="BJ390" s="119"/>
      <c r="BK390" s="119"/>
      <c r="BL390" s="119"/>
      <c r="BM390" s="119"/>
      <c r="BN390" s="119"/>
      <c r="BO390" s="119"/>
      <c r="BP390" s="119"/>
      <c r="BQ390" s="119"/>
      <c r="BR390" s="119"/>
      <c r="BS390" s="119"/>
      <c r="BT390" s="119"/>
      <c r="BU390" s="119"/>
      <c r="BV390" s="119"/>
      <c r="BW390" s="119"/>
      <c r="BX390" s="119"/>
      <c r="BY390" s="119"/>
      <c r="BZ390" s="119"/>
      <c r="CA390" s="119"/>
    </row>
    <row r="391" spans="1:79" ht="24" hidden="1" customHeight="1" outlineLevel="1">
      <c r="A391" s="36">
        <v>9</v>
      </c>
      <c r="B391" s="88"/>
      <c r="C391" s="89"/>
      <c r="D391" s="89"/>
      <c r="E391" s="90"/>
      <c r="F391" s="91"/>
      <c r="G391" s="44" t="s">
        <v>14</v>
      </c>
      <c r="H391" s="96">
        <v>43326</v>
      </c>
      <c r="I391" s="105">
        <v>0</v>
      </c>
      <c r="J391" s="92"/>
      <c r="K391" s="92"/>
      <c r="L391" s="92"/>
      <c r="M391" s="93"/>
      <c r="N391" s="90"/>
      <c r="O391" s="94"/>
      <c r="P391" s="90"/>
      <c r="Q391" s="90"/>
      <c r="R391" s="94"/>
      <c r="S391" s="90"/>
      <c r="T391" s="90"/>
      <c r="U391" s="94"/>
      <c r="V391" s="45"/>
      <c r="W391" s="90"/>
      <c r="X391" s="44"/>
      <c r="Y391" s="45"/>
      <c r="Z391" s="90"/>
      <c r="AA391" s="94"/>
      <c r="AB391" s="45"/>
      <c r="AC391" s="90"/>
      <c r="AD391" s="44"/>
      <c r="AE391" s="45"/>
      <c r="AF391" s="90"/>
      <c r="AG391" s="94"/>
      <c r="AH391" s="90"/>
      <c r="AI391" s="90"/>
      <c r="AJ391" s="94"/>
      <c r="AK391" s="90"/>
      <c r="AL391" s="90"/>
      <c r="AM391" s="94"/>
      <c r="AN391" s="45"/>
      <c r="AO391" s="90"/>
      <c r="AP391" s="44"/>
      <c r="AQ391" s="45"/>
      <c r="AR391" s="90"/>
      <c r="AS391" s="97"/>
      <c r="AT391" s="98"/>
      <c r="AU391" s="98"/>
      <c r="AV391" s="98"/>
      <c r="AW391" s="98"/>
      <c r="AX391" s="98"/>
      <c r="AY391" s="98"/>
      <c r="AZ391" s="98"/>
      <c r="BA391" s="99"/>
      <c r="BB391" s="99"/>
      <c r="BC391" s="99"/>
      <c r="BD391" s="99"/>
      <c r="BE391" s="99"/>
      <c r="BF391" s="99"/>
      <c r="BG391" s="119"/>
      <c r="BH391" s="119"/>
      <c r="BI391" s="119"/>
      <c r="BJ391" s="119"/>
      <c r="BK391" s="119"/>
      <c r="BL391" s="119"/>
      <c r="BM391" s="119"/>
      <c r="BN391" s="119"/>
      <c r="BO391" s="119"/>
      <c r="BP391" s="119"/>
      <c r="BQ391" s="119"/>
      <c r="BR391" s="119"/>
      <c r="BS391" s="119"/>
      <c r="BT391" s="119"/>
      <c r="BU391" s="119"/>
      <c r="BV391" s="119"/>
      <c r="BW391" s="119"/>
      <c r="BX391" s="119"/>
      <c r="BY391" s="119"/>
      <c r="BZ391" s="119"/>
      <c r="CA391" s="119"/>
    </row>
    <row r="392" spans="1:79" ht="24" hidden="1" customHeight="1" outlineLevel="1">
      <c r="A392" s="36">
        <v>10</v>
      </c>
      <c r="B392" s="88"/>
      <c r="C392" s="89"/>
      <c r="D392" s="89"/>
      <c r="E392" s="90"/>
      <c r="F392" s="91"/>
      <c r="G392" s="44" t="s">
        <v>14</v>
      </c>
      <c r="H392" s="96">
        <v>43327</v>
      </c>
      <c r="I392" s="105">
        <v>0</v>
      </c>
      <c r="J392" s="92"/>
      <c r="K392" s="92"/>
      <c r="L392" s="92"/>
      <c r="M392" s="93"/>
      <c r="N392" s="90"/>
      <c r="O392" s="94"/>
      <c r="P392" s="90"/>
      <c r="Q392" s="90"/>
      <c r="R392" s="94"/>
      <c r="S392" s="90"/>
      <c r="T392" s="90"/>
      <c r="U392" s="94"/>
      <c r="V392" s="45"/>
      <c r="W392" s="90"/>
      <c r="X392" s="44"/>
      <c r="Y392" s="45"/>
      <c r="Z392" s="90"/>
      <c r="AA392" s="94"/>
      <c r="AB392" s="45"/>
      <c r="AC392" s="90"/>
      <c r="AD392" s="44"/>
      <c r="AE392" s="45"/>
      <c r="AF392" s="90"/>
      <c r="AG392" s="94"/>
      <c r="AH392" s="90"/>
      <c r="AI392" s="90"/>
      <c r="AJ392" s="94"/>
      <c r="AK392" s="90"/>
      <c r="AL392" s="90"/>
      <c r="AM392" s="94"/>
      <c r="AN392" s="45"/>
      <c r="AO392" s="90"/>
      <c r="AP392" s="44"/>
      <c r="AQ392" s="45"/>
      <c r="AR392" s="90"/>
      <c r="AS392" s="97"/>
      <c r="AT392" s="98"/>
      <c r="AU392" s="98"/>
      <c r="AV392" s="98"/>
      <c r="AW392" s="98"/>
      <c r="AX392" s="98"/>
      <c r="AY392" s="98"/>
      <c r="AZ392" s="98"/>
      <c r="BA392" s="99"/>
      <c r="BB392" s="99"/>
      <c r="BC392" s="99"/>
      <c r="BD392" s="99"/>
      <c r="BE392" s="99"/>
      <c r="BF392" s="99"/>
      <c r="BG392" s="119"/>
      <c r="BH392" s="119"/>
      <c r="BI392" s="119"/>
      <c r="BJ392" s="119"/>
      <c r="BK392" s="119"/>
      <c r="BL392" s="119"/>
      <c r="BM392" s="119"/>
      <c r="BN392" s="119"/>
      <c r="BO392" s="119"/>
      <c r="BP392" s="119"/>
      <c r="BQ392" s="119"/>
      <c r="BR392" s="119"/>
      <c r="BS392" s="119"/>
      <c r="BT392" s="119"/>
      <c r="BU392" s="119"/>
      <c r="BV392" s="119"/>
      <c r="BW392" s="119"/>
      <c r="BX392" s="119"/>
      <c r="BY392" s="119"/>
      <c r="BZ392" s="119"/>
      <c r="CA392" s="119"/>
    </row>
    <row r="393" spans="1:79" ht="24" hidden="1" customHeight="1" outlineLevel="1">
      <c r="A393" s="36">
        <v>11</v>
      </c>
      <c r="B393" s="88"/>
      <c r="C393" s="89"/>
      <c r="D393" s="89"/>
      <c r="E393" s="90"/>
      <c r="F393" s="91"/>
      <c r="G393" s="44" t="s">
        <v>14</v>
      </c>
      <c r="H393" s="96">
        <v>43328</v>
      </c>
      <c r="I393" s="105">
        <v>0</v>
      </c>
      <c r="J393" s="92"/>
      <c r="K393" s="92"/>
      <c r="L393" s="92"/>
      <c r="M393" s="93"/>
      <c r="N393" s="90"/>
      <c r="O393" s="94"/>
      <c r="P393" s="90"/>
      <c r="Q393" s="90"/>
      <c r="R393" s="94"/>
      <c r="S393" s="90"/>
      <c r="T393" s="90"/>
      <c r="U393" s="94"/>
      <c r="V393" s="45"/>
      <c r="W393" s="90"/>
      <c r="X393" s="44"/>
      <c r="Y393" s="45"/>
      <c r="Z393" s="90"/>
      <c r="AA393" s="94"/>
      <c r="AB393" s="45"/>
      <c r="AC393" s="90"/>
      <c r="AD393" s="44"/>
      <c r="AE393" s="45"/>
      <c r="AF393" s="90"/>
      <c r="AG393" s="94"/>
      <c r="AH393" s="90"/>
      <c r="AI393" s="90"/>
      <c r="AJ393" s="94"/>
      <c r="AK393" s="90"/>
      <c r="AL393" s="90"/>
      <c r="AM393" s="94"/>
      <c r="AN393" s="45"/>
      <c r="AO393" s="90"/>
      <c r="AP393" s="44"/>
      <c r="AQ393" s="45"/>
      <c r="AR393" s="90"/>
      <c r="AS393" s="97"/>
      <c r="AT393" s="98"/>
      <c r="AU393" s="98"/>
      <c r="AV393" s="98"/>
      <c r="AW393" s="98"/>
      <c r="AX393" s="98"/>
      <c r="AY393" s="98"/>
      <c r="AZ393" s="98"/>
      <c r="BA393" s="99"/>
      <c r="BB393" s="99"/>
      <c r="BC393" s="99"/>
      <c r="BD393" s="99"/>
      <c r="BE393" s="99"/>
      <c r="BF393" s="99"/>
      <c r="BG393" s="119"/>
      <c r="BH393" s="119"/>
      <c r="BI393" s="119"/>
      <c r="BJ393" s="119"/>
      <c r="BK393" s="119"/>
      <c r="BL393" s="119"/>
      <c r="BM393" s="119"/>
      <c r="BN393" s="119"/>
      <c r="BO393" s="119"/>
      <c r="BP393" s="119"/>
      <c r="BQ393" s="119"/>
      <c r="BR393" s="119"/>
      <c r="BS393" s="119"/>
      <c r="BT393" s="119"/>
      <c r="BU393" s="119"/>
      <c r="BV393" s="119"/>
      <c r="BW393" s="119"/>
      <c r="BX393" s="119"/>
      <c r="BY393" s="119"/>
      <c r="BZ393" s="119"/>
      <c r="CA393" s="119"/>
    </row>
    <row r="394" spans="1:79" ht="24" hidden="1" customHeight="1" outlineLevel="1">
      <c r="A394" s="36">
        <v>12</v>
      </c>
      <c r="B394" s="88"/>
      <c r="C394" s="89"/>
      <c r="D394" s="89"/>
      <c r="E394" s="90"/>
      <c r="F394" s="91"/>
      <c r="G394" s="44" t="s">
        <v>14</v>
      </c>
      <c r="H394" s="96">
        <v>43329</v>
      </c>
      <c r="I394" s="105">
        <v>0</v>
      </c>
      <c r="J394" s="92"/>
      <c r="K394" s="92"/>
      <c r="L394" s="92"/>
      <c r="M394" s="93"/>
      <c r="N394" s="90"/>
      <c r="O394" s="94"/>
      <c r="P394" s="90"/>
      <c r="Q394" s="90"/>
      <c r="R394" s="94"/>
      <c r="S394" s="90"/>
      <c r="T394" s="90"/>
      <c r="U394" s="94"/>
      <c r="V394" s="45"/>
      <c r="W394" s="90"/>
      <c r="X394" s="44"/>
      <c r="Y394" s="45"/>
      <c r="Z394" s="90"/>
      <c r="AA394" s="94"/>
      <c r="AB394" s="45"/>
      <c r="AC394" s="90"/>
      <c r="AD394" s="44"/>
      <c r="AE394" s="45"/>
      <c r="AF394" s="90"/>
      <c r="AG394" s="94"/>
      <c r="AH394" s="90"/>
      <c r="AI394" s="90"/>
      <c r="AJ394" s="94"/>
      <c r="AK394" s="90"/>
      <c r="AL394" s="90"/>
      <c r="AM394" s="94"/>
      <c r="AN394" s="45"/>
      <c r="AO394" s="90"/>
      <c r="AP394" s="44"/>
      <c r="AQ394" s="45"/>
      <c r="AR394" s="90"/>
      <c r="AS394" s="97"/>
      <c r="AT394" s="98"/>
      <c r="AU394" s="98"/>
      <c r="AV394" s="98"/>
      <c r="AW394" s="98"/>
      <c r="AX394" s="98"/>
      <c r="AY394" s="98"/>
      <c r="AZ394" s="98"/>
      <c r="BA394" s="99"/>
      <c r="BB394" s="99"/>
      <c r="BC394" s="99"/>
      <c r="BD394" s="99"/>
      <c r="BE394" s="99"/>
      <c r="BF394" s="99"/>
      <c r="BG394" s="119"/>
      <c r="BH394" s="119"/>
      <c r="BI394" s="119"/>
      <c r="BJ394" s="119"/>
      <c r="BK394" s="119"/>
      <c r="BL394" s="119"/>
      <c r="BM394" s="119"/>
      <c r="BN394" s="119"/>
      <c r="BO394" s="119"/>
      <c r="BP394" s="119"/>
      <c r="BQ394" s="119"/>
      <c r="BR394" s="119"/>
      <c r="BS394" s="119"/>
      <c r="BT394" s="119"/>
      <c r="BU394" s="119"/>
      <c r="BV394" s="119"/>
      <c r="BW394" s="119"/>
      <c r="BX394" s="119"/>
      <c r="BY394" s="119"/>
      <c r="BZ394" s="119"/>
      <c r="CA394" s="119"/>
    </row>
    <row r="395" spans="1:79" ht="24" hidden="1" customHeight="1" outlineLevel="1">
      <c r="A395" s="36">
        <v>13</v>
      </c>
      <c r="B395" s="88"/>
      <c r="C395" s="89"/>
      <c r="D395" s="89"/>
      <c r="E395" s="90"/>
      <c r="F395" s="91"/>
      <c r="G395" s="44" t="s">
        <v>14</v>
      </c>
      <c r="H395" s="96">
        <v>43330</v>
      </c>
      <c r="I395" s="105">
        <v>0</v>
      </c>
      <c r="J395" s="92"/>
      <c r="K395" s="92"/>
      <c r="L395" s="92"/>
      <c r="M395" s="93"/>
      <c r="N395" s="90"/>
      <c r="O395" s="94"/>
      <c r="P395" s="90"/>
      <c r="Q395" s="90"/>
      <c r="R395" s="94"/>
      <c r="S395" s="90"/>
      <c r="T395" s="90"/>
      <c r="U395" s="94"/>
      <c r="V395" s="45"/>
      <c r="W395" s="90"/>
      <c r="X395" s="44"/>
      <c r="Y395" s="45"/>
      <c r="Z395" s="90"/>
      <c r="AA395" s="94"/>
      <c r="AB395" s="45"/>
      <c r="AC395" s="90"/>
      <c r="AD395" s="44"/>
      <c r="AE395" s="45"/>
      <c r="AF395" s="90"/>
      <c r="AG395" s="94"/>
      <c r="AH395" s="90"/>
      <c r="AI395" s="90"/>
      <c r="AJ395" s="94"/>
      <c r="AK395" s="90"/>
      <c r="AL395" s="90"/>
      <c r="AM395" s="94"/>
      <c r="AN395" s="45"/>
      <c r="AO395" s="90"/>
      <c r="AP395" s="44"/>
      <c r="AQ395" s="45"/>
      <c r="AR395" s="90"/>
      <c r="AS395" s="97"/>
      <c r="AT395" s="98"/>
      <c r="AU395" s="98"/>
      <c r="AV395" s="98"/>
      <c r="AW395" s="98"/>
      <c r="AX395" s="98"/>
      <c r="AY395" s="98"/>
      <c r="AZ395" s="98"/>
      <c r="BA395" s="99"/>
      <c r="BB395" s="99"/>
      <c r="BC395" s="99"/>
      <c r="BD395" s="99"/>
      <c r="BE395" s="99"/>
      <c r="BF395" s="99"/>
      <c r="BG395" s="119"/>
      <c r="BH395" s="119"/>
      <c r="BI395" s="119"/>
      <c r="BJ395" s="119"/>
      <c r="BK395" s="119"/>
      <c r="BL395" s="119"/>
      <c r="BM395" s="119"/>
      <c r="BN395" s="119"/>
      <c r="BO395" s="119"/>
      <c r="BP395" s="119"/>
      <c r="BQ395" s="119"/>
      <c r="BR395" s="119"/>
      <c r="BS395" s="119"/>
      <c r="BT395" s="119"/>
      <c r="BU395" s="119"/>
      <c r="BV395" s="119"/>
      <c r="BW395" s="119"/>
      <c r="BX395" s="119"/>
      <c r="BY395" s="119"/>
      <c r="BZ395" s="119"/>
      <c r="CA395" s="119"/>
    </row>
    <row r="396" spans="1:79" ht="24" hidden="1" customHeight="1" outlineLevel="1">
      <c r="A396" s="36">
        <v>14</v>
      </c>
      <c r="B396" s="88"/>
      <c r="C396" s="89"/>
      <c r="D396" s="89"/>
      <c r="E396" s="90"/>
      <c r="F396" s="91"/>
      <c r="G396" s="44" t="s">
        <v>14</v>
      </c>
      <c r="H396" s="96">
        <v>43331</v>
      </c>
      <c r="I396" s="105">
        <v>0</v>
      </c>
      <c r="J396" s="92"/>
      <c r="K396" s="92"/>
      <c r="L396" s="92"/>
      <c r="M396" s="93"/>
      <c r="N396" s="90"/>
      <c r="O396" s="94"/>
      <c r="P396" s="90"/>
      <c r="Q396" s="90"/>
      <c r="R396" s="94"/>
      <c r="S396" s="90"/>
      <c r="T396" s="90"/>
      <c r="U396" s="94"/>
      <c r="V396" s="45"/>
      <c r="W396" s="90"/>
      <c r="X396" s="44"/>
      <c r="Y396" s="45"/>
      <c r="Z396" s="90"/>
      <c r="AA396" s="94"/>
      <c r="AB396" s="45"/>
      <c r="AC396" s="90"/>
      <c r="AD396" s="44"/>
      <c r="AE396" s="45"/>
      <c r="AF396" s="90"/>
      <c r="AG396" s="94"/>
      <c r="AH396" s="90"/>
      <c r="AI396" s="90"/>
      <c r="AJ396" s="94"/>
      <c r="AK396" s="90"/>
      <c r="AL396" s="90"/>
      <c r="AM396" s="94"/>
      <c r="AN396" s="45"/>
      <c r="AO396" s="90"/>
      <c r="AP396" s="44"/>
      <c r="AQ396" s="45"/>
      <c r="AR396" s="90"/>
      <c r="AS396" s="97"/>
      <c r="AT396" s="98"/>
      <c r="AU396" s="98"/>
      <c r="AV396" s="98"/>
      <c r="AW396" s="98"/>
      <c r="AX396" s="98"/>
      <c r="AY396" s="98"/>
      <c r="AZ396" s="98"/>
      <c r="BA396" s="99"/>
      <c r="BB396" s="99"/>
      <c r="BC396" s="99"/>
      <c r="BD396" s="99"/>
      <c r="BE396" s="99"/>
      <c r="BF396" s="99"/>
      <c r="BG396" s="119"/>
      <c r="BH396" s="119"/>
      <c r="BI396" s="119"/>
      <c r="BJ396" s="119"/>
      <c r="BK396" s="119"/>
      <c r="BL396" s="119"/>
      <c r="BM396" s="119"/>
      <c r="BN396" s="119"/>
      <c r="BO396" s="119"/>
      <c r="BP396" s="119"/>
      <c r="BQ396" s="119"/>
      <c r="BR396" s="119"/>
      <c r="BS396" s="119"/>
      <c r="BT396" s="119"/>
      <c r="BU396" s="119"/>
      <c r="BV396" s="119"/>
      <c r="BW396" s="119"/>
      <c r="BX396" s="119"/>
      <c r="BY396" s="119"/>
      <c r="BZ396" s="119"/>
      <c r="CA396" s="119"/>
    </row>
    <row r="397" spans="1:79" ht="24" hidden="1" customHeight="1" outlineLevel="1">
      <c r="B397" s="88"/>
      <c r="C397" s="89"/>
      <c r="D397" s="89"/>
      <c r="E397" s="90"/>
      <c r="F397" s="91"/>
      <c r="G397" s="44" t="s">
        <v>14</v>
      </c>
      <c r="H397" s="96">
        <v>43332</v>
      </c>
      <c r="I397" s="105">
        <v>0</v>
      </c>
      <c r="J397" s="92"/>
      <c r="K397" s="92"/>
      <c r="L397" s="92"/>
      <c r="M397" s="93"/>
      <c r="N397" s="90"/>
      <c r="O397" s="94"/>
      <c r="P397" s="90"/>
      <c r="Q397" s="90"/>
      <c r="R397" s="94"/>
      <c r="S397" s="90"/>
      <c r="T397" s="90"/>
      <c r="U397" s="94"/>
      <c r="V397" s="45"/>
      <c r="W397" s="90"/>
      <c r="X397" s="44"/>
      <c r="Y397" s="45"/>
      <c r="Z397" s="90"/>
      <c r="AA397" s="94"/>
      <c r="AB397" s="45"/>
      <c r="AC397" s="90"/>
      <c r="AD397" s="44"/>
      <c r="AE397" s="45"/>
      <c r="AF397" s="90"/>
      <c r="AG397" s="94"/>
      <c r="AH397" s="90"/>
      <c r="AI397" s="90"/>
      <c r="AJ397" s="94"/>
      <c r="AK397" s="90"/>
      <c r="AL397" s="90"/>
      <c r="AM397" s="94"/>
      <c r="AN397" s="45"/>
      <c r="AO397" s="90"/>
      <c r="AP397" s="44"/>
      <c r="AQ397" s="45"/>
      <c r="AR397" s="90"/>
      <c r="AS397" s="97"/>
      <c r="AT397" s="98"/>
      <c r="AU397" s="98"/>
      <c r="AV397" s="98"/>
      <c r="AW397" s="98"/>
      <c r="AX397" s="98"/>
      <c r="AY397" s="98"/>
      <c r="AZ397" s="98"/>
      <c r="BA397" s="99"/>
      <c r="BB397" s="99"/>
      <c r="BC397" s="99"/>
      <c r="BD397" s="99"/>
      <c r="BE397" s="99"/>
      <c r="BF397" s="99"/>
      <c r="BG397" s="119"/>
      <c r="BH397" s="119"/>
      <c r="BI397" s="119"/>
      <c r="BJ397" s="119"/>
      <c r="BK397" s="119"/>
      <c r="BL397" s="119"/>
      <c r="BM397" s="119"/>
      <c r="BN397" s="119"/>
      <c r="BO397" s="119"/>
      <c r="BP397" s="119"/>
      <c r="BQ397" s="119"/>
      <c r="BR397" s="119"/>
      <c r="BS397" s="119"/>
      <c r="BT397" s="119"/>
      <c r="BU397" s="119"/>
      <c r="BV397" s="119"/>
      <c r="BW397" s="119"/>
      <c r="BX397" s="119"/>
      <c r="BY397" s="119"/>
      <c r="BZ397" s="119"/>
      <c r="CA397" s="119"/>
    </row>
    <row r="398" spans="1:79" ht="24" hidden="1" customHeight="1" outlineLevel="1">
      <c r="B398" s="88"/>
      <c r="C398" s="89"/>
      <c r="D398" s="89"/>
      <c r="E398" s="90"/>
      <c r="F398" s="91"/>
      <c r="G398" s="44" t="s">
        <v>14</v>
      </c>
      <c r="H398" s="96">
        <v>43333</v>
      </c>
      <c r="I398" s="105">
        <v>9</v>
      </c>
      <c r="J398" s="92"/>
      <c r="K398" s="92"/>
      <c r="L398" s="92"/>
      <c r="M398" s="93"/>
      <c r="N398" s="90"/>
      <c r="O398" s="94"/>
      <c r="P398" s="90"/>
      <c r="Q398" s="90"/>
      <c r="R398" s="94"/>
      <c r="S398" s="90"/>
      <c r="T398" s="90"/>
      <c r="U398" s="94"/>
      <c r="V398" s="45"/>
      <c r="W398" s="90"/>
      <c r="X398" s="44"/>
      <c r="Y398" s="45"/>
      <c r="Z398" s="90"/>
      <c r="AA398" s="94"/>
      <c r="AB398" s="45"/>
      <c r="AC398" s="90"/>
      <c r="AD398" s="44"/>
      <c r="AE398" s="45"/>
      <c r="AF398" s="90"/>
      <c r="AG398" s="94"/>
      <c r="AH398" s="90"/>
      <c r="AI398" s="90"/>
      <c r="AJ398" s="94"/>
      <c r="AK398" s="90"/>
      <c r="AL398" s="90"/>
      <c r="AM398" s="94"/>
      <c r="AN398" s="45"/>
      <c r="AO398" s="90"/>
      <c r="AP398" s="44"/>
      <c r="AQ398" s="45"/>
      <c r="AR398" s="90"/>
      <c r="AS398" s="97"/>
      <c r="AT398" s="98"/>
      <c r="AU398" s="98"/>
      <c r="AV398" s="98"/>
      <c r="AW398" s="98"/>
      <c r="AX398" s="98"/>
      <c r="AY398" s="98"/>
      <c r="AZ398" s="98"/>
      <c r="BA398" s="99"/>
      <c r="BB398" s="99"/>
      <c r="BC398" s="99"/>
      <c r="BD398" s="99"/>
      <c r="BE398" s="99"/>
      <c r="BF398" s="99"/>
      <c r="BG398" s="119"/>
      <c r="BH398" s="119"/>
      <c r="BI398" s="119"/>
      <c r="BJ398" s="119"/>
      <c r="BK398" s="119"/>
      <c r="BL398" s="119"/>
      <c r="BM398" s="119"/>
      <c r="BN398" s="119"/>
      <c r="BO398" s="119"/>
      <c r="BP398" s="119"/>
      <c r="BQ398" s="119"/>
      <c r="BR398" s="119"/>
      <c r="BS398" s="119"/>
      <c r="BT398" s="119"/>
      <c r="BU398" s="119"/>
      <c r="BV398" s="119"/>
      <c r="BW398" s="119"/>
      <c r="BX398" s="119"/>
      <c r="BY398" s="119"/>
      <c r="BZ398" s="119"/>
      <c r="CA398" s="119"/>
    </row>
    <row r="399" spans="1:79" ht="24" hidden="1" customHeight="1" outlineLevel="1">
      <c r="B399" s="88"/>
      <c r="C399" s="89"/>
      <c r="D399" s="89"/>
      <c r="E399" s="90"/>
      <c r="F399" s="91"/>
      <c r="G399" s="44" t="s">
        <v>14</v>
      </c>
      <c r="H399" s="96">
        <v>43334</v>
      </c>
      <c r="I399" s="105">
        <v>9</v>
      </c>
      <c r="J399" s="92"/>
      <c r="K399" s="92"/>
      <c r="L399" s="92"/>
      <c r="M399" s="93"/>
      <c r="N399" s="90"/>
      <c r="O399" s="94"/>
      <c r="P399" s="90"/>
      <c r="Q399" s="90"/>
      <c r="R399" s="94"/>
      <c r="S399" s="90"/>
      <c r="T399" s="90"/>
      <c r="U399" s="94"/>
      <c r="V399" s="45"/>
      <c r="W399" s="90"/>
      <c r="X399" s="44"/>
      <c r="Y399" s="45"/>
      <c r="Z399" s="90"/>
      <c r="AA399" s="94"/>
      <c r="AB399" s="45"/>
      <c r="AC399" s="90"/>
      <c r="AD399" s="44"/>
      <c r="AE399" s="45"/>
      <c r="AF399" s="90"/>
      <c r="AG399" s="94"/>
      <c r="AH399" s="90"/>
      <c r="AI399" s="90"/>
      <c r="AJ399" s="94"/>
      <c r="AK399" s="90"/>
      <c r="AL399" s="90"/>
      <c r="AM399" s="94"/>
      <c r="AN399" s="45"/>
      <c r="AO399" s="90"/>
      <c r="AP399" s="44"/>
      <c r="AQ399" s="45"/>
      <c r="AR399" s="90"/>
      <c r="AS399" s="97"/>
      <c r="AT399" s="98"/>
      <c r="AU399" s="98"/>
      <c r="AV399" s="98"/>
      <c r="AW399" s="98"/>
      <c r="AX399" s="98"/>
      <c r="AY399" s="98"/>
      <c r="AZ399" s="98"/>
      <c r="BA399" s="99"/>
      <c r="BB399" s="99"/>
      <c r="BC399" s="99"/>
      <c r="BD399" s="99"/>
      <c r="BE399" s="99"/>
      <c r="BF399" s="99"/>
      <c r="BG399" s="119"/>
      <c r="BH399" s="119"/>
      <c r="BI399" s="119"/>
      <c r="BJ399" s="119"/>
      <c r="BK399" s="119"/>
      <c r="BL399" s="119"/>
      <c r="BM399" s="119"/>
      <c r="BN399" s="119"/>
      <c r="BO399" s="119"/>
      <c r="BP399" s="119"/>
      <c r="BQ399" s="119"/>
      <c r="BR399" s="119"/>
      <c r="BS399" s="119"/>
      <c r="BT399" s="119"/>
      <c r="BU399" s="119"/>
      <c r="BV399" s="119"/>
      <c r="BW399" s="119"/>
      <c r="BX399" s="119"/>
      <c r="BY399" s="119"/>
      <c r="BZ399" s="119"/>
      <c r="CA399" s="119"/>
    </row>
    <row r="400" spans="1:79" ht="24" hidden="1" customHeight="1" outlineLevel="1">
      <c r="B400" s="88"/>
      <c r="C400" s="89"/>
      <c r="D400" s="89"/>
      <c r="E400" s="90"/>
      <c r="F400" s="91"/>
      <c r="G400" s="44" t="s">
        <v>14</v>
      </c>
      <c r="H400" s="96">
        <v>43335</v>
      </c>
      <c r="I400" s="105">
        <v>9</v>
      </c>
      <c r="J400" s="92"/>
      <c r="K400" s="92"/>
      <c r="L400" s="92"/>
      <c r="M400" s="93"/>
      <c r="N400" s="90"/>
      <c r="O400" s="94"/>
      <c r="P400" s="90"/>
      <c r="Q400" s="90"/>
      <c r="R400" s="94"/>
      <c r="S400" s="90"/>
      <c r="T400" s="90"/>
      <c r="U400" s="94"/>
      <c r="V400" s="45"/>
      <c r="W400" s="90"/>
      <c r="X400" s="44"/>
      <c r="Y400" s="45"/>
      <c r="Z400" s="90"/>
      <c r="AA400" s="94"/>
      <c r="AB400" s="45"/>
      <c r="AC400" s="90"/>
      <c r="AD400" s="44"/>
      <c r="AE400" s="45"/>
      <c r="AF400" s="90"/>
      <c r="AG400" s="94"/>
      <c r="AH400" s="90"/>
      <c r="AI400" s="90"/>
      <c r="AJ400" s="94"/>
      <c r="AK400" s="90"/>
      <c r="AL400" s="90"/>
      <c r="AM400" s="94"/>
      <c r="AN400" s="45"/>
      <c r="AO400" s="90"/>
      <c r="AP400" s="44"/>
      <c r="AQ400" s="45"/>
      <c r="AR400" s="90"/>
      <c r="AS400" s="97"/>
      <c r="AT400" s="98"/>
      <c r="AU400" s="98"/>
      <c r="AV400" s="98"/>
      <c r="AW400" s="98"/>
      <c r="AX400" s="98"/>
      <c r="AY400" s="98"/>
      <c r="AZ400" s="98"/>
      <c r="BA400" s="99"/>
      <c r="BB400" s="99"/>
      <c r="BC400" s="99"/>
      <c r="BD400" s="99"/>
      <c r="BE400" s="99"/>
      <c r="BF400" s="99"/>
      <c r="BG400" s="119"/>
      <c r="BH400" s="119"/>
      <c r="BI400" s="119"/>
      <c r="BJ400" s="119"/>
      <c r="BK400" s="119"/>
      <c r="BL400" s="119"/>
      <c r="BM400" s="119"/>
      <c r="BN400" s="119"/>
      <c r="BO400" s="119"/>
      <c r="BP400" s="119"/>
      <c r="BQ400" s="119"/>
      <c r="BR400" s="119"/>
      <c r="BS400" s="119"/>
      <c r="BT400" s="119"/>
      <c r="BU400" s="119"/>
      <c r="BV400" s="119"/>
      <c r="BW400" s="119"/>
      <c r="BX400" s="119"/>
      <c r="BY400" s="119"/>
      <c r="BZ400" s="119"/>
      <c r="CA400" s="119"/>
    </row>
    <row r="401" spans="1:79" ht="24" hidden="1" customHeight="1" outlineLevel="1">
      <c r="B401" s="88"/>
      <c r="C401" s="89"/>
      <c r="D401" s="89"/>
      <c r="E401" s="90"/>
      <c r="F401" s="91"/>
      <c r="G401" s="44" t="s">
        <v>14</v>
      </c>
      <c r="H401" s="96">
        <v>43336</v>
      </c>
      <c r="I401" s="105">
        <v>9</v>
      </c>
      <c r="J401" s="92"/>
      <c r="K401" s="92"/>
      <c r="L401" s="92"/>
      <c r="M401" s="93"/>
      <c r="N401" s="90"/>
      <c r="O401" s="94"/>
      <c r="P401" s="90"/>
      <c r="Q401" s="90"/>
      <c r="R401" s="94"/>
      <c r="S401" s="90"/>
      <c r="T401" s="90"/>
      <c r="U401" s="94"/>
      <c r="V401" s="45"/>
      <c r="W401" s="90"/>
      <c r="X401" s="44"/>
      <c r="Y401" s="45"/>
      <c r="Z401" s="90"/>
      <c r="AA401" s="94"/>
      <c r="AB401" s="45"/>
      <c r="AC401" s="90"/>
      <c r="AD401" s="44"/>
      <c r="AE401" s="45"/>
      <c r="AF401" s="90"/>
      <c r="AG401" s="94"/>
      <c r="AH401" s="90"/>
      <c r="AI401" s="90"/>
      <c r="AJ401" s="94"/>
      <c r="AK401" s="90"/>
      <c r="AL401" s="90"/>
      <c r="AM401" s="94"/>
      <c r="AN401" s="45"/>
      <c r="AO401" s="90"/>
      <c r="AP401" s="44"/>
      <c r="AQ401" s="45"/>
      <c r="AR401" s="90"/>
      <c r="AS401" s="97"/>
      <c r="AT401" s="98"/>
      <c r="AU401" s="98"/>
      <c r="AV401" s="98"/>
      <c r="AW401" s="98"/>
      <c r="AX401" s="98"/>
      <c r="AY401" s="98"/>
      <c r="AZ401" s="98"/>
      <c r="BA401" s="99"/>
      <c r="BB401" s="99"/>
      <c r="BC401" s="99"/>
      <c r="BD401" s="99"/>
      <c r="BE401" s="99"/>
      <c r="BF401" s="99"/>
      <c r="BG401" s="119"/>
      <c r="BH401" s="119"/>
      <c r="BI401" s="119"/>
      <c r="BJ401" s="119"/>
      <c r="BK401" s="119"/>
      <c r="BL401" s="119"/>
      <c r="BM401" s="119"/>
      <c r="BN401" s="119"/>
      <c r="BO401" s="119"/>
      <c r="BP401" s="119"/>
      <c r="BQ401" s="119"/>
      <c r="BR401" s="119"/>
      <c r="BS401" s="119"/>
      <c r="BT401" s="119"/>
      <c r="BU401" s="119"/>
      <c r="BV401" s="119"/>
      <c r="BW401" s="119"/>
      <c r="BX401" s="119"/>
      <c r="BY401" s="119"/>
      <c r="BZ401" s="119"/>
      <c r="CA401" s="119"/>
    </row>
    <row r="402" spans="1:79" ht="24" hidden="1" customHeight="1" outlineLevel="1">
      <c r="B402" s="88"/>
      <c r="C402" s="89"/>
      <c r="D402" s="89"/>
      <c r="E402" s="90"/>
      <c r="F402" s="91"/>
      <c r="G402" s="44" t="s">
        <v>14</v>
      </c>
      <c r="H402" s="96">
        <v>43337</v>
      </c>
      <c r="I402" s="105">
        <v>9</v>
      </c>
      <c r="J402" s="92"/>
      <c r="K402" s="92"/>
      <c r="L402" s="92"/>
      <c r="M402" s="93"/>
      <c r="N402" s="90"/>
      <c r="O402" s="94"/>
      <c r="P402" s="90"/>
      <c r="Q402" s="90"/>
      <c r="R402" s="94"/>
      <c r="S402" s="90"/>
      <c r="T402" s="90"/>
      <c r="U402" s="94"/>
      <c r="V402" s="45"/>
      <c r="W402" s="90"/>
      <c r="X402" s="44"/>
      <c r="Y402" s="45"/>
      <c r="Z402" s="90"/>
      <c r="AA402" s="94"/>
      <c r="AB402" s="45"/>
      <c r="AC402" s="90"/>
      <c r="AD402" s="44"/>
      <c r="AE402" s="45"/>
      <c r="AF402" s="90"/>
      <c r="AG402" s="94"/>
      <c r="AH402" s="90"/>
      <c r="AI402" s="90"/>
      <c r="AJ402" s="94"/>
      <c r="AK402" s="90"/>
      <c r="AL402" s="90"/>
      <c r="AM402" s="94"/>
      <c r="AN402" s="45"/>
      <c r="AO402" s="90"/>
      <c r="AP402" s="44"/>
      <c r="AQ402" s="45"/>
      <c r="AR402" s="90"/>
      <c r="AS402" s="97"/>
      <c r="AT402" s="98"/>
      <c r="AU402" s="98"/>
      <c r="AV402" s="98"/>
      <c r="AW402" s="98"/>
      <c r="AX402" s="98"/>
      <c r="AY402" s="98"/>
      <c r="AZ402" s="98"/>
      <c r="BA402" s="99"/>
      <c r="BB402" s="99"/>
      <c r="BC402" s="99"/>
      <c r="BD402" s="99"/>
      <c r="BE402" s="99"/>
      <c r="BF402" s="99"/>
      <c r="BG402" s="119"/>
      <c r="BH402" s="119"/>
      <c r="BI402" s="119"/>
      <c r="BJ402" s="119"/>
      <c r="BK402" s="119"/>
      <c r="BL402" s="119"/>
      <c r="BM402" s="119"/>
      <c r="BN402" s="119"/>
      <c r="BO402" s="119"/>
      <c r="BP402" s="119"/>
      <c r="BQ402" s="119"/>
      <c r="BR402" s="119"/>
      <c r="BS402" s="119"/>
      <c r="BT402" s="119"/>
      <c r="BU402" s="119"/>
      <c r="BV402" s="119"/>
      <c r="BW402" s="119"/>
      <c r="BX402" s="119"/>
      <c r="BY402" s="119"/>
      <c r="BZ402" s="119"/>
      <c r="CA402" s="119"/>
    </row>
    <row r="403" spans="1:79" ht="24" hidden="1" customHeight="1" outlineLevel="1">
      <c r="B403" s="88"/>
      <c r="C403" s="89"/>
      <c r="D403" s="89"/>
      <c r="E403" s="90"/>
      <c r="F403" s="91"/>
      <c r="G403" s="44" t="s">
        <v>14</v>
      </c>
      <c r="H403" s="96">
        <v>43338</v>
      </c>
      <c r="I403" s="105">
        <v>9</v>
      </c>
      <c r="J403" s="92"/>
      <c r="K403" s="92"/>
      <c r="L403" s="92"/>
      <c r="M403" s="93"/>
      <c r="N403" s="90"/>
      <c r="O403" s="94"/>
      <c r="P403" s="90"/>
      <c r="Q403" s="90"/>
      <c r="R403" s="94"/>
      <c r="S403" s="90"/>
      <c r="T403" s="90"/>
      <c r="U403" s="94"/>
      <c r="V403" s="45"/>
      <c r="W403" s="90"/>
      <c r="X403" s="44"/>
      <c r="Y403" s="45"/>
      <c r="Z403" s="90"/>
      <c r="AA403" s="94"/>
      <c r="AB403" s="45"/>
      <c r="AC403" s="90"/>
      <c r="AD403" s="44"/>
      <c r="AE403" s="45"/>
      <c r="AF403" s="90"/>
      <c r="AG403" s="94"/>
      <c r="AH403" s="90"/>
      <c r="AI403" s="90"/>
      <c r="AJ403" s="94"/>
      <c r="AK403" s="90"/>
      <c r="AL403" s="90"/>
      <c r="AM403" s="94"/>
      <c r="AN403" s="45"/>
      <c r="AO403" s="90"/>
      <c r="AP403" s="44"/>
      <c r="AQ403" s="45"/>
      <c r="AR403" s="90"/>
      <c r="AS403" s="97"/>
      <c r="AT403" s="98"/>
      <c r="AU403" s="98"/>
      <c r="AV403" s="98"/>
      <c r="AW403" s="98"/>
      <c r="AX403" s="98"/>
      <c r="AY403" s="98"/>
      <c r="AZ403" s="98"/>
      <c r="BA403" s="99"/>
      <c r="BB403" s="99"/>
      <c r="BC403" s="99"/>
      <c r="BD403" s="99"/>
      <c r="BE403" s="99"/>
      <c r="BF403" s="99"/>
      <c r="BG403" s="119"/>
      <c r="BH403" s="119"/>
      <c r="BI403" s="119"/>
      <c r="BJ403" s="119"/>
      <c r="BK403" s="119"/>
      <c r="BL403" s="119"/>
      <c r="BM403" s="119"/>
      <c r="BN403" s="119"/>
      <c r="BO403" s="119"/>
      <c r="BP403" s="119"/>
      <c r="BQ403" s="119"/>
      <c r="BR403" s="119"/>
      <c r="BS403" s="119"/>
      <c r="BT403" s="119"/>
      <c r="BU403" s="119"/>
      <c r="BV403" s="119"/>
      <c r="BW403" s="119"/>
      <c r="BX403" s="119"/>
      <c r="BY403" s="119"/>
      <c r="BZ403" s="119"/>
      <c r="CA403" s="119"/>
    </row>
    <row r="404" spans="1:79" ht="24" hidden="1" customHeight="1" outlineLevel="1">
      <c r="B404" s="88"/>
      <c r="C404" s="89"/>
      <c r="D404" s="89"/>
      <c r="E404" s="90"/>
      <c r="F404" s="91"/>
      <c r="G404" s="44" t="s">
        <v>14</v>
      </c>
      <c r="H404" s="96">
        <v>43339</v>
      </c>
      <c r="I404" s="105">
        <v>9</v>
      </c>
      <c r="J404" s="92"/>
      <c r="K404" s="92"/>
      <c r="L404" s="92"/>
      <c r="M404" s="93"/>
      <c r="N404" s="90"/>
      <c r="O404" s="94"/>
      <c r="P404" s="90"/>
      <c r="Q404" s="90"/>
      <c r="R404" s="94"/>
      <c r="S404" s="90"/>
      <c r="T404" s="90"/>
      <c r="U404" s="94"/>
      <c r="V404" s="45"/>
      <c r="W404" s="90"/>
      <c r="X404" s="44"/>
      <c r="Y404" s="45"/>
      <c r="Z404" s="90"/>
      <c r="AA404" s="94"/>
      <c r="AB404" s="45"/>
      <c r="AC404" s="90"/>
      <c r="AD404" s="44"/>
      <c r="AE404" s="45"/>
      <c r="AF404" s="90"/>
      <c r="AG404" s="94"/>
      <c r="AH404" s="90"/>
      <c r="AI404" s="90"/>
      <c r="AJ404" s="94"/>
      <c r="AK404" s="90"/>
      <c r="AL404" s="90"/>
      <c r="AM404" s="94"/>
      <c r="AN404" s="45"/>
      <c r="AO404" s="90"/>
      <c r="AP404" s="44"/>
      <c r="AQ404" s="45"/>
      <c r="AR404" s="90"/>
      <c r="AS404" s="97"/>
      <c r="AT404" s="98"/>
      <c r="AU404" s="98"/>
      <c r="AV404" s="98"/>
      <c r="AW404" s="98"/>
      <c r="AX404" s="98"/>
      <c r="AY404" s="98"/>
      <c r="AZ404" s="98"/>
      <c r="BA404" s="99"/>
      <c r="BB404" s="99"/>
      <c r="BC404" s="99"/>
      <c r="BD404" s="99"/>
      <c r="BE404" s="99"/>
      <c r="BF404" s="99"/>
      <c r="BG404" s="119"/>
      <c r="BH404" s="119"/>
      <c r="BI404" s="119"/>
      <c r="BJ404" s="119"/>
      <c r="BK404" s="119"/>
      <c r="BL404" s="119"/>
      <c r="BM404" s="119"/>
      <c r="BN404" s="119"/>
      <c r="BO404" s="119"/>
      <c r="BP404" s="119"/>
      <c r="BQ404" s="119"/>
      <c r="BR404" s="119"/>
      <c r="BS404" s="119"/>
      <c r="BT404" s="119"/>
      <c r="BU404" s="119"/>
      <c r="BV404" s="119"/>
      <c r="BW404" s="119"/>
      <c r="BX404" s="119"/>
      <c r="BY404" s="119"/>
      <c r="BZ404" s="119"/>
      <c r="CA404" s="119"/>
    </row>
    <row r="405" spans="1:79" ht="24" hidden="1" customHeight="1" outlineLevel="1">
      <c r="B405" s="88"/>
      <c r="C405" s="89"/>
      <c r="D405" s="89"/>
      <c r="E405" s="90"/>
      <c r="F405" s="91"/>
      <c r="G405" s="44" t="s">
        <v>14</v>
      </c>
      <c r="H405" s="96">
        <v>43340</v>
      </c>
      <c r="I405" s="105">
        <v>0</v>
      </c>
      <c r="J405" s="92"/>
      <c r="K405" s="92"/>
      <c r="L405" s="92"/>
      <c r="M405" s="93"/>
      <c r="N405" s="90"/>
      <c r="O405" s="94"/>
      <c r="P405" s="90"/>
      <c r="Q405" s="90"/>
      <c r="R405" s="94"/>
      <c r="S405" s="90"/>
      <c r="T405" s="90"/>
      <c r="U405" s="94"/>
      <c r="V405" s="45"/>
      <c r="W405" s="90"/>
      <c r="X405" s="44"/>
      <c r="Y405" s="45"/>
      <c r="Z405" s="90"/>
      <c r="AA405" s="94"/>
      <c r="AB405" s="45"/>
      <c r="AC405" s="90"/>
      <c r="AD405" s="44"/>
      <c r="AE405" s="45"/>
      <c r="AF405" s="90"/>
      <c r="AG405" s="94"/>
      <c r="AH405" s="90"/>
      <c r="AI405" s="90"/>
      <c r="AJ405" s="94"/>
      <c r="AK405" s="90"/>
      <c r="AL405" s="90"/>
      <c r="AM405" s="94"/>
      <c r="AN405" s="45"/>
      <c r="AO405" s="90"/>
      <c r="AP405" s="44"/>
      <c r="AQ405" s="45"/>
      <c r="AR405" s="90"/>
      <c r="AS405" s="97"/>
      <c r="AT405" s="98"/>
      <c r="AU405" s="98"/>
      <c r="AV405" s="98"/>
      <c r="AW405" s="98"/>
      <c r="AX405" s="98"/>
      <c r="AY405" s="98"/>
      <c r="AZ405" s="98"/>
      <c r="BA405" s="99"/>
      <c r="BB405" s="99"/>
      <c r="BC405" s="99"/>
      <c r="BD405" s="99"/>
      <c r="BE405" s="99"/>
      <c r="BF405" s="99"/>
      <c r="BG405" s="119"/>
      <c r="BH405" s="119"/>
      <c r="BI405" s="119"/>
      <c r="BJ405" s="119"/>
      <c r="BK405" s="119"/>
      <c r="BL405" s="119"/>
      <c r="BM405" s="119"/>
      <c r="BN405" s="119"/>
      <c r="BO405" s="119"/>
      <c r="BP405" s="119"/>
      <c r="BQ405" s="119"/>
      <c r="BR405" s="119"/>
      <c r="BS405" s="119"/>
      <c r="BT405" s="119"/>
      <c r="BU405" s="119"/>
      <c r="BV405" s="119"/>
      <c r="BW405" s="119"/>
      <c r="BX405" s="119"/>
      <c r="BY405" s="119"/>
      <c r="BZ405" s="119"/>
      <c r="CA405" s="119"/>
    </row>
    <row r="406" spans="1:79" ht="24" hidden="1" customHeight="1" outlineLevel="1">
      <c r="B406" s="88"/>
      <c r="C406" s="89"/>
      <c r="D406" s="89"/>
      <c r="E406" s="90"/>
      <c r="F406" s="91"/>
      <c r="G406" s="44" t="s">
        <v>14</v>
      </c>
      <c r="H406" s="96">
        <v>43341</v>
      </c>
      <c r="I406" s="105">
        <v>0</v>
      </c>
      <c r="J406" s="92"/>
      <c r="K406" s="92"/>
      <c r="L406" s="92"/>
      <c r="M406" s="93"/>
      <c r="N406" s="90"/>
      <c r="O406" s="94"/>
      <c r="P406" s="90"/>
      <c r="Q406" s="90"/>
      <c r="R406" s="94"/>
      <c r="S406" s="90"/>
      <c r="T406" s="90"/>
      <c r="U406" s="94"/>
      <c r="V406" s="45"/>
      <c r="W406" s="90"/>
      <c r="X406" s="44"/>
      <c r="Y406" s="45"/>
      <c r="Z406" s="90"/>
      <c r="AA406" s="94"/>
      <c r="AB406" s="45"/>
      <c r="AC406" s="90"/>
      <c r="AD406" s="44"/>
      <c r="AE406" s="45"/>
      <c r="AF406" s="90"/>
      <c r="AG406" s="94"/>
      <c r="AH406" s="90"/>
      <c r="AI406" s="90"/>
      <c r="AJ406" s="94"/>
      <c r="AK406" s="90"/>
      <c r="AL406" s="90"/>
      <c r="AM406" s="94"/>
      <c r="AN406" s="45"/>
      <c r="AO406" s="90"/>
      <c r="AP406" s="44"/>
      <c r="AQ406" s="45"/>
      <c r="AR406" s="90"/>
      <c r="AS406" s="97"/>
      <c r="AT406" s="98"/>
      <c r="AU406" s="98"/>
      <c r="AV406" s="98"/>
      <c r="AW406" s="98"/>
      <c r="AX406" s="98"/>
      <c r="AY406" s="98"/>
      <c r="AZ406" s="98"/>
      <c r="BA406" s="99"/>
      <c r="BB406" s="99"/>
      <c r="BC406" s="99"/>
      <c r="BD406" s="99"/>
      <c r="BE406" s="99"/>
      <c r="BF406" s="99"/>
      <c r="BG406" s="119"/>
      <c r="BH406" s="119"/>
      <c r="BI406" s="119"/>
      <c r="BJ406" s="119"/>
      <c r="BK406" s="119"/>
      <c r="BL406" s="119"/>
      <c r="BM406" s="119"/>
      <c r="BN406" s="119"/>
      <c r="BO406" s="119"/>
      <c r="BP406" s="119"/>
      <c r="BQ406" s="119"/>
      <c r="BR406" s="119"/>
      <c r="BS406" s="119"/>
      <c r="BT406" s="119"/>
      <c r="BU406" s="119"/>
      <c r="BV406" s="119"/>
      <c r="BW406" s="119"/>
      <c r="BX406" s="119"/>
      <c r="BY406" s="119"/>
      <c r="BZ406" s="119"/>
      <c r="CA406" s="119"/>
    </row>
    <row r="407" spans="1:79" ht="24" hidden="1" customHeight="1" outlineLevel="1">
      <c r="B407" s="88"/>
      <c r="C407" s="89"/>
      <c r="D407" s="89"/>
      <c r="E407" s="90"/>
      <c r="F407" s="91"/>
      <c r="G407" s="44" t="s">
        <v>14</v>
      </c>
      <c r="H407" s="96">
        <v>43342</v>
      </c>
      <c r="I407" s="105">
        <v>0</v>
      </c>
      <c r="J407" s="92"/>
      <c r="K407" s="92"/>
      <c r="L407" s="92"/>
      <c r="M407" s="93"/>
      <c r="N407" s="90"/>
      <c r="O407" s="94"/>
      <c r="P407" s="90"/>
      <c r="Q407" s="90"/>
      <c r="R407" s="94"/>
      <c r="S407" s="90"/>
      <c r="T407" s="90"/>
      <c r="U407" s="94"/>
      <c r="V407" s="45"/>
      <c r="W407" s="90"/>
      <c r="X407" s="44"/>
      <c r="Y407" s="45"/>
      <c r="Z407" s="90"/>
      <c r="AA407" s="94"/>
      <c r="AB407" s="45"/>
      <c r="AC407" s="90"/>
      <c r="AD407" s="44"/>
      <c r="AE407" s="45"/>
      <c r="AF407" s="90"/>
      <c r="AG407" s="94"/>
      <c r="AH407" s="90"/>
      <c r="AI407" s="90"/>
      <c r="AJ407" s="94"/>
      <c r="AK407" s="90"/>
      <c r="AL407" s="90"/>
      <c r="AM407" s="94"/>
      <c r="AN407" s="45"/>
      <c r="AO407" s="90"/>
      <c r="AP407" s="44"/>
      <c r="AQ407" s="45"/>
      <c r="AR407" s="90"/>
      <c r="AS407" s="97"/>
      <c r="AT407" s="98"/>
      <c r="AU407" s="98"/>
      <c r="AV407" s="98"/>
      <c r="AW407" s="98"/>
      <c r="AX407" s="98"/>
      <c r="AY407" s="98"/>
      <c r="AZ407" s="98"/>
      <c r="BA407" s="99"/>
      <c r="BB407" s="99"/>
      <c r="BC407" s="99"/>
      <c r="BD407" s="99"/>
      <c r="BE407" s="99"/>
      <c r="BF407" s="99"/>
      <c r="BG407" s="119"/>
      <c r="BH407" s="119"/>
      <c r="BI407" s="119"/>
      <c r="BJ407" s="119"/>
      <c r="BK407" s="119"/>
      <c r="BL407" s="119"/>
      <c r="BM407" s="119"/>
      <c r="BN407" s="119"/>
      <c r="BO407" s="119"/>
      <c r="BP407" s="119"/>
      <c r="BQ407" s="119"/>
      <c r="BR407" s="119"/>
      <c r="BS407" s="119"/>
      <c r="BT407" s="119"/>
      <c r="BU407" s="119"/>
      <c r="BV407" s="119"/>
      <c r="BW407" s="119"/>
      <c r="BX407" s="119"/>
      <c r="BY407" s="119"/>
      <c r="BZ407" s="119"/>
      <c r="CA407" s="119"/>
    </row>
    <row r="408" spans="1:79" ht="24" hidden="1" customHeight="1" outlineLevel="1">
      <c r="B408" s="88"/>
      <c r="C408" s="89"/>
      <c r="D408" s="89"/>
      <c r="E408" s="90"/>
      <c r="F408" s="91"/>
      <c r="G408" s="44" t="s">
        <v>14</v>
      </c>
      <c r="H408" s="96">
        <v>43343</v>
      </c>
      <c r="I408" s="105">
        <v>0</v>
      </c>
      <c r="J408" s="92"/>
      <c r="K408" s="92"/>
      <c r="L408" s="92"/>
      <c r="M408" s="93"/>
      <c r="N408" s="90"/>
      <c r="O408" s="94"/>
      <c r="P408" s="90"/>
      <c r="Q408" s="90"/>
      <c r="R408" s="94"/>
      <c r="S408" s="90"/>
      <c r="T408" s="90"/>
      <c r="U408" s="94"/>
      <c r="V408" s="45"/>
      <c r="W408" s="90"/>
      <c r="X408" s="44"/>
      <c r="Y408" s="45"/>
      <c r="Z408" s="90"/>
      <c r="AA408" s="94"/>
      <c r="AB408" s="45"/>
      <c r="AC408" s="90"/>
      <c r="AD408" s="44"/>
      <c r="AE408" s="45"/>
      <c r="AF408" s="90"/>
      <c r="AG408" s="94"/>
      <c r="AH408" s="90"/>
      <c r="AI408" s="90"/>
      <c r="AJ408" s="94"/>
      <c r="AK408" s="90"/>
      <c r="AL408" s="90"/>
      <c r="AM408" s="94"/>
      <c r="AN408" s="45"/>
      <c r="AO408" s="90"/>
      <c r="AP408" s="44"/>
      <c r="AQ408" s="45"/>
      <c r="AR408" s="90"/>
      <c r="AS408" s="97"/>
      <c r="AT408" s="98"/>
      <c r="AU408" s="98"/>
      <c r="AV408" s="98"/>
      <c r="AW408" s="98"/>
      <c r="AX408" s="98"/>
      <c r="AY408" s="98"/>
      <c r="AZ408" s="98"/>
      <c r="BA408" s="99"/>
      <c r="BB408" s="99"/>
      <c r="BC408" s="99"/>
      <c r="BD408" s="99"/>
      <c r="BE408" s="99"/>
      <c r="BF408" s="99"/>
      <c r="BG408" s="119"/>
      <c r="BH408" s="119"/>
      <c r="BI408" s="119"/>
      <c r="BJ408" s="119"/>
      <c r="BK408" s="119"/>
      <c r="BL408" s="119"/>
      <c r="BM408" s="119"/>
      <c r="BN408" s="119"/>
      <c r="BO408" s="119"/>
      <c r="BP408" s="119"/>
      <c r="BQ408" s="119"/>
      <c r="BR408" s="119"/>
      <c r="BS408" s="119"/>
      <c r="BT408" s="119"/>
      <c r="BU408" s="119"/>
      <c r="BV408" s="119"/>
      <c r="BW408" s="119"/>
      <c r="BX408" s="119"/>
      <c r="BY408" s="119"/>
      <c r="BZ408" s="119"/>
      <c r="CA408" s="119"/>
    </row>
    <row r="409" spans="1:79" ht="24" hidden="1" customHeight="1" outlineLevel="1">
      <c r="B409" s="88"/>
      <c r="C409" s="89"/>
      <c r="D409" s="89"/>
      <c r="E409" s="90"/>
      <c r="F409" s="91"/>
      <c r="G409" s="44" t="s">
        <v>14</v>
      </c>
      <c r="H409" s="96">
        <v>43344</v>
      </c>
      <c r="I409" s="105">
        <v>0</v>
      </c>
      <c r="J409" s="92"/>
      <c r="K409" s="92"/>
      <c r="L409" s="92"/>
      <c r="M409" s="93"/>
      <c r="N409" s="90"/>
      <c r="O409" s="94"/>
      <c r="P409" s="90"/>
      <c r="Q409" s="90"/>
      <c r="R409" s="94"/>
      <c r="S409" s="90"/>
      <c r="T409" s="90"/>
      <c r="U409" s="94"/>
      <c r="V409" s="45"/>
      <c r="W409" s="90"/>
      <c r="X409" s="44"/>
      <c r="Y409" s="45"/>
      <c r="Z409" s="90"/>
      <c r="AA409" s="94"/>
      <c r="AB409" s="45"/>
      <c r="AC409" s="90"/>
      <c r="AD409" s="44"/>
      <c r="AE409" s="45"/>
      <c r="AF409" s="90"/>
      <c r="AG409" s="94"/>
      <c r="AH409" s="90"/>
      <c r="AI409" s="90"/>
      <c r="AJ409" s="94"/>
      <c r="AK409" s="90"/>
      <c r="AL409" s="90"/>
      <c r="AM409" s="94"/>
      <c r="AN409" s="45"/>
      <c r="AO409" s="90"/>
      <c r="AP409" s="44"/>
      <c r="AQ409" s="45"/>
      <c r="AR409" s="90"/>
      <c r="AS409" s="97"/>
      <c r="AT409" s="98"/>
      <c r="AU409" s="98"/>
      <c r="AV409" s="98"/>
      <c r="AW409" s="98"/>
      <c r="AX409" s="98"/>
      <c r="AY409" s="98"/>
      <c r="AZ409" s="98"/>
      <c r="BA409" s="99"/>
      <c r="BB409" s="99"/>
      <c r="BC409" s="99"/>
      <c r="BD409" s="99"/>
      <c r="BE409" s="99"/>
      <c r="BF409" s="99"/>
      <c r="BG409" s="119"/>
      <c r="BH409" s="119"/>
      <c r="BI409" s="119"/>
      <c r="BJ409" s="119"/>
      <c r="BK409" s="119"/>
      <c r="BL409" s="119"/>
      <c r="BM409" s="119"/>
      <c r="BN409" s="119"/>
      <c r="BO409" s="119"/>
      <c r="BP409" s="119"/>
      <c r="BQ409" s="119"/>
      <c r="BR409" s="119"/>
      <c r="BS409" s="119"/>
      <c r="BT409" s="119"/>
      <c r="BU409" s="119"/>
      <c r="BV409" s="119"/>
      <c r="BW409" s="119"/>
      <c r="BX409" s="119"/>
      <c r="BY409" s="119"/>
      <c r="BZ409" s="119"/>
      <c r="CA409" s="119"/>
    </row>
    <row r="410" spans="1:79" ht="24" hidden="1" customHeight="1" outlineLevel="1">
      <c r="B410" s="88"/>
      <c r="C410" s="89"/>
      <c r="D410" s="89"/>
      <c r="E410" s="90"/>
      <c r="F410" s="91"/>
      <c r="G410" s="44" t="s">
        <v>14</v>
      </c>
      <c r="H410" s="96">
        <v>43345</v>
      </c>
      <c r="I410" s="105">
        <v>0</v>
      </c>
      <c r="J410" s="92"/>
      <c r="K410" s="92"/>
      <c r="L410" s="92"/>
      <c r="M410" s="93"/>
      <c r="N410" s="90"/>
      <c r="O410" s="94"/>
      <c r="P410" s="90"/>
      <c r="Q410" s="90"/>
      <c r="R410" s="94"/>
      <c r="S410" s="90"/>
      <c r="T410" s="90"/>
      <c r="U410" s="94"/>
      <c r="V410" s="45"/>
      <c r="W410" s="90"/>
      <c r="X410" s="44"/>
      <c r="Y410" s="45"/>
      <c r="Z410" s="90"/>
      <c r="AA410" s="94"/>
      <c r="AB410" s="45"/>
      <c r="AC410" s="90"/>
      <c r="AD410" s="44"/>
      <c r="AE410" s="45"/>
      <c r="AF410" s="90"/>
      <c r="AG410" s="94"/>
      <c r="AH410" s="90"/>
      <c r="AI410" s="90"/>
      <c r="AJ410" s="94"/>
      <c r="AK410" s="90"/>
      <c r="AL410" s="90"/>
      <c r="AM410" s="94"/>
      <c r="AN410" s="45"/>
      <c r="AO410" s="90"/>
      <c r="AP410" s="44"/>
      <c r="AQ410" s="45"/>
      <c r="AR410" s="90"/>
      <c r="AS410" s="97"/>
      <c r="AT410" s="98"/>
      <c r="AU410" s="98"/>
      <c r="AV410" s="98"/>
      <c r="AW410" s="98"/>
      <c r="AX410" s="98"/>
      <c r="AY410" s="98"/>
      <c r="AZ410" s="98"/>
      <c r="BA410" s="99"/>
      <c r="BB410" s="99"/>
      <c r="BC410" s="99"/>
      <c r="BD410" s="99"/>
      <c r="BE410" s="99"/>
      <c r="BF410" s="99"/>
      <c r="BG410" s="119"/>
      <c r="BH410" s="119"/>
      <c r="BI410" s="119"/>
      <c r="BJ410" s="119"/>
      <c r="BK410" s="119"/>
      <c r="BL410" s="119"/>
      <c r="BM410" s="119"/>
      <c r="BN410" s="119"/>
      <c r="BO410" s="119"/>
      <c r="BP410" s="119"/>
      <c r="BQ410" s="119"/>
      <c r="BR410" s="119"/>
      <c r="BS410" s="119"/>
      <c r="BT410" s="119"/>
      <c r="BU410" s="119"/>
      <c r="BV410" s="119"/>
      <c r="BW410" s="119"/>
      <c r="BX410" s="119"/>
      <c r="BY410" s="119"/>
      <c r="BZ410" s="119"/>
      <c r="CA410" s="119"/>
    </row>
    <row r="411" spans="1:79" ht="24" customHeight="1" collapsed="1">
      <c r="B411" s="86" t="s">
        <v>226</v>
      </c>
      <c r="C411" s="79" t="s">
        <v>212</v>
      </c>
      <c r="D411" s="79">
        <f>D382+1</f>
        <v>14</v>
      </c>
      <c r="E411" s="44">
        <v>1832</v>
      </c>
      <c r="F411" s="87" t="s">
        <v>229</v>
      </c>
      <c r="G411" s="44" t="s">
        <v>14</v>
      </c>
      <c r="H411" s="44"/>
      <c r="I411" s="105"/>
      <c r="J411" s="81">
        <v>39114</v>
      </c>
      <c r="K411" s="81" t="s">
        <v>170</v>
      </c>
      <c r="L411" s="81" t="s">
        <v>179</v>
      </c>
      <c r="M411" s="45"/>
      <c r="N411" s="44"/>
      <c r="O411" s="44"/>
      <c r="P411" s="45"/>
      <c r="Q411" s="44"/>
      <c r="R411" s="44"/>
      <c r="S411" s="45"/>
      <c r="T411" s="44"/>
      <c r="U411" s="44"/>
      <c r="V411" s="45"/>
      <c r="W411" s="44"/>
      <c r="X411" s="44"/>
      <c r="Y411" s="45"/>
      <c r="Z411" s="44"/>
      <c r="AA411" s="44"/>
      <c r="AB411" s="45"/>
      <c r="AC411" s="44"/>
      <c r="AD411" s="44"/>
      <c r="AE411" s="45"/>
      <c r="AF411" s="44"/>
      <c r="AG411" s="44"/>
      <c r="AH411" s="45"/>
      <c r="AI411" s="44"/>
      <c r="AJ411" s="44"/>
      <c r="AK411" s="45"/>
      <c r="AL411" s="44"/>
      <c r="AM411" s="44"/>
      <c r="AN411" s="45"/>
      <c r="AO411" s="44"/>
      <c r="AP411" s="44"/>
      <c r="AQ411" s="45"/>
      <c r="AR411" s="44"/>
      <c r="AS411" s="99">
        <v>9</v>
      </c>
      <c r="AT411" s="97">
        <v>9</v>
      </c>
      <c r="AU411" s="97">
        <v>9</v>
      </c>
      <c r="AV411" s="97">
        <v>9</v>
      </c>
      <c r="AW411" s="97">
        <v>9</v>
      </c>
      <c r="AX411" s="97">
        <v>9</v>
      </c>
      <c r="AY411" s="103">
        <v>0</v>
      </c>
      <c r="AZ411" s="103">
        <v>0</v>
      </c>
      <c r="BA411" s="98">
        <v>0</v>
      </c>
      <c r="BB411" s="98">
        <v>0</v>
      </c>
      <c r="BC411" s="98">
        <v>0</v>
      </c>
      <c r="BD411" s="98">
        <v>0</v>
      </c>
      <c r="BE411" s="98">
        <v>0</v>
      </c>
      <c r="BF411" s="98">
        <v>0</v>
      </c>
      <c r="BG411" s="98">
        <v>0</v>
      </c>
      <c r="BH411" s="99">
        <v>9</v>
      </c>
      <c r="BI411" s="99">
        <v>9</v>
      </c>
      <c r="BJ411" s="99">
        <v>9</v>
      </c>
      <c r="BK411" s="99">
        <v>9</v>
      </c>
      <c r="BL411" s="99">
        <v>9</v>
      </c>
      <c r="BM411" s="99">
        <v>9</v>
      </c>
      <c r="BN411" s="99">
        <v>9</v>
      </c>
      <c r="BO411" s="101">
        <v>0</v>
      </c>
      <c r="BP411" s="101">
        <v>0</v>
      </c>
      <c r="BQ411" s="101">
        <v>0</v>
      </c>
      <c r="BR411" s="101">
        <v>0</v>
      </c>
      <c r="BS411" s="101">
        <v>0</v>
      </c>
      <c r="BT411" s="101">
        <v>0</v>
      </c>
      <c r="BU411" s="99">
        <v>9</v>
      </c>
      <c r="BV411" s="101">
        <v>0</v>
      </c>
      <c r="BW411" s="101">
        <v>0</v>
      </c>
      <c r="BX411" s="101">
        <v>0</v>
      </c>
      <c r="BY411" s="101">
        <v>0</v>
      </c>
      <c r="BZ411" s="101">
        <v>0</v>
      </c>
      <c r="CA411" s="101">
        <v>0</v>
      </c>
    </row>
    <row r="412" spans="1:79" ht="24" hidden="1" customHeight="1" outlineLevel="1">
      <c r="A412" s="36">
        <v>1</v>
      </c>
      <c r="B412" s="88"/>
      <c r="C412" s="89"/>
      <c r="D412" s="89"/>
      <c r="E412" s="90"/>
      <c r="F412" s="91"/>
      <c r="G412" s="44" t="s">
        <v>218</v>
      </c>
      <c r="H412" s="96">
        <v>43318</v>
      </c>
      <c r="I412" s="105">
        <v>9</v>
      </c>
      <c r="J412" s="92"/>
      <c r="K412" s="92"/>
      <c r="L412" s="92"/>
      <c r="M412" s="93"/>
      <c r="N412" s="90"/>
      <c r="O412" s="94"/>
      <c r="P412" s="90"/>
      <c r="Q412" s="90"/>
      <c r="R412" s="94"/>
      <c r="S412" s="90"/>
      <c r="T412" s="90"/>
      <c r="U412" s="94"/>
      <c r="V412" s="45"/>
      <c r="W412" s="90"/>
      <c r="X412" s="44"/>
      <c r="Y412" s="45"/>
      <c r="Z412" s="90"/>
      <c r="AA412" s="94"/>
      <c r="AB412" s="45"/>
      <c r="AC412" s="90"/>
      <c r="AD412" s="44"/>
      <c r="AE412" s="45"/>
      <c r="AF412" s="90"/>
      <c r="AG412" s="94"/>
      <c r="AH412" s="90"/>
      <c r="AI412" s="90"/>
      <c r="AJ412" s="94"/>
      <c r="AK412" s="90"/>
      <c r="AL412" s="90"/>
      <c r="AM412" s="94"/>
      <c r="AN412" s="45"/>
      <c r="AO412" s="90"/>
      <c r="AP412" s="44"/>
      <c r="AQ412" s="45"/>
      <c r="AR412" s="90"/>
      <c r="AS412" s="97"/>
      <c r="AT412" s="98"/>
      <c r="AU412" s="98"/>
      <c r="AV412" s="98"/>
      <c r="AW412" s="98"/>
      <c r="AX412" s="98"/>
      <c r="AY412" s="98"/>
      <c r="AZ412" s="98"/>
      <c r="BA412" s="99"/>
      <c r="BB412" s="99"/>
      <c r="BC412" s="99"/>
      <c r="BD412" s="99"/>
      <c r="BE412" s="99"/>
      <c r="BF412" s="99"/>
      <c r="BG412" s="98">
        <v>0</v>
      </c>
      <c r="BH412" s="99">
        <v>9</v>
      </c>
      <c r="BI412" s="99">
        <v>9</v>
      </c>
      <c r="BJ412" s="99">
        <v>9</v>
      </c>
      <c r="BK412" s="99">
        <v>9</v>
      </c>
      <c r="BL412" s="99">
        <v>9</v>
      </c>
      <c r="BM412" s="99">
        <v>9</v>
      </c>
      <c r="BN412" s="99">
        <v>9</v>
      </c>
      <c r="BO412" s="97">
        <v>9</v>
      </c>
      <c r="BP412" s="97">
        <v>9</v>
      </c>
      <c r="BQ412" s="97">
        <v>9</v>
      </c>
      <c r="BR412" s="97">
        <v>9</v>
      </c>
      <c r="BS412" s="97">
        <v>9</v>
      </c>
      <c r="BT412" s="97">
        <v>9</v>
      </c>
      <c r="BU412" s="99">
        <v>9</v>
      </c>
      <c r="BV412" s="97">
        <v>9</v>
      </c>
      <c r="BW412" s="97">
        <v>9</v>
      </c>
      <c r="BX412" s="97">
        <v>9</v>
      </c>
      <c r="BY412" s="97">
        <v>9</v>
      </c>
      <c r="BZ412" s="97">
        <v>9</v>
      </c>
      <c r="CA412" s="97">
        <v>9</v>
      </c>
    </row>
    <row r="413" spans="1:79" ht="24" hidden="1" customHeight="1" outlineLevel="1">
      <c r="A413" s="36">
        <v>2</v>
      </c>
      <c r="B413" s="88"/>
      <c r="C413" s="89"/>
      <c r="D413" s="89"/>
      <c r="E413" s="90"/>
      <c r="F413" s="91"/>
      <c r="G413" s="44" t="s">
        <v>218</v>
      </c>
      <c r="H413" s="96">
        <v>43319</v>
      </c>
      <c r="I413" s="105">
        <v>9</v>
      </c>
      <c r="J413" s="92"/>
      <c r="K413" s="92"/>
      <c r="L413" s="92"/>
      <c r="M413" s="93"/>
      <c r="N413" s="90"/>
      <c r="O413" s="94"/>
      <c r="P413" s="90"/>
      <c r="Q413" s="90"/>
      <c r="R413" s="94"/>
      <c r="S413" s="90"/>
      <c r="T413" s="90"/>
      <c r="U413" s="94"/>
      <c r="V413" s="45"/>
      <c r="W413" s="90"/>
      <c r="X413" s="44"/>
      <c r="Y413" s="45"/>
      <c r="Z413" s="90"/>
      <c r="AA413" s="94"/>
      <c r="AB413" s="45"/>
      <c r="AC413" s="90"/>
      <c r="AD413" s="44"/>
      <c r="AE413" s="45"/>
      <c r="AF413" s="90"/>
      <c r="AG413" s="94"/>
      <c r="AH413" s="90"/>
      <c r="AI413" s="90"/>
      <c r="AJ413" s="94"/>
      <c r="AK413" s="90"/>
      <c r="AL413" s="90"/>
      <c r="AM413" s="94"/>
      <c r="AN413" s="45"/>
      <c r="AO413" s="90"/>
      <c r="AP413" s="44"/>
      <c r="AQ413" s="45"/>
      <c r="AR413" s="90"/>
      <c r="AS413" s="97"/>
      <c r="AT413" s="98"/>
      <c r="AU413" s="98"/>
      <c r="AV413" s="98"/>
      <c r="AW413" s="98"/>
      <c r="AX413" s="98"/>
      <c r="AY413" s="98"/>
      <c r="AZ413" s="98"/>
      <c r="BA413" s="99"/>
      <c r="BB413" s="99"/>
      <c r="BC413" s="99"/>
      <c r="BD413" s="99"/>
      <c r="BE413" s="99"/>
      <c r="BF413" s="99"/>
      <c r="BG413" s="98">
        <v>0</v>
      </c>
      <c r="BH413" s="99">
        <v>9</v>
      </c>
      <c r="BI413" s="99">
        <v>9</v>
      </c>
      <c r="BJ413" s="99">
        <v>9</v>
      </c>
      <c r="BK413" s="99">
        <v>9</v>
      </c>
      <c r="BL413" s="99">
        <v>9</v>
      </c>
      <c r="BM413" s="99">
        <v>9</v>
      </c>
      <c r="BN413" s="99">
        <v>9</v>
      </c>
      <c r="BO413" s="97">
        <v>9</v>
      </c>
      <c r="BP413" s="97">
        <v>9</v>
      </c>
      <c r="BQ413" s="97">
        <v>9</v>
      </c>
      <c r="BR413" s="97">
        <v>9</v>
      </c>
      <c r="BS413" s="97">
        <v>9</v>
      </c>
      <c r="BT413" s="97">
        <v>9</v>
      </c>
      <c r="BU413" s="99">
        <v>9</v>
      </c>
      <c r="BV413" s="97">
        <v>9</v>
      </c>
      <c r="BW413" s="97">
        <v>9</v>
      </c>
      <c r="BX413" s="97">
        <v>9</v>
      </c>
      <c r="BY413" s="97">
        <v>9</v>
      </c>
      <c r="BZ413" s="97">
        <v>9</v>
      </c>
      <c r="CA413" s="97">
        <v>9</v>
      </c>
    </row>
    <row r="414" spans="1:79" ht="24" hidden="1" customHeight="1" outlineLevel="1">
      <c r="A414" s="36">
        <v>3</v>
      </c>
      <c r="B414" s="88"/>
      <c r="C414" s="89"/>
      <c r="D414" s="89"/>
      <c r="E414" s="90"/>
      <c r="F414" s="91"/>
      <c r="G414" s="44" t="s">
        <v>218</v>
      </c>
      <c r="H414" s="96">
        <v>43320</v>
      </c>
      <c r="I414" s="105">
        <v>9</v>
      </c>
      <c r="J414" s="92"/>
      <c r="K414" s="92"/>
      <c r="L414" s="92"/>
      <c r="M414" s="93"/>
      <c r="N414" s="90"/>
      <c r="O414" s="94"/>
      <c r="P414" s="90"/>
      <c r="Q414" s="90"/>
      <c r="R414" s="94"/>
      <c r="S414" s="90"/>
      <c r="T414" s="90"/>
      <c r="U414" s="94"/>
      <c r="V414" s="45"/>
      <c r="W414" s="90"/>
      <c r="X414" s="44"/>
      <c r="Y414" s="45"/>
      <c r="Z414" s="90"/>
      <c r="AA414" s="94"/>
      <c r="AB414" s="45"/>
      <c r="AC414" s="90"/>
      <c r="AD414" s="44"/>
      <c r="AE414" s="45"/>
      <c r="AF414" s="90"/>
      <c r="AG414" s="94"/>
      <c r="AH414" s="90"/>
      <c r="AI414" s="90"/>
      <c r="AJ414" s="94"/>
      <c r="AK414" s="90"/>
      <c r="AL414" s="90"/>
      <c r="AM414" s="94"/>
      <c r="AN414" s="45"/>
      <c r="AO414" s="90"/>
      <c r="AP414" s="44"/>
      <c r="AQ414" s="45"/>
      <c r="AR414" s="90"/>
      <c r="AS414" s="97"/>
      <c r="AT414" s="98"/>
      <c r="AU414" s="98"/>
      <c r="AV414" s="98"/>
      <c r="AW414" s="98"/>
      <c r="AX414" s="98"/>
      <c r="AY414" s="98"/>
      <c r="AZ414" s="98"/>
      <c r="BA414" s="99"/>
      <c r="BB414" s="99"/>
      <c r="BC414" s="99"/>
      <c r="BD414" s="99"/>
      <c r="BE414" s="99"/>
      <c r="BF414" s="99"/>
      <c r="BG414" s="98">
        <v>0</v>
      </c>
      <c r="BH414" s="99">
        <v>9</v>
      </c>
      <c r="BI414" s="99">
        <v>9</v>
      </c>
      <c r="BJ414" s="99">
        <v>9</v>
      </c>
      <c r="BK414" s="99">
        <v>9</v>
      </c>
      <c r="BL414" s="99">
        <v>9</v>
      </c>
      <c r="BM414" s="99">
        <v>9</v>
      </c>
      <c r="BN414" s="99">
        <v>9</v>
      </c>
      <c r="BO414" s="97">
        <v>9</v>
      </c>
      <c r="BP414" s="97">
        <v>9</v>
      </c>
      <c r="BQ414" s="97">
        <v>9</v>
      </c>
      <c r="BR414" s="97">
        <v>9</v>
      </c>
      <c r="BS414" s="97">
        <v>9</v>
      </c>
      <c r="BT414" s="97">
        <v>9</v>
      </c>
      <c r="BU414" s="99">
        <v>9</v>
      </c>
      <c r="BV414" s="97">
        <v>9</v>
      </c>
      <c r="BW414" s="97">
        <v>9</v>
      </c>
      <c r="BX414" s="97">
        <v>9</v>
      </c>
      <c r="BY414" s="97">
        <v>9</v>
      </c>
      <c r="BZ414" s="97">
        <v>9</v>
      </c>
      <c r="CA414" s="97">
        <v>9</v>
      </c>
    </row>
    <row r="415" spans="1:79" ht="24" hidden="1" customHeight="1" outlineLevel="1">
      <c r="A415" s="36">
        <v>4</v>
      </c>
      <c r="B415" s="88"/>
      <c r="C415" s="89"/>
      <c r="D415" s="89"/>
      <c r="E415" s="90"/>
      <c r="F415" s="91"/>
      <c r="G415" s="44" t="s">
        <v>218</v>
      </c>
      <c r="H415" s="96">
        <v>43321</v>
      </c>
      <c r="I415" s="105">
        <v>9</v>
      </c>
      <c r="J415" s="92"/>
      <c r="K415" s="92"/>
      <c r="L415" s="92"/>
      <c r="M415" s="93"/>
      <c r="N415" s="90"/>
      <c r="O415" s="94"/>
      <c r="P415" s="90"/>
      <c r="Q415" s="90"/>
      <c r="R415" s="94"/>
      <c r="S415" s="90"/>
      <c r="T415" s="90"/>
      <c r="U415" s="94"/>
      <c r="V415" s="45"/>
      <c r="W415" s="90"/>
      <c r="X415" s="44"/>
      <c r="Y415" s="45"/>
      <c r="Z415" s="90"/>
      <c r="AA415" s="94"/>
      <c r="AB415" s="45"/>
      <c r="AC415" s="90"/>
      <c r="AD415" s="44"/>
      <c r="AE415" s="45"/>
      <c r="AF415" s="90"/>
      <c r="AG415" s="94"/>
      <c r="AH415" s="90"/>
      <c r="AI415" s="90"/>
      <c r="AJ415" s="94"/>
      <c r="AK415" s="90"/>
      <c r="AL415" s="90"/>
      <c r="AM415" s="94"/>
      <c r="AN415" s="45"/>
      <c r="AO415" s="90"/>
      <c r="AP415" s="44"/>
      <c r="AQ415" s="45"/>
      <c r="AR415" s="90"/>
      <c r="AS415" s="97"/>
      <c r="AT415" s="98"/>
      <c r="AU415" s="98"/>
      <c r="AV415" s="98"/>
      <c r="AW415" s="98"/>
      <c r="AX415" s="98"/>
      <c r="AY415" s="98"/>
      <c r="AZ415" s="98"/>
      <c r="BA415" s="99"/>
      <c r="BB415" s="99"/>
      <c r="BC415" s="99"/>
      <c r="BD415" s="99"/>
      <c r="BE415" s="99"/>
      <c r="BF415" s="99"/>
      <c r="BG415" s="98">
        <v>0</v>
      </c>
      <c r="BH415" s="99">
        <v>9</v>
      </c>
      <c r="BI415" s="99">
        <v>9</v>
      </c>
      <c r="BJ415" s="99">
        <v>9</v>
      </c>
      <c r="BK415" s="99">
        <v>9</v>
      </c>
      <c r="BL415" s="99">
        <v>9</v>
      </c>
      <c r="BM415" s="99">
        <v>9</v>
      </c>
      <c r="BN415" s="99">
        <v>9</v>
      </c>
      <c r="BO415" s="97">
        <v>9</v>
      </c>
      <c r="BP415" s="97">
        <v>9</v>
      </c>
      <c r="BQ415" s="97">
        <v>9</v>
      </c>
      <c r="BR415" s="97">
        <v>9</v>
      </c>
      <c r="BS415" s="97">
        <v>9</v>
      </c>
      <c r="BT415" s="97">
        <v>9</v>
      </c>
      <c r="BU415" s="99">
        <v>9</v>
      </c>
      <c r="BV415" s="97">
        <v>9</v>
      </c>
      <c r="BW415" s="97">
        <v>9</v>
      </c>
      <c r="BX415" s="97">
        <v>9</v>
      </c>
      <c r="BY415" s="97">
        <v>9</v>
      </c>
      <c r="BZ415" s="97">
        <v>9</v>
      </c>
      <c r="CA415" s="97">
        <v>9</v>
      </c>
    </row>
    <row r="416" spans="1:79" ht="24" hidden="1" customHeight="1" outlineLevel="1">
      <c r="A416" s="36">
        <v>5</v>
      </c>
      <c r="B416" s="88"/>
      <c r="C416" s="89"/>
      <c r="D416" s="89"/>
      <c r="E416" s="90"/>
      <c r="F416" s="91"/>
      <c r="G416" s="44" t="s">
        <v>218</v>
      </c>
      <c r="H416" s="96">
        <v>43322</v>
      </c>
      <c r="I416" s="105">
        <v>9</v>
      </c>
      <c r="J416" s="92"/>
      <c r="K416" s="92"/>
      <c r="L416" s="92"/>
      <c r="M416" s="93"/>
      <c r="N416" s="90"/>
      <c r="O416" s="94"/>
      <c r="P416" s="90"/>
      <c r="Q416" s="90"/>
      <c r="R416" s="94"/>
      <c r="S416" s="90"/>
      <c r="T416" s="90"/>
      <c r="U416" s="94"/>
      <c r="V416" s="45"/>
      <c r="W416" s="90"/>
      <c r="X416" s="44"/>
      <c r="Y416" s="45"/>
      <c r="Z416" s="90"/>
      <c r="AA416" s="94"/>
      <c r="AB416" s="45"/>
      <c r="AC416" s="90"/>
      <c r="AD416" s="44"/>
      <c r="AE416" s="45"/>
      <c r="AF416" s="90"/>
      <c r="AG416" s="94"/>
      <c r="AH416" s="90"/>
      <c r="AI416" s="90"/>
      <c r="AJ416" s="94"/>
      <c r="AK416" s="90"/>
      <c r="AL416" s="90"/>
      <c r="AM416" s="94"/>
      <c r="AN416" s="45"/>
      <c r="AO416" s="90"/>
      <c r="AP416" s="44"/>
      <c r="AQ416" s="45"/>
      <c r="AR416" s="90"/>
      <c r="AS416" s="97"/>
      <c r="AT416" s="98"/>
      <c r="AU416" s="98"/>
      <c r="AV416" s="98"/>
      <c r="AW416" s="98"/>
      <c r="AX416" s="98"/>
      <c r="AY416" s="98"/>
      <c r="AZ416" s="98"/>
      <c r="BA416" s="99"/>
      <c r="BB416" s="99"/>
      <c r="BC416" s="99"/>
      <c r="BD416" s="99"/>
      <c r="BE416" s="99"/>
      <c r="BF416" s="99"/>
      <c r="BG416" s="98">
        <v>0</v>
      </c>
      <c r="BH416" s="99">
        <v>9</v>
      </c>
      <c r="BI416" s="99">
        <v>9</v>
      </c>
      <c r="BJ416" s="99">
        <v>9</v>
      </c>
      <c r="BK416" s="99">
        <v>9</v>
      </c>
      <c r="BL416" s="99">
        <v>9</v>
      </c>
      <c r="BM416" s="99">
        <v>9</v>
      </c>
      <c r="BN416" s="99">
        <v>9</v>
      </c>
      <c r="BO416" s="97">
        <v>9</v>
      </c>
      <c r="BP416" s="97">
        <v>9</v>
      </c>
      <c r="BQ416" s="97">
        <v>9</v>
      </c>
      <c r="BR416" s="97">
        <v>9</v>
      </c>
      <c r="BS416" s="97">
        <v>9</v>
      </c>
      <c r="BT416" s="97">
        <v>9</v>
      </c>
      <c r="BU416" s="99">
        <v>9</v>
      </c>
      <c r="BV416" s="97">
        <v>9</v>
      </c>
      <c r="BW416" s="97">
        <v>9</v>
      </c>
      <c r="BX416" s="97">
        <v>9</v>
      </c>
      <c r="BY416" s="97">
        <v>9</v>
      </c>
      <c r="BZ416" s="97">
        <v>9</v>
      </c>
      <c r="CA416" s="97">
        <v>9</v>
      </c>
    </row>
    <row r="417" spans="1:79" ht="24" hidden="1" customHeight="1" outlineLevel="1">
      <c r="A417" s="36">
        <v>6</v>
      </c>
      <c r="B417" s="88"/>
      <c r="C417" s="89"/>
      <c r="D417" s="89"/>
      <c r="E417" s="90"/>
      <c r="F417" s="91"/>
      <c r="G417" s="44" t="s">
        <v>218</v>
      </c>
      <c r="H417" s="96">
        <v>43323</v>
      </c>
      <c r="I417" s="105">
        <v>9</v>
      </c>
      <c r="J417" s="92"/>
      <c r="K417" s="92"/>
      <c r="L417" s="92"/>
      <c r="M417" s="93"/>
      <c r="N417" s="90"/>
      <c r="O417" s="94"/>
      <c r="P417" s="90"/>
      <c r="Q417" s="90"/>
      <c r="R417" s="94"/>
      <c r="S417" s="90"/>
      <c r="T417" s="90"/>
      <c r="U417" s="94"/>
      <c r="V417" s="45"/>
      <c r="W417" s="90"/>
      <c r="X417" s="44"/>
      <c r="Y417" s="45"/>
      <c r="Z417" s="90"/>
      <c r="AA417" s="94"/>
      <c r="AB417" s="45"/>
      <c r="AC417" s="90"/>
      <c r="AD417" s="44"/>
      <c r="AE417" s="45"/>
      <c r="AF417" s="90"/>
      <c r="AG417" s="94"/>
      <c r="AH417" s="90"/>
      <c r="AI417" s="90"/>
      <c r="AJ417" s="94"/>
      <c r="AK417" s="90"/>
      <c r="AL417" s="90"/>
      <c r="AM417" s="94"/>
      <c r="AN417" s="45"/>
      <c r="AO417" s="90"/>
      <c r="AP417" s="44"/>
      <c r="AQ417" s="45"/>
      <c r="AR417" s="90"/>
      <c r="AS417" s="97"/>
      <c r="AT417" s="98"/>
      <c r="AU417" s="98"/>
      <c r="AV417" s="98"/>
      <c r="AW417" s="98"/>
      <c r="AX417" s="98"/>
      <c r="AY417" s="98"/>
      <c r="AZ417" s="98"/>
      <c r="BA417" s="99"/>
      <c r="BB417" s="99"/>
      <c r="BC417" s="99"/>
      <c r="BD417" s="99"/>
      <c r="BE417" s="99"/>
      <c r="BF417" s="99"/>
      <c r="BG417" s="98">
        <v>0</v>
      </c>
      <c r="BH417" s="99">
        <v>9</v>
      </c>
      <c r="BI417" s="99">
        <v>9</v>
      </c>
      <c r="BJ417" s="99">
        <v>9</v>
      </c>
      <c r="BK417" s="99">
        <v>9</v>
      </c>
      <c r="BL417" s="99">
        <v>9</v>
      </c>
      <c r="BM417" s="99">
        <v>9</v>
      </c>
      <c r="BN417" s="99">
        <v>9</v>
      </c>
      <c r="BO417" s="97">
        <v>9</v>
      </c>
      <c r="BP417" s="97">
        <v>9</v>
      </c>
      <c r="BQ417" s="97">
        <v>9</v>
      </c>
      <c r="BR417" s="97">
        <v>9</v>
      </c>
      <c r="BS417" s="97">
        <v>9</v>
      </c>
      <c r="BT417" s="97">
        <v>9</v>
      </c>
      <c r="BU417" s="99">
        <v>9</v>
      </c>
      <c r="BV417" s="97">
        <v>9</v>
      </c>
      <c r="BW417" s="97">
        <v>9</v>
      </c>
      <c r="BX417" s="97">
        <v>9</v>
      </c>
      <c r="BY417" s="97">
        <v>9</v>
      </c>
      <c r="BZ417" s="97">
        <v>9</v>
      </c>
      <c r="CA417" s="97">
        <v>9</v>
      </c>
    </row>
    <row r="418" spans="1:79" ht="24" hidden="1" customHeight="1" outlineLevel="1">
      <c r="A418" s="36">
        <v>7</v>
      </c>
      <c r="B418" s="88"/>
      <c r="C418" s="89"/>
      <c r="D418" s="89"/>
      <c r="E418" s="90"/>
      <c r="F418" s="91"/>
      <c r="G418" s="44" t="s">
        <v>218</v>
      </c>
      <c r="H418" s="96">
        <v>43324</v>
      </c>
      <c r="I418" s="105">
        <v>9</v>
      </c>
      <c r="J418" s="92"/>
      <c r="K418" s="92"/>
      <c r="L418" s="92"/>
      <c r="M418" s="93"/>
      <c r="N418" s="90"/>
      <c r="O418" s="94"/>
      <c r="P418" s="90"/>
      <c r="Q418" s="90"/>
      <c r="R418" s="94"/>
      <c r="S418" s="90"/>
      <c r="T418" s="90"/>
      <c r="U418" s="94"/>
      <c r="V418" s="45"/>
      <c r="W418" s="90"/>
      <c r="X418" s="44"/>
      <c r="Y418" s="45"/>
      <c r="Z418" s="90"/>
      <c r="AA418" s="94"/>
      <c r="AB418" s="45"/>
      <c r="AC418" s="90"/>
      <c r="AD418" s="44"/>
      <c r="AE418" s="45"/>
      <c r="AF418" s="90"/>
      <c r="AG418" s="94"/>
      <c r="AH418" s="90"/>
      <c r="AI418" s="90"/>
      <c r="AJ418" s="94"/>
      <c r="AK418" s="90"/>
      <c r="AL418" s="90"/>
      <c r="AM418" s="94"/>
      <c r="AN418" s="45"/>
      <c r="AO418" s="90"/>
      <c r="AP418" s="44"/>
      <c r="AQ418" s="45"/>
      <c r="AR418" s="90"/>
      <c r="AS418" s="97"/>
      <c r="AT418" s="98"/>
      <c r="AU418" s="98"/>
      <c r="AV418" s="98"/>
      <c r="AW418" s="98"/>
      <c r="AX418" s="98"/>
      <c r="AY418" s="98"/>
      <c r="AZ418" s="98"/>
      <c r="BA418" s="99"/>
      <c r="BB418" s="99"/>
      <c r="BC418" s="99"/>
      <c r="BD418" s="99"/>
      <c r="BE418" s="99"/>
      <c r="BF418" s="99"/>
      <c r="BG418" s="98">
        <v>0</v>
      </c>
      <c r="BH418" s="99">
        <v>9</v>
      </c>
      <c r="BI418" s="99">
        <v>9</v>
      </c>
      <c r="BJ418" s="99">
        <v>9</v>
      </c>
      <c r="BK418" s="99">
        <v>9</v>
      </c>
      <c r="BL418" s="99">
        <v>9</v>
      </c>
      <c r="BM418" s="99">
        <v>9</v>
      </c>
      <c r="BN418" s="99">
        <v>9</v>
      </c>
      <c r="BO418" s="97">
        <v>9</v>
      </c>
      <c r="BP418" s="97">
        <v>9</v>
      </c>
      <c r="BQ418" s="97">
        <v>9</v>
      </c>
      <c r="BR418" s="97">
        <v>9</v>
      </c>
      <c r="BS418" s="97">
        <v>9</v>
      </c>
      <c r="BT418" s="97">
        <v>9</v>
      </c>
      <c r="BU418" s="99">
        <v>9</v>
      </c>
      <c r="BV418" s="97">
        <v>9</v>
      </c>
      <c r="BW418" s="97">
        <v>9</v>
      </c>
      <c r="BX418" s="97">
        <v>9</v>
      </c>
      <c r="BY418" s="97">
        <v>9</v>
      </c>
      <c r="BZ418" s="97">
        <v>9</v>
      </c>
      <c r="CA418" s="97">
        <v>9</v>
      </c>
    </row>
    <row r="419" spans="1:79" ht="24" hidden="1" customHeight="1" outlineLevel="1">
      <c r="A419" s="36">
        <v>8</v>
      </c>
      <c r="B419" s="88"/>
      <c r="C419" s="89"/>
      <c r="D419" s="89"/>
      <c r="E419" s="90"/>
      <c r="F419" s="91"/>
      <c r="G419" s="44" t="s">
        <v>218</v>
      </c>
      <c r="H419" s="96">
        <v>43325</v>
      </c>
      <c r="I419" s="105">
        <v>9</v>
      </c>
      <c r="J419" s="92"/>
      <c r="K419" s="92"/>
      <c r="L419" s="92"/>
      <c r="M419" s="93"/>
      <c r="N419" s="90"/>
      <c r="O419" s="94"/>
      <c r="P419" s="90"/>
      <c r="Q419" s="90"/>
      <c r="R419" s="94"/>
      <c r="S419" s="90"/>
      <c r="T419" s="90"/>
      <c r="U419" s="94"/>
      <c r="V419" s="45"/>
      <c r="W419" s="90"/>
      <c r="X419" s="44"/>
      <c r="Y419" s="45"/>
      <c r="Z419" s="90"/>
      <c r="AA419" s="94"/>
      <c r="AB419" s="45"/>
      <c r="AC419" s="90"/>
      <c r="AD419" s="44"/>
      <c r="AE419" s="45"/>
      <c r="AF419" s="90"/>
      <c r="AG419" s="94"/>
      <c r="AH419" s="90"/>
      <c r="AI419" s="90"/>
      <c r="AJ419" s="94"/>
      <c r="AK419" s="90"/>
      <c r="AL419" s="90"/>
      <c r="AM419" s="94"/>
      <c r="AN419" s="45"/>
      <c r="AO419" s="90"/>
      <c r="AP419" s="44"/>
      <c r="AQ419" s="45"/>
      <c r="AR419" s="90"/>
      <c r="AS419" s="97"/>
      <c r="AT419" s="98"/>
      <c r="AU419" s="98"/>
      <c r="AV419" s="98"/>
      <c r="AW419" s="98"/>
      <c r="AX419" s="98"/>
      <c r="AY419" s="98"/>
      <c r="AZ419" s="98"/>
      <c r="BA419" s="99"/>
      <c r="BB419" s="99"/>
      <c r="BC419" s="99"/>
      <c r="BD419" s="99"/>
      <c r="BE419" s="99"/>
      <c r="BF419" s="99"/>
      <c r="BG419" s="98">
        <v>0</v>
      </c>
      <c r="BH419" s="99">
        <v>9</v>
      </c>
      <c r="BI419" s="99">
        <v>9</v>
      </c>
      <c r="BJ419" s="99">
        <v>9</v>
      </c>
      <c r="BK419" s="99">
        <v>9</v>
      </c>
      <c r="BL419" s="99">
        <v>9</v>
      </c>
      <c r="BM419" s="99">
        <v>9</v>
      </c>
      <c r="BN419" s="99">
        <v>9</v>
      </c>
      <c r="BO419" s="97">
        <v>9</v>
      </c>
      <c r="BP419" s="97">
        <v>9</v>
      </c>
      <c r="BQ419" s="97">
        <v>9</v>
      </c>
      <c r="BR419" s="97">
        <v>9</v>
      </c>
      <c r="BS419" s="97">
        <v>9</v>
      </c>
      <c r="BT419" s="97">
        <v>9</v>
      </c>
      <c r="BU419" s="99">
        <v>9</v>
      </c>
      <c r="BV419" s="97">
        <v>9</v>
      </c>
      <c r="BW419" s="97">
        <v>9</v>
      </c>
      <c r="BX419" s="97">
        <v>9</v>
      </c>
      <c r="BY419" s="97">
        <v>9</v>
      </c>
      <c r="BZ419" s="97">
        <v>9</v>
      </c>
      <c r="CA419" s="97">
        <v>9</v>
      </c>
    </row>
    <row r="420" spans="1:79" ht="24" hidden="1" customHeight="1" outlineLevel="1">
      <c r="A420" s="36">
        <v>9</v>
      </c>
      <c r="B420" s="88"/>
      <c r="C420" s="89"/>
      <c r="D420" s="89"/>
      <c r="E420" s="90"/>
      <c r="F420" s="91"/>
      <c r="G420" s="44" t="s">
        <v>218</v>
      </c>
      <c r="H420" s="96">
        <v>43326</v>
      </c>
      <c r="I420" s="105">
        <v>0</v>
      </c>
      <c r="J420" s="92"/>
      <c r="K420" s="92"/>
      <c r="L420" s="92"/>
      <c r="M420" s="93"/>
      <c r="N420" s="90"/>
      <c r="O420" s="94"/>
      <c r="P420" s="90"/>
      <c r="Q420" s="90"/>
      <c r="R420" s="94"/>
      <c r="S420" s="90"/>
      <c r="T420" s="90"/>
      <c r="U420" s="94"/>
      <c r="V420" s="45"/>
      <c r="W420" s="90"/>
      <c r="X420" s="44"/>
      <c r="Y420" s="45"/>
      <c r="Z420" s="90"/>
      <c r="AA420" s="94"/>
      <c r="AB420" s="45"/>
      <c r="AC420" s="90"/>
      <c r="AD420" s="44"/>
      <c r="AE420" s="45"/>
      <c r="AF420" s="90"/>
      <c r="AG420" s="94"/>
      <c r="AH420" s="90"/>
      <c r="AI420" s="90"/>
      <c r="AJ420" s="94"/>
      <c r="AK420" s="90"/>
      <c r="AL420" s="90"/>
      <c r="AM420" s="94"/>
      <c r="AN420" s="45"/>
      <c r="AO420" s="90"/>
      <c r="AP420" s="44"/>
      <c r="AQ420" s="45"/>
      <c r="AR420" s="90"/>
      <c r="AS420" s="97"/>
      <c r="AT420" s="98"/>
      <c r="AU420" s="98"/>
      <c r="AV420" s="98"/>
      <c r="AW420" s="98"/>
      <c r="AX420" s="98"/>
      <c r="AY420" s="98"/>
      <c r="AZ420" s="98"/>
      <c r="BA420" s="99"/>
      <c r="BB420" s="99"/>
      <c r="BC420" s="99"/>
      <c r="BD420" s="99"/>
      <c r="BE420" s="99"/>
      <c r="BF420" s="99"/>
      <c r="BG420" s="98">
        <v>0</v>
      </c>
      <c r="BH420" s="99">
        <v>9</v>
      </c>
      <c r="BI420" s="99">
        <v>9</v>
      </c>
      <c r="BJ420" s="99">
        <v>9</v>
      </c>
      <c r="BK420" s="99">
        <v>9</v>
      </c>
      <c r="BL420" s="99">
        <v>9</v>
      </c>
      <c r="BM420" s="99">
        <v>9</v>
      </c>
      <c r="BN420" s="99">
        <v>9</v>
      </c>
      <c r="BO420" s="97">
        <v>9</v>
      </c>
      <c r="BP420" s="97">
        <v>9</v>
      </c>
      <c r="BQ420" s="97">
        <v>9</v>
      </c>
      <c r="BR420" s="97">
        <v>9</v>
      </c>
      <c r="BS420" s="97">
        <v>9</v>
      </c>
      <c r="BT420" s="97">
        <v>9</v>
      </c>
      <c r="BU420" s="99">
        <v>9</v>
      </c>
      <c r="BV420" s="97">
        <v>9</v>
      </c>
      <c r="BW420" s="97">
        <v>9</v>
      </c>
      <c r="BX420" s="97">
        <v>9</v>
      </c>
      <c r="BY420" s="97">
        <v>9</v>
      </c>
      <c r="BZ420" s="97">
        <v>9</v>
      </c>
      <c r="CA420" s="97">
        <v>9</v>
      </c>
    </row>
    <row r="421" spans="1:79" ht="24" hidden="1" customHeight="1" outlineLevel="1">
      <c r="A421" s="36">
        <v>10</v>
      </c>
      <c r="B421" s="88"/>
      <c r="C421" s="89"/>
      <c r="D421" s="89"/>
      <c r="E421" s="90"/>
      <c r="F421" s="91"/>
      <c r="G421" s="44" t="s">
        <v>218</v>
      </c>
      <c r="H421" s="96">
        <v>43327</v>
      </c>
      <c r="I421" s="105">
        <v>0</v>
      </c>
      <c r="J421" s="92"/>
      <c r="K421" s="92"/>
      <c r="L421" s="92"/>
      <c r="M421" s="93"/>
      <c r="N421" s="90"/>
      <c r="O421" s="94"/>
      <c r="P421" s="90"/>
      <c r="Q421" s="90"/>
      <c r="R421" s="94"/>
      <c r="S421" s="90"/>
      <c r="T421" s="90"/>
      <c r="U421" s="94"/>
      <c r="V421" s="45"/>
      <c r="W421" s="90"/>
      <c r="X421" s="44"/>
      <c r="Y421" s="45"/>
      <c r="Z421" s="90"/>
      <c r="AA421" s="94"/>
      <c r="AB421" s="45"/>
      <c r="AC421" s="90"/>
      <c r="AD421" s="44"/>
      <c r="AE421" s="45"/>
      <c r="AF421" s="90"/>
      <c r="AG421" s="94"/>
      <c r="AH421" s="90"/>
      <c r="AI421" s="90"/>
      <c r="AJ421" s="94"/>
      <c r="AK421" s="90"/>
      <c r="AL421" s="90"/>
      <c r="AM421" s="94"/>
      <c r="AN421" s="45"/>
      <c r="AO421" s="90"/>
      <c r="AP421" s="44"/>
      <c r="AQ421" s="45"/>
      <c r="AR421" s="90"/>
      <c r="AS421" s="97"/>
      <c r="AT421" s="98"/>
      <c r="AU421" s="98"/>
      <c r="AV421" s="98"/>
      <c r="AW421" s="98"/>
      <c r="AX421" s="98"/>
      <c r="AY421" s="98"/>
      <c r="AZ421" s="98"/>
      <c r="BA421" s="99"/>
      <c r="BB421" s="99"/>
      <c r="BC421" s="99"/>
      <c r="BD421" s="99"/>
      <c r="BE421" s="99"/>
      <c r="BF421" s="99"/>
      <c r="BG421" s="98">
        <v>0</v>
      </c>
      <c r="BH421" s="99">
        <v>9</v>
      </c>
      <c r="BI421" s="99">
        <v>9</v>
      </c>
      <c r="BJ421" s="99">
        <v>9</v>
      </c>
      <c r="BK421" s="99">
        <v>9</v>
      </c>
      <c r="BL421" s="99">
        <v>9</v>
      </c>
      <c r="BM421" s="99">
        <v>9</v>
      </c>
      <c r="BN421" s="99">
        <v>9</v>
      </c>
      <c r="BO421" s="97">
        <v>9</v>
      </c>
      <c r="BP421" s="97">
        <v>9</v>
      </c>
      <c r="BQ421" s="97">
        <v>9</v>
      </c>
      <c r="BR421" s="97">
        <v>9</v>
      </c>
      <c r="BS421" s="97">
        <v>9</v>
      </c>
      <c r="BT421" s="97">
        <v>9</v>
      </c>
      <c r="BU421" s="99">
        <v>9</v>
      </c>
      <c r="BV421" s="97">
        <v>9</v>
      </c>
      <c r="BW421" s="97">
        <v>9</v>
      </c>
      <c r="BX421" s="97">
        <v>9</v>
      </c>
      <c r="BY421" s="97">
        <v>9</v>
      </c>
      <c r="BZ421" s="97">
        <v>9</v>
      </c>
      <c r="CA421" s="97">
        <v>9</v>
      </c>
    </row>
    <row r="422" spans="1:79" ht="24" hidden="1" customHeight="1" outlineLevel="1">
      <c r="A422" s="36">
        <v>11</v>
      </c>
      <c r="B422" s="88"/>
      <c r="C422" s="89"/>
      <c r="D422" s="89"/>
      <c r="E422" s="90"/>
      <c r="F422" s="91"/>
      <c r="G422" s="44" t="s">
        <v>218</v>
      </c>
      <c r="H422" s="96">
        <v>43328</v>
      </c>
      <c r="I422" s="105">
        <v>0</v>
      </c>
      <c r="J422" s="92"/>
      <c r="K422" s="92"/>
      <c r="L422" s="92"/>
      <c r="M422" s="93"/>
      <c r="N422" s="90"/>
      <c r="O422" s="94"/>
      <c r="P422" s="90"/>
      <c r="Q422" s="90"/>
      <c r="R422" s="94"/>
      <c r="S422" s="90"/>
      <c r="T422" s="90"/>
      <c r="U422" s="94"/>
      <c r="V422" s="45"/>
      <c r="W422" s="90"/>
      <c r="X422" s="44"/>
      <c r="Y422" s="45"/>
      <c r="Z422" s="90"/>
      <c r="AA422" s="94"/>
      <c r="AB422" s="45"/>
      <c r="AC422" s="90"/>
      <c r="AD422" s="44"/>
      <c r="AE422" s="45"/>
      <c r="AF422" s="90"/>
      <c r="AG422" s="94"/>
      <c r="AH422" s="90"/>
      <c r="AI422" s="90"/>
      <c r="AJ422" s="94"/>
      <c r="AK422" s="90"/>
      <c r="AL422" s="90"/>
      <c r="AM422" s="94"/>
      <c r="AN422" s="45"/>
      <c r="AO422" s="90"/>
      <c r="AP422" s="44"/>
      <c r="AQ422" s="45"/>
      <c r="AR422" s="90"/>
      <c r="AS422" s="97"/>
      <c r="AT422" s="98"/>
      <c r="AU422" s="98"/>
      <c r="AV422" s="98"/>
      <c r="AW422" s="98"/>
      <c r="AX422" s="98"/>
      <c r="AY422" s="98"/>
      <c r="AZ422" s="98"/>
      <c r="BA422" s="99"/>
      <c r="BB422" s="99"/>
      <c r="BC422" s="99"/>
      <c r="BD422" s="99"/>
      <c r="BE422" s="99"/>
      <c r="BF422" s="99"/>
      <c r="BG422" s="98">
        <v>0</v>
      </c>
      <c r="BH422" s="99">
        <v>9</v>
      </c>
      <c r="BI422" s="99">
        <v>9</v>
      </c>
      <c r="BJ422" s="99">
        <v>9</v>
      </c>
      <c r="BK422" s="99">
        <v>9</v>
      </c>
      <c r="BL422" s="99">
        <v>9</v>
      </c>
      <c r="BM422" s="99">
        <v>9</v>
      </c>
      <c r="BN422" s="99">
        <v>9</v>
      </c>
      <c r="BO422" s="97">
        <v>9</v>
      </c>
      <c r="BP422" s="97">
        <v>9</v>
      </c>
      <c r="BQ422" s="97">
        <v>9</v>
      </c>
      <c r="BR422" s="97">
        <v>9</v>
      </c>
      <c r="BS422" s="97">
        <v>9</v>
      </c>
      <c r="BT422" s="97">
        <v>9</v>
      </c>
      <c r="BU422" s="99">
        <v>9</v>
      </c>
      <c r="BV422" s="97">
        <v>9</v>
      </c>
      <c r="BW422" s="97">
        <v>9</v>
      </c>
      <c r="BX422" s="97">
        <v>9</v>
      </c>
      <c r="BY422" s="97">
        <v>9</v>
      </c>
      <c r="BZ422" s="97">
        <v>9</v>
      </c>
      <c r="CA422" s="97">
        <v>9</v>
      </c>
    </row>
    <row r="423" spans="1:79" ht="24" hidden="1" customHeight="1" outlineLevel="1">
      <c r="A423" s="36">
        <v>12</v>
      </c>
      <c r="B423" s="88"/>
      <c r="C423" s="89"/>
      <c r="D423" s="89"/>
      <c r="E423" s="90"/>
      <c r="F423" s="91"/>
      <c r="G423" s="44" t="s">
        <v>218</v>
      </c>
      <c r="H423" s="96">
        <v>43329</v>
      </c>
      <c r="I423" s="105">
        <v>0</v>
      </c>
      <c r="J423" s="92"/>
      <c r="K423" s="92"/>
      <c r="L423" s="92"/>
      <c r="M423" s="93"/>
      <c r="N423" s="90"/>
      <c r="O423" s="94"/>
      <c r="P423" s="90"/>
      <c r="Q423" s="90"/>
      <c r="R423" s="94"/>
      <c r="S423" s="90"/>
      <c r="T423" s="90"/>
      <c r="U423" s="94"/>
      <c r="V423" s="45"/>
      <c r="W423" s="90"/>
      <c r="X423" s="44"/>
      <c r="Y423" s="45"/>
      <c r="Z423" s="90"/>
      <c r="AA423" s="94"/>
      <c r="AB423" s="45"/>
      <c r="AC423" s="90"/>
      <c r="AD423" s="44"/>
      <c r="AE423" s="45"/>
      <c r="AF423" s="90"/>
      <c r="AG423" s="94"/>
      <c r="AH423" s="90"/>
      <c r="AI423" s="90"/>
      <c r="AJ423" s="94"/>
      <c r="AK423" s="90"/>
      <c r="AL423" s="90"/>
      <c r="AM423" s="94"/>
      <c r="AN423" s="45"/>
      <c r="AO423" s="90"/>
      <c r="AP423" s="44"/>
      <c r="AQ423" s="45"/>
      <c r="AR423" s="90"/>
      <c r="AS423" s="97"/>
      <c r="AT423" s="98"/>
      <c r="AU423" s="98"/>
      <c r="AV423" s="98"/>
      <c r="AW423" s="98"/>
      <c r="AX423" s="98"/>
      <c r="AY423" s="98"/>
      <c r="AZ423" s="98"/>
      <c r="BA423" s="99"/>
      <c r="BB423" s="99"/>
      <c r="BC423" s="99"/>
      <c r="BD423" s="99"/>
      <c r="BE423" s="99"/>
      <c r="BF423" s="99"/>
      <c r="BG423" s="98">
        <v>0</v>
      </c>
      <c r="BH423" s="99">
        <v>9</v>
      </c>
      <c r="BI423" s="99">
        <v>9</v>
      </c>
      <c r="BJ423" s="99">
        <v>9</v>
      </c>
      <c r="BK423" s="99">
        <v>9</v>
      </c>
      <c r="BL423" s="99">
        <v>9</v>
      </c>
      <c r="BM423" s="99">
        <v>9</v>
      </c>
      <c r="BN423" s="99">
        <v>9</v>
      </c>
      <c r="BO423" s="97">
        <v>9</v>
      </c>
      <c r="BP423" s="97">
        <v>9</v>
      </c>
      <c r="BQ423" s="97">
        <v>9</v>
      </c>
      <c r="BR423" s="97">
        <v>9</v>
      </c>
      <c r="BS423" s="97">
        <v>9</v>
      </c>
      <c r="BT423" s="97">
        <v>9</v>
      </c>
      <c r="BU423" s="99">
        <v>9</v>
      </c>
      <c r="BV423" s="97">
        <v>9</v>
      </c>
      <c r="BW423" s="97">
        <v>9</v>
      </c>
      <c r="BX423" s="97">
        <v>9</v>
      </c>
      <c r="BY423" s="97">
        <v>9</v>
      </c>
      <c r="BZ423" s="97">
        <v>9</v>
      </c>
      <c r="CA423" s="97">
        <v>9</v>
      </c>
    </row>
    <row r="424" spans="1:79" ht="24" hidden="1" customHeight="1" outlineLevel="1">
      <c r="A424" s="36">
        <v>13</v>
      </c>
      <c r="B424" s="88"/>
      <c r="C424" s="89"/>
      <c r="D424" s="89"/>
      <c r="E424" s="90"/>
      <c r="F424" s="91"/>
      <c r="G424" s="44" t="s">
        <v>218</v>
      </c>
      <c r="H424" s="96">
        <v>43330</v>
      </c>
      <c r="I424" s="105">
        <v>0</v>
      </c>
      <c r="J424" s="92"/>
      <c r="K424" s="92"/>
      <c r="L424" s="92"/>
      <c r="M424" s="93"/>
      <c r="N424" s="90"/>
      <c r="O424" s="94"/>
      <c r="P424" s="90"/>
      <c r="Q424" s="90"/>
      <c r="R424" s="94"/>
      <c r="S424" s="90"/>
      <c r="T424" s="90"/>
      <c r="U424" s="94"/>
      <c r="V424" s="45"/>
      <c r="W424" s="90"/>
      <c r="X424" s="44"/>
      <c r="Y424" s="45"/>
      <c r="Z424" s="90"/>
      <c r="AA424" s="94"/>
      <c r="AB424" s="45"/>
      <c r="AC424" s="90"/>
      <c r="AD424" s="44"/>
      <c r="AE424" s="45"/>
      <c r="AF424" s="90"/>
      <c r="AG424" s="94"/>
      <c r="AH424" s="90"/>
      <c r="AI424" s="90"/>
      <c r="AJ424" s="94"/>
      <c r="AK424" s="90"/>
      <c r="AL424" s="90"/>
      <c r="AM424" s="94"/>
      <c r="AN424" s="45"/>
      <c r="AO424" s="90"/>
      <c r="AP424" s="44"/>
      <c r="AQ424" s="45"/>
      <c r="AR424" s="90"/>
      <c r="AS424" s="97"/>
      <c r="AT424" s="98"/>
      <c r="AU424" s="98"/>
      <c r="AV424" s="98"/>
      <c r="AW424" s="98"/>
      <c r="AX424" s="98"/>
      <c r="AY424" s="98"/>
      <c r="AZ424" s="98"/>
      <c r="BA424" s="99"/>
      <c r="BB424" s="99"/>
      <c r="BC424" s="99"/>
      <c r="BD424" s="99"/>
      <c r="BE424" s="99"/>
      <c r="BF424" s="99"/>
      <c r="BG424" s="98">
        <v>0</v>
      </c>
      <c r="BH424" s="99">
        <v>9</v>
      </c>
      <c r="BI424" s="99">
        <v>9</v>
      </c>
      <c r="BJ424" s="99">
        <v>9</v>
      </c>
      <c r="BK424" s="99">
        <v>9</v>
      </c>
      <c r="BL424" s="99">
        <v>9</v>
      </c>
      <c r="BM424" s="99">
        <v>9</v>
      </c>
      <c r="BN424" s="99">
        <v>9</v>
      </c>
      <c r="BO424" s="97">
        <v>9</v>
      </c>
      <c r="BP424" s="97">
        <v>9</v>
      </c>
      <c r="BQ424" s="97">
        <v>9</v>
      </c>
      <c r="BR424" s="97">
        <v>9</v>
      </c>
      <c r="BS424" s="97">
        <v>9</v>
      </c>
      <c r="BT424" s="97">
        <v>9</v>
      </c>
      <c r="BU424" s="99">
        <v>9</v>
      </c>
      <c r="BV424" s="97">
        <v>9</v>
      </c>
      <c r="BW424" s="97">
        <v>9</v>
      </c>
      <c r="BX424" s="97">
        <v>9</v>
      </c>
      <c r="BY424" s="97">
        <v>9</v>
      </c>
      <c r="BZ424" s="97">
        <v>9</v>
      </c>
      <c r="CA424" s="97">
        <v>9</v>
      </c>
    </row>
    <row r="425" spans="1:79" ht="24" hidden="1" customHeight="1" outlineLevel="1">
      <c r="A425" s="36">
        <v>14</v>
      </c>
      <c r="B425" s="88"/>
      <c r="C425" s="89"/>
      <c r="D425" s="89"/>
      <c r="E425" s="90"/>
      <c r="F425" s="91"/>
      <c r="G425" s="44" t="s">
        <v>218</v>
      </c>
      <c r="H425" s="96">
        <v>43331</v>
      </c>
      <c r="I425" s="105">
        <v>0</v>
      </c>
      <c r="J425" s="92"/>
      <c r="K425" s="92"/>
      <c r="L425" s="92"/>
      <c r="M425" s="93"/>
      <c r="N425" s="90"/>
      <c r="O425" s="94"/>
      <c r="P425" s="90"/>
      <c r="Q425" s="90"/>
      <c r="R425" s="94"/>
      <c r="S425" s="90"/>
      <c r="T425" s="90"/>
      <c r="U425" s="94"/>
      <c r="V425" s="45"/>
      <c r="W425" s="90"/>
      <c r="X425" s="44"/>
      <c r="Y425" s="45"/>
      <c r="Z425" s="90"/>
      <c r="AA425" s="94"/>
      <c r="AB425" s="45"/>
      <c r="AC425" s="90"/>
      <c r="AD425" s="44"/>
      <c r="AE425" s="45"/>
      <c r="AF425" s="90"/>
      <c r="AG425" s="94"/>
      <c r="AH425" s="90"/>
      <c r="AI425" s="90"/>
      <c r="AJ425" s="94"/>
      <c r="AK425" s="90"/>
      <c r="AL425" s="90"/>
      <c r="AM425" s="94"/>
      <c r="AN425" s="45"/>
      <c r="AO425" s="90"/>
      <c r="AP425" s="44"/>
      <c r="AQ425" s="45"/>
      <c r="AR425" s="90"/>
      <c r="AS425" s="97"/>
      <c r="AT425" s="98"/>
      <c r="AU425" s="98"/>
      <c r="AV425" s="98"/>
      <c r="AW425" s="98"/>
      <c r="AX425" s="98"/>
      <c r="AY425" s="98"/>
      <c r="AZ425" s="98"/>
      <c r="BA425" s="99"/>
      <c r="BB425" s="99"/>
      <c r="BC425" s="99"/>
      <c r="BD425" s="99"/>
      <c r="BE425" s="99"/>
      <c r="BF425" s="99"/>
      <c r="BG425" s="98">
        <v>0</v>
      </c>
      <c r="BH425" s="99">
        <v>9</v>
      </c>
      <c r="BI425" s="99">
        <v>9</v>
      </c>
      <c r="BJ425" s="99">
        <v>9</v>
      </c>
      <c r="BK425" s="99">
        <v>9</v>
      </c>
      <c r="BL425" s="99">
        <v>9</v>
      </c>
      <c r="BM425" s="99">
        <v>9</v>
      </c>
      <c r="BN425" s="99">
        <v>9</v>
      </c>
      <c r="BO425" s="97">
        <v>9</v>
      </c>
      <c r="BP425" s="97">
        <v>9</v>
      </c>
      <c r="BQ425" s="97">
        <v>9</v>
      </c>
      <c r="BR425" s="97">
        <v>9</v>
      </c>
      <c r="BS425" s="97">
        <v>9</v>
      </c>
      <c r="BT425" s="97">
        <v>9</v>
      </c>
      <c r="BU425" s="99">
        <v>9</v>
      </c>
      <c r="BV425" s="97">
        <v>9</v>
      </c>
      <c r="BW425" s="97">
        <v>9</v>
      </c>
      <c r="BX425" s="97">
        <v>9</v>
      </c>
      <c r="BY425" s="97">
        <v>9</v>
      </c>
      <c r="BZ425" s="97">
        <v>9</v>
      </c>
      <c r="CA425" s="97">
        <v>9</v>
      </c>
    </row>
    <row r="426" spans="1:79" ht="24" hidden="1" customHeight="1" outlineLevel="1">
      <c r="B426" s="88"/>
      <c r="C426" s="89"/>
      <c r="D426" s="89"/>
      <c r="E426" s="90"/>
      <c r="F426" s="91"/>
      <c r="G426" s="44" t="s">
        <v>218</v>
      </c>
      <c r="H426" s="96">
        <v>43332</v>
      </c>
      <c r="I426" s="105">
        <v>0</v>
      </c>
      <c r="J426" s="92"/>
      <c r="K426" s="92"/>
      <c r="L426" s="92"/>
      <c r="M426" s="93"/>
      <c r="N426" s="90"/>
      <c r="O426" s="94"/>
      <c r="P426" s="90"/>
      <c r="Q426" s="90"/>
      <c r="R426" s="94"/>
      <c r="S426" s="90"/>
      <c r="T426" s="90"/>
      <c r="U426" s="94"/>
      <c r="V426" s="45"/>
      <c r="W426" s="90"/>
      <c r="X426" s="44"/>
      <c r="Y426" s="45"/>
      <c r="Z426" s="90"/>
      <c r="AA426" s="94"/>
      <c r="AB426" s="45"/>
      <c r="AC426" s="90"/>
      <c r="AD426" s="44"/>
      <c r="AE426" s="45"/>
      <c r="AF426" s="90"/>
      <c r="AG426" s="94"/>
      <c r="AH426" s="90"/>
      <c r="AI426" s="90"/>
      <c r="AJ426" s="94"/>
      <c r="AK426" s="90"/>
      <c r="AL426" s="90"/>
      <c r="AM426" s="94"/>
      <c r="AN426" s="45"/>
      <c r="AO426" s="90"/>
      <c r="AP426" s="44"/>
      <c r="AQ426" s="45"/>
      <c r="AR426" s="90"/>
      <c r="AS426" s="97"/>
      <c r="AT426" s="98"/>
      <c r="AU426" s="98"/>
      <c r="AV426" s="98"/>
      <c r="AW426" s="98"/>
      <c r="AX426" s="98"/>
      <c r="AY426" s="98"/>
      <c r="AZ426" s="98"/>
      <c r="BA426" s="99"/>
      <c r="BB426" s="99"/>
      <c r="BC426" s="99"/>
      <c r="BD426" s="99"/>
      <c r="BE426" s="99"/>
      <c r="BF426" s="99"/>
      <c r="BG426" s="98">
        <v>0</v>
      </c>
      <c r="BH426" s="99">
        <v>9</v>
      </c>
      <c r="BI426" s="99">
        <v>9</v>
      </c>
      <c r="BJ426" s="99">
        <v>9</v>
      </c>
      <c r="BK426" s="99">
        <v>9</v>
      </c>
      <c r="BL426" s="99">
        <v>9</v>
      </c>
      <c r="BM426" s="99">
        <v>9</v>
      </c>
      <c r="BN426" s="99">
        <v>9</v>
      </c>
      <c r="BO426" s="97">
        <v>9</v>
      </c>
      <c r="BP426" s="97">
        <v>9</v>
      </c>
      <c r="BQ426" s="97">
        <v>9</v>
      </c>
      <c r="BR426" s="97">
        <v>9</v>
      </c>
      <c r="BS426" s="97">
        <v>9</v>
      </c>
      <c r="BT426" s="97">
        <v>9</v>
      </c>
      <c r="BU426" s="99">
        <v>9</v>
      </c>
      <c r="BV426" s="97">
        <v>9</v>
      </c>
      <c r="BW426" s="97">
        <v>9</v>
      </c>
      <c r="BX426" s="97">
        <v>9</v>
      </c>
      <c r="BY426" s="97">
        <v>9</v>
      </c>
      <c r="BZ426" s="97">
        <v>9</v>
      </c>
      <c r="CA426" s="97">
        <v>9</v>
      </c>
    </row>
    <row r="427" spans="1:79" ht="24" hidden="1" customHeight="1" outlineLevel="1">
      <c r="B427" s="88"/>
      <c r="C427" s="89"/>
      <c r="D427" s="89"/>
      <c r="E427" s="90"/>
      <c r="F427" s="91"/>
      <c r="G427" s="44" t="s">
        <v>218</v>
      </c>
      <c r="H427" s="96">
        <v>43333</v>
      </c>
      <c r="I427" s="105">
        <v>9</v>
      </c>
      <c r="J427" s="92"/>
      <c r="K427" s="92"/>
      <c r="L427" s="92"/>
      <c r="M427" s="93"/>
      <c r="N427" s="90"/>
      <c r="O427" s="94"/>
      <c r="P427" s="90"/>
      <c r="Q427" s="90"/>
      <c r="R427" s="94"/>
      <c r="S427" s="90"/>
      <c r="T427" s="90"/>
      <c r="U427" s="94"/>
      <c r="V427" s="45"/>
      <c r="W427" s="90"/>
      <c r="X427" s="44"/>
      <c r="Y427" s="45"/>
      <c r="Z427" s="90"/>
      <c r="AA427" s="94"/>
      <c r="AB427" s="45"/>
      <c r="AC427" s="90"/>
      <c r="AD427" s="44"/>
      <c r="AE427" s="45"/>
      <c r="AF427" s="90"/>
      <c r="AG427" s="94"/>
      <c r="AH427" s="90"/>
      <c r="AI427" s="90"/>
      <c r="AJ427" s="94"/>
      <c r="AK427" s="90"/>
      <c r="AL427" s="90"/>
      <c r="AM427" s="94"/>
      <c r="AN427" s="45"/>
      <c r="AO427" s="90"/>
      <c r="AP427" s="44"/>
      <c r="AQ427" s="45"/>
      <c r="AR427" s="90"/>
      <c r="AS427" s="97"/>
      <c r="AT427" s="98"/>
      <c r="AU427" s="98"/>
      <c r="AV427" s="98"/>
      <c r="AW427" s="98"/>
      <c r="AX427" s="98"/>
      <c r="AY427" s="98"/>
      <c r="AZ427" s="98"/>
      <c r="BA427" s="99"/>
      <c r="BB427" s="99"/>
      <c r="BC427" s="99"/>
      <c r="BD427" s="99"/>
      <c r="BE427" s="99"/>
      <c r="BF427" s="99"/>
      <c r="BG427" s="98">
        <v>0</v>
      </c>
      <c r="BH427" s="99">
        <v>9</v>
      </c>
      <c r="BI427" s="99">
        <v>9</v>
      </c>
      <c r="BJ427" s="99">
        <v>9</v>
      </c>
      <c r="BK427" s="99">
        <v>9</v>
      </c>
      <c r="BL427" s="99">
        <v>9</v>
      </c>
      <c r="BM427" s="99">
        <v>9</v>
      </c>
      <c r="BN427" s="99">
        <v>9</v>
      </c>
      <c r="BO427" s="97">
        <v>9</v>
      </c>
      <c r="BP427" s="97">
        <v>9</v>
      </c>
      <c r="BQ427" s="97">
        <v>9</v>
      </c>
      <c r="BR427" s="97">
        <v>9</v>
      </c>
      <c r="BS427" s="97">
        <v>9</v>
      </c>
      <c r="BT427" s="97">
        <v>9</v>
      </c>
      <c r="BU427" s="99">
        <v>9</v>
      </c>
      <c r="BV427" s="97">
        <v>9</v>
      </c>
      <c r="BW427" s="97">
        <v>9</v>
      </c>
      <c r="BX427" s="97">
        <v>9</v>
      </c>
      <c r="BY427" s="97">
        <v>9</v>
      </c>
      <c r="BZ427" s="97">
        <v>9</v>
      </c>
      <c r="CA427" s="97">
        <v>9</v>
      </c>
    </row>
    <row r="428" spans="1:79" ht="24" hidden="1" customHeight="1" outlineLevel="1">
      <c r="B428" s="88"/>
      <c r="C428" s="89"/>
      <c r="D428" s="89"/>
      <c r="E428" s="90"/>
      <c r="F428" s="91"/>
      <c r="G428" s="44" t="s">
        <v>218</v>
      </c>
      <c r="H428" s="96">
        <v>43334</v>
      </c>
      <c r="I428" s="105">
        <v>9</v>
      </c>
      <c r="J428" s="92"/>
      <c r="K428" s="92"/>
      <c r="L428" s="92"/>
      <c r="M428" s="93"/>
      <c r="N428" s="90"/>
      <c r="O428" s="94"/>
      <c r="P428" s="90"/>
      <c r="Q428" s="90"/>
      <c r="R428" s="94"/>
      <c r="S428" s="90"/>
      <c r="T428" s="90"/>
      <c r="U428" s="94"/>
      <c r="V428" s="45"/>
      <c r="W428" s="90"/>
      <c r="X428" s="44"/>
      <c r="Y428" s="45"/>
      <c r="Z428" s="90"/>
      <c r="AA428" s="94"/>
      <c r="AB428" s="45"/>
      <c r="AC428" s="90"/>
      <c r="AD428" s="44"/>
      <c r="AE428" s="45"/>
      <c r="AF428" s="90"/>
      <c r="AG428" s="94"/>
      <c r="AH428" s="90"/>
      <c r="AI428" s="90"/>
      <c r="AJ428" s="94"/>
      <c r="AK428" s="90"/>
      <c r="AL428" s="90"/>
      <c r="AM428" s="94"/>
      <c r="AN428" s="45"/>
      <c r="AO428" s="90"/>
      <c r="AP428" s="44"/>
      <c r="AQ428" s="45"/>
      <c r="AR428" s="90"/>
      <c r="AS428" s="97"/>
      <c r="AT428" s="98"/>
      <c r="AU428" s="98"/>
      <c r="AV428" s="98"/>
      <c r="AW428" s="98"/>
      <c r="AX428" s="98"/>
      <c r="AY428" s="98"/>
      <c r="AZ428" s="98"/>
      <c r="BA428" s="99"/>
      <c r="BB428" s="99"/>
      <c r="BC428" s="99"/>
      <c r="BD428" s="99"/>
      <c r="BE428" s="99"/>
      <c r="BF428" s="99"/>
      <c r="BG428" s="98">
        <v>0</v>
      </c>
      <c r="BH428" s="99">
        <v>9</v>
      </c>
      <c r="BI428" s="99">
        <v>9</v>
      </c>
      <c r="BJ428" s="99">
        <v>9</v>
      </c>
      <c r="BK428" s="99">
        <v>9</v>
      </c>
      <c r="BL428" s="99">
        <v>9</v>
      </c>
      <c r="BM428" s="99">
        <v>9</v>
      </c>
      <c r="BN428" s="99">
        <v>9</v>
      </c>
      <c r="BO428" s="97">
        <v>9</v>
      </c>
      <c r="BP428" s="97">
        <v>9</v>
      </c>
      <c r="BQ428" s="97">
        <v>9</v>
      </c>
      <c r="BR428" s="97">
        <v>9</v>
      </c>
      <c r="BS428" s="97">
        <v>9</v>
      </c>
      <c r="BT428" s="97">
        <v>9</v>
      </c>
      <c r="BU428" s="99">
        <v>9</v>
      </c>
      <c r="BV428" s="97">
        <v>9</v>
      </c>
      <c r="BW428" s="97">
        <v>9</v>
      </c>
      <c r="BX428" s="97">
        <v>9</v>
      </c>
      <c r="BY428" s="97">
        <v>9</v>
      </c>
      <c r="BZ428" s="97">
        <v>9</v>
      </c>
      <c r="CA428" s="97">
        <v>9</v>
      </c>
    </row>
    <row r="429" spans="1:79" ht="24" hidden="1" customHeight="1" outlineLevel="1">
      <c r="B429" s="88"/>
      <c r="C429" s="89"/>
      <c r="D429" s="89"/>
      <c r="E429" s="90"/>
      <c r="F429" s="91"/>
      <c r="G429" s="44" t="s">
        <v>218</v>
      </c>
      <c r="H429" s="96">
        <v>43335</v>
      </c>
      <c r="I429" s="105">
        <v>9</v>
      </c>
      <c r="J429" s="92"/>
      <c r="K429" s="92"/>
      <c r="L429" s="92"/>
      <c r="M429" s="93"/>
      <c r="N429" s="90"/>
      <c r="O429" s="94"/>
      <c r="P429" s="90"/>
      <c r="Q429" s="90"/>
      <c r="R429" s="94"/>
      <c r="S429" s="90"/>
      <c r="T429" s="90"/>
      <c r="U429" s="94"/>
      <c r="V429" s="45"/>
      <c r="W429" s="90"/>
      <c r="X429" s="44"/>
      <c r="Y429" s="45"/>
      <c r="Z429" s="90"/>
      <c r="AA429" s="94"/>
      <c r="AB429" s="45"/>
      <c r="AC429" s="90"/>
      <c r="AD429" s="44"/>
      <c r="AE429" s="45"/>
      <c r="AF429" s="90"/>
      <c r="AG429" s="94"/>
      <c r="AH429" s="90"/>
      <c r="AI429" s="90"/>
      <c r="AJ429" s="94"/>
      <c r="AK429" s="90"/>
      <c r="AL429" s="90"/>
      <c r="AM429" s="94"/>
      <c r="AN429" s="45"/>
      <c r="AO429" s="90"/>
      <c r="AP429" s="44"/>
      <c r="AQ429" s="45"/>
      <c r="AR429" s="90"/>
      <c r="AS429" s="97"/>
      <c r="AT429" s="98"/>
      <c r="AU429" s="98"/>
      <c r="AV429" s="98"/>
      <c r="AW429" s="98"/>
      <c r="AX429" s="98"/>
      <c r="AY429" s="98"/>
      <c r="AZ429" s="98"/>
      <c r="BA429" s="99"/>
      <c r="BB429" s="99"/>
      <c r="BC429" s="99"/>
      <c r="BD429" s="99"/>
      <c r="BE429" s="99"/>
      <c r="BF429" s="99"/>
      <c r="BG429" s="98">
        <v>0</v>
      </c>
      <c r="BH429" s="99">
        <v>9</v>
      </c>
      <c r="BI429" s="99">
        <v>9</v>
      </c>
      <c r="BJ429" s="99">
        <v>9</v>
      </c>
      <c r="BK429" s="99">
        <v>9</v>
      </c>
      <c r="BL429" s="99">
        <v>9</v>
      </c>
      <c r="BM429" s="99">
        <v>9</v>
      </c>
      <c r="BN429" s="99">
        <v>9</v>
      </c>
      <c r="BO429" s="97">
        <v>9</v>
      </c>
      <c r="BP429" s="97">
        <v>9</v>
      </c>
      <c r="BQ429" s="97">
        <v>9</v>
      </c>
      <c r="BR429" s="97">
        <v>9</v>
      </c>
      <c r="BS429" s="97">
        <v>9</v>
      </c>
      <c r="BT429" s="97">
        <v>9</v>
      </c>
      <c r="BU429" s="99">
        <v>9</v>
      </c>
      <c r="BV429" s="97">
        <v>9</v>
      </c>
      <c r="BW429" s="97">
        <v>9</v>
      </c>
      <c r="BX429" s="97">
        <v>9</v>
      </c>
      <c r="BY429" s="97">
        <v>9</v>
      </c>
      <c r="BZ429" s="97">
        <v>9</v>
      </c>
      <c r="CA429" s="97">
        <v>9</v>
      </c>
    </row>
    <row r="430" spans="1:79" ht="24" hidden="1" customHeight="1" outlineLevel="1">
      <c r="B430" s="88"/>
      <c r="C430" s="89"/>
      <c r="D430" s="89"/>
      <c r="E430" s="90"/>
      <c r="F430" s="91"/>
      <c r="G430" s="44" t="s">
        <v>218</v>
      </c>
      <c r="H430" s="96">
        <v>43336</v>
      </c>
      <c r="I430" s="105">
        <v>9</v>
      </c>
      <c r="J430" s="92"/>
      <c r="K430" s="92"/>
      <c r="L430" s="92"/>
      <c r="M430" s="93"/>
      <c r="N430" s="90"/>
      <c r="O430" s="94"/>
      <c r="P430" s="90"/>
      <c r="Q430" s="90"/>
      <c r="R430" s="94"/>
      <c r="S430" s="90"/>
      <c r="T430" s="90"/>
      <c r="U430" s="94"/>
      <c r="V430" s="45"/>
      <c r="W430" s="90"/>
      <c r="X430" s="44"/>
      <c r="Y430" s="45"/>
      <c r="Z430" s="90"/>
      <c r="AA430" s="94"/>
      <c r="AB430" s="45"/>
      <c r="AC430" s="90"/>
      <c r="AD430" s="44"/>
      <c r="AE430" s="45"/>
      <c r="AF430" s="90"/>
      <c r="AG430" s="94"/>
      <c r="AH430" s="90"/>
      <c r="AI430" s="90"/>
      <c r="AJ430" s="94"/>
      <c r="AK430" s="90"/>
      <c r="AL430" s="90"/>
      <c r="AM430" s="94"/>
      <c r="AN430" s="45"/>
      <c r="AO430" s="90"/>
      <c r="AP430" s="44"/>
      <c r="AQ430" s="45"/>
      <c r="AR430" s="90"/>
      <c r="AS430" s="97"/>
      <c r="AT430" s="98"/>
      <c r="AU430" s="98"/>
      <c r="AV430" s="98"/>
      <c r="AW430" s="98"/>
      <c r="AX430" s="98"/>
      <c r="AY430" s="98"/>
      <c r="AZ430" s="98"/>
      <c r="BA430" s="99"/>
      <c r="BB430" s="99"/>
      <c r="BC430" s="99"/>
      <c r="BD430" s="99"/>
      <c r="BE430" s="99"/>
      <c r="BF430" s="99"/>
      <c r="BG430" s="98">
        <v>0</v>
      </c>
      <c r="BH430" s="99">
        <v>9</v>
      </c>
      <c r="BI430" s="99">
        <v>9</v>
      </c>
      <c r="BJ430" s="99">
        <v>9</v>
      </c>
      <c r="BK430" s="99">
        <v>9</v>
      </c>
      <c r="BL430" s="99">
        <v>9</v>
      </c>
      <c r="BM430" s="99">
        <v>9</v>
      </c>
      <c r="BN430" s="99">
        <v>9</v>
      </c>
      <c r="BO430" s="97">
        <v>9</v>
      </c>
      <c r="BP430" s="97">
        <v>9</v>
      </c>
      <c r="BQ430" s="97">
        <v>9</v>
      </c>
      <c r="BR430" s="97">
        <v>9</v>
      </c>
      <c r="BS430" s="97">
        <v>9</v>
      </c>
      <c r="BT430" s="97">
        <v>9</v>
      </c>
      <c r="BU430" s="99">
        <v>9</v>
      </c>
      <c r="BV430" s="97">
        <v>9</v>
      </c>
      <c r="BW430" s="97">
        <v>9</v>
      </c>
      <c r="BX430" s="97">
        <v>9</v>
      </c>
      <c r="BY430" s="97">
        <v>9</v>
      </c>
      <c r="BZ430" s="97">
        <v>9</v>
      </c>
      <c r="CA430" s="97">
        <v>9</v>
      </c>
    </row>
    <row r="431" spans="1:79" ht="24" hidden="1" customHeight="1" outlineLevel="1">
      <c r="B431" s="88"/>
      <c r="C431" s="89"/>
      <c r="D431" s="89"/>
      <c r="E431" s="90"/>
      <c r="F431" s="91"/>
      <c r="G431" s="44" t="s">
        <v>218</v>
      </c>
      <c r="H431" s="96">
        <v>43337</v>
      </c>
      <c r="I431" s="105">
        <v>9</v>
      </c>
      <c r="J431" s="92"/>
      <c r="K431" s="92"/>
      <c r="L431" s="92"/>
      <c r="M431" s="93"/>
      <c r="N431" s="90"/>
      <c r="O431" s="94"/>
      <c r="P431" s="90"/>
      <c r="Q431" s="90"/>
      <c r="R431" s="94"/>
      <c r="S431" s="90"/>
      <c r="T431" s="90"/>
      <c r="U431" s="94"/>
      <c r="V431" s="45"/>
      <c r="W431" s="90"/>
      <c r="X431" s="44"/>
      <c r="Y431" s="45"/>
      <c r="Z431" s="90"/>
      <c r="AA431" s="94"/>
      <c r="AB431" s="45"/>
      <c r="AC431" s="90"/>
      <c r="AD431" s="44"/>
      <c r="AE431" s="45"/>
      <c r="AF431" s="90"/>
      <c r="AG431" s="94"/>
      <c r="AH431" s="90"/>
      <c r="AI431" s="90"/>
      <c r="AJ431" s="94"/>
      <c r="AK431" s="90"/>
      <c r="AL431" s="90"/>
      <c r="AM431" s="94"/>
      <c r="AN431" s="45"/>
      <c r="AO431" s="90"/>
      <c r="AP431" s="44"/>
      <c r="AQ431" s="45"/>
      <c r="AR431" s="90"/>
      <c r="AS431" s="97"/>
      <c r="AT431" s="98"/>
      <c r="AU431" s="98"/>
      <c r="AV431" s="98"/>
      <c r="AW431" s="98"/>
      <c r="AX431" s="98"/>
      <c r="AY431" s="98"/>
      <c r="AZ431" s="98"/>
      <c r="BA431" s="99"/>
      <c r="BB431" s="99"/>
      <c r="BC431" s="99"/>
      <c r="BD431" s="99"/>
      <c r="BE431" s="99"/>
      <c r="BF431" s="99"/>
      <c r="BG431" s="98">
        <v>0</v>
      </c>
      <c r="BH431" s="99">
        <v>9</v>
      </c>
      <c r="BI431" s="99">
        <v>9</v>
      </c>
      <c r="BJ431" s="99">
        <v>9</v>
      </c>
      <c r="BK431" s="99">
        <v>9</v>
      </c>
      <c r="BL431" s="99">
        <v>9</v>
      </c>
      <c r="BM431" s="99">
        <v>9</v>
      </c>
      <c r="BN431" s="99">
        <v>9</v>
      </c>
      <c r="BO431" s="97">
        <v>9</v>
      </c>
      <c r="BP431" s="97">
        <v>9</v>
      </c>
      <c r="BQ431" s="97">
        <v>9</v>
      </c>
      <c r="BR431" s="97">
        <v>9</v>
      </c>
      <c r="BS431" s="97">
        <v>9</v>
      </c>
      <c r="BT431" s="97">
        <v>9</v>
      </c>
      <c r="BU431" s="99">
        <v>9</v>
      </c>
      <c r="BV431" s="97">
        <v>9</v>
      </c>
      <c r="BW431" s="97">
        <v>9</v>
      </c>
      <c r="BX431" s="97">
        <v>9</v>
      </c>
      <c r="BY431" s="97">
        <v>9</v>
      </c>
      <c r="BZ431" s="97">
        <v>9</v>
      </c>
      <c r="CA431" s="97">
        <v>9</v>
      </c>
    </row>
    <row r="432" spans="1:79" ht="24" hidden="1" customHeight="1" outlineLevel="1">
      <c r="B432" s="88"/>
      <c r="C432" s="89"/>
      <c r="D432" s="89"/>
      <c r="E432" s="90"/>
      <c r="F432" s="91"/>
      <c r="G432" s="44" t="s">
        <v>218</v>
      </c>
      <c r="H432" s="96">
        <v>43338</v>
      </c>
      <c r="I432" s="105">
        <v>9</v>
      </c>
      <c r="J432" s="92"/>
      <c r="K432" s="92"/>
      <c r="L432" s="92"/>
      <c r="M432" s="93"/>
      <c r="N432" s="90"/>
      <c r="O432" s="94"/>
      <c r="P432" s="90"/>
      <c r="Q432" s="90"/>
      <c r="R432" s="94"/>
      <c r="S432" s="90"/>
      <c r="T432" s="90"/>
      <c r="U432" s="94"/>
      <c r="V432" s="45"/>
      <c r="W432" s="90"/>
      <c r="X432" s="44"/>
      <c r="Y432" s="45"/>
      <c r="Z432" s="90"/>
      <c r="AA432" s="94"/>
      <c r="AB432" s="45"/>
      <c r="AC432" s="90"/>
      <c r="AD432" s="44"/>
      <c r="AE432" s="45"/>
      <c r="AF432" s="90"/>
      <c r="AG432" s="94"/>
      <c r="AH432" s="90"/>
      <c r="AI432" s="90"/>
      <c r="AJ432" s="94"/>
      <c r="AK432" s="90"/>
      <c r="AL432" s="90"/>
      <c r="AM432" s="94"/>
      <c r="AN432" s="45"/>
      <c r="AO432" s="90"/>
      <c r="AP432" s="44"/>
      <c r="AQ432" s="45"/>
      <c r="AR432" s="90"/>
      <c r="AS432" s="97"/>
      <c r="AT432" s="98"/>
      <c r="AU432" s="98"/>
      <c r="AV432" s="98"/>
      <c r="AW432" s="98"/>
      <c r="AX432" s="98"/>
      <c r="AY432" s="98"/>
      <c r="AZ432" s="98"/>
      <c r="BA432" s="99"/>
      <c r="BB432" s="99"/>
      <c r="BC432" s="99"/>
      <c r="BD432" s="99"/>
      <c r="BE432" s="99"/>
      <c r="BF432" s="99"/>
      <c r="BG432" s="98">
        <v>0</v>
      </c>
      <c r="BH432" s="99">
        <v>9</v>
      </c>
      <c r="BI432" s="99">
        <v>9</v>
      </c>
      <c r="BJ432" s="99">
        <v>9</v>
      </c>
      <c r="BK432" s="99">
        <v>9</v>
      </c>
      <c r="BL432" s="99">
        <v>9</v>
      </c>
      <c r="BM432" s="99">
        <v>9</v>
      </c>
      <c r="BN432" s="99">
        <v>9</v>
      </c>
      <c r="BO432" s="97">
        <v>9</v>
      </c>
      <c r="BP432" s="97">
        <v>9</v>
      </c>
      <c r="BQ432" s="97">
        <v>9</v>
      </c>
      <c r="BR432" s="97">
        <v>9</v>
      </c>
      <c r="BS432" s="97">
        <v>9</v>
      </c>
      <c r="BT432" s="97">
        <v>9</v>
      </c>
      <c r="BU432" s="99">
        <v>9</v>
      </c>
      <c r="BV432" s="97">
        <v>9</v>
      </c>
      <c r="BW432" s="97">
        <v>9</v>
      </c>
      <c r="BX432" s="97">
        <v>9</v>
      </c>
      <c r="BY432" s="97">
        <v>9</v>
      </c>
      <c r="BZ432" s="97">
        <v>9</v>
      </c>
      <c r="CA432" s="97">
        <v>9</v>
      </c>
    </row>
    <row r="433" spans="1:79" ht="24" hidden="1" customHeight="1" outlineLevel="1">
      <c r="B433" s="88"/>
      <c r="C433" s="89"/>
      <c r="D433" s="89"/>
      <c r="E433" s="90"/>
      <c r="F433" s="91"/>
      <c r="G433" s="44" t="s">
        <v>218</v>
      </c>
      <c r="H433" s="96">
        <v>43339</v>
      </c>
      <c r="I433" s="105">
        <v>9</v>
      </c>
      <c r="J433" s="92"/>
      <c r="K433" s="92"/>
      <c r="L433" s="92"/>
      <c r="M433" s="93"/>
      <c r="N433" s="90"/>
      <c r="O433" s="94"/>
      <c r="P433" s="90"/>
      <c r="Q433" s="90"/>
      <c r="R433" s="94"/>
      <c r="S433" s="90"/>
      <c r="T433" s="90"/>
      <c r="U433" s="94"/>
      <c r="V433" s="45"/>
      <c r="W433" s="90"/>
      <c r="X433" s="44"/>
      <c r="Y433" s="45"/>
      <c r="Z433" s="90"/>
      <c r="AA433" s="94"/>
      <c r="AB433" s="45"/>
      <c r="AC433" s="90"/>
      <c r="AD433" s="44"/>
      <c r="AE433" s="45"/>
      <c r="AF433" s="90"/>
      <c r="AG433" s="94"/>
      <c r="AH433" s="90"/>
      <c r="AI433" s="90"/>
      <c r="AJ433" s="94"/>
      <c r="AK433" s="90"/>
      <c r="AL433" s="90"/>
      <c r="AM433" s="94"/>
      <c r="AN433" s="45"/>
      <c r="AO433" s="90"/>
      <c r="AP433" s="44"/>
      <c r="AQ433" s="45"/>
      <c r="AR433" s="90"/>
      <c r="AS433" s="97"/>
      <c r="AT433" s="98"/>
      <c r="AU433" s="98"/>
      <c r="AV433" s="98"/>
      <c r="AW433" s="98"/>
      <c r="AX433" s="98"/>
      <c r="AY433" s="98"/>
      <c r="AZ433" s="98"/>
      <c r="BA433" s="99"/>
      <c r="BB433" s="99"/>
      <c r="BC433" s="99"/>
      <c r="BD433" s="99"/>
      <c r="BE433" s="99"/>
      <c r="BF433" s="99"/>
      <c r="BG433" s="98">
        <v>0</v>
      </c>
      <c r="BH433" s="99">
        <v>9</v>
      </c>
      <c r="BI433" s="99">
        <v>9</v>
      </c>
      <c r="BJ433" s="99">
        <v>9</v>
      </c>
      <c r="BK433" s="99">
        <v>9</v>
      </c>
      <c r="BL433" s="99">
        <v>9</v>
      </c>
      <c r="BM433" s="99">
        <v>9</v>
      </c>
      <c r="BN433" s="99">
        <v>9</v>
      </c>
      <c r="BO433" s="97">
        <v>9</v>
      </c>
      <c r="BP433" s="97">
        <v>9</v>
      </c>
      <c r="BQ433" s="97">
        <v>9</v>
      </c>
      <c r="BR433" s="97">
        <v>9</v>
      </c>
      <c r="BS433" s="97">
        <v>9</v>
      </c>
      <c r="BT433" s="97">
        <v>9</v>
      </c>
      <c r="BU433" s="99">
        <v>9</v>
      </c>
      <c r="BV433" s="97">
        <v>9</v>
      </c>
      <c r="BW433" s="97">
        <v>9</v>
      </c>
      <c r="BX433" s="97">
        <v>9</v>
      </c>
      <c r="BY433" s="97">
        <v>9</v>
      </c>
      <c r="BZ433" s="97">
        <v>9</v>
      </c>
      <c r="CA433" s="97">
        <v>9</v>
      </c>
    </row>
    <row r="434" spans="1:79" ht="24" hidden="1" customHeight="1" outlineLevel="1">
      <c r="B434" s="88"/>
      <c r="C434" s="89"/>
      <c r="D434" s="89"/>
      <c r="E434" s="90"/>
      <c r="F434" s="91"/>
      <c r="G434" s="44" t="s">
        <v>218</v>
      </c>
      <c r="H434" s="96">
        <v>43340</v>
      </c>
      <c r="I434" s="105">
        <v>9</v>
      </c>
      <c r="J434" s="92"/>
      <c r="K434" s="92"/>
      <c r="L434" s="92"/>
      <c r="M434" s="93"/>
      <c r="N434" s="90"/>
      <c r="O434" s="94"/>
      <c r="P434" s="90"/>
      <c r="Q434" s="90"/>
      <c r="R434" s="94"/>
      <c r="S434" s="90"/>
      <c r="T434" s="90"/>
      <c r="U434" s="94"/>
      <c r="V434" s="45"/>
      <c r="W434" s="90"/>
      <c r="X434" s="44"/>
      <c r="Y434" s="45"/>
      <c r="Z434" s="90"/>
      <c r="AA434" s="94"/>
      <c r="AB434" s="45"/>
      <c r="AC434" s="90"/>
      <c r="AD434" s="44"/>
      <c r="AE434" s="45"/>
      <c r="AF434" s="90"/>
      <c r="AG434" s="94"/>
      <c r="AH434" s="90"/>
      <c r="AI434" s="90"/>
      <c r="AJ434" s="94"/>
      <c r="AK434" s="90"/>
      <c r="AL434" s="90"/>
      <c r="AM434" s="94"/>
      <c r="AN434" s="45"/>
      <c r="AO434" s="90"/>
      <c r="AP434" s="44"/>
      <c r="AQ434" s="45"/>
      <c r="AR434" s="90"/>
      <c r="AS434" s="97"/>
      <c r="AT434" s="98"/>
      <c r="AU434" s="98"/>
      <c r="AV434" s="98"/>
      <c r="AW434" s="98"/>
      <c r="AX434" s="98"/>
      <c r="AY434" s="98"/>
      <c r="AZ434" s="98"/>
      <c r="BA434" s="99"/>
      <c r="BB434" s="99"/>
      <c r="BC434" s="99"/>
      <c r="BD434" s="99"/>
      <c r="BE434" s="99"/>
      <c r="BF434" s="99"/>
      <c r="BG434" s="98">
        <v>0</v>
      </c>
      <c r="BH434" s="99">
        <v>9</v>
      </c>
      <c r="BI434" s="99">
        <v>9</v>
      </c>
      <c r="BJ434" s="99">
        <v>9</v>
      </c>
      <c r="BK434" s="99">
        <v>9</v>
      </c>
      <c r="BL434" s="99">
        <v>9</v>
      </c>
      <c r="BM434" s="99">
        <v>9</v>
      </c>
      <c r="BN434" s="99">
        <v>9</v>
      </c>
      <c r="BO434" s="97">
        <v>9</v>
      </c>
      <c r="BP434" s="97">
        <v>9</v>
      </c>
      <c r="BQ434" s="97">
        <v>9</v>
      </c>
      <c r="BR434" s="97">
        <v>9</v>
      </c>
      <c r="BS434" s="97">
        <v>9</v>
      </c>
      <c r="BT434" s="97">
        <v>9</v>
      </c>
      <c r="BU434" s="99">
        <v>9</v>
      </c>
      <c r="BV434" s="97">
        <v>9</v>
      </c>
      <c r="BW434" s="97">
        <v>9</v>
      </c>
      <c r="BX434" s="97">
        <v>9</v>
      </c>
      <c r="BY434" s="97">
        <v>9</v>
      </c>
      <c r="BZ434" s="97">
        <v>9</v>
      </c>
      <c r="CA434" s="97">
        <v>9</v>
      </c>
    </row>
    <row r="435" spans="1:79" ht="24" hidden="1" customHeight="1" outlineLevel="1">
      <c r="B435" s="88"/>
      <c r="C435" s="89"/>
      <c r="D435" s="89"/>
      <c r="E435" s="90"/>
      <c r="F435" s="91"/>
      <c r="G435" s="44" t="s">
        <v>218</v>
      </c>
      <c r="H435" s="96">
        <v>43341</v>
      </c>
      <c r="I435" s="105">
        <v>9</v>
      </c>
      <c r="J435" s="92"/>
      <c r="K435" s="92"/>
      <c r="L435" s="92"/>
      <c r="M435" s="93"/>
      <c r="N435" s="90"/>
      <c r="O435" s="94"/>
      <c r="P435" s="90"/>
      <c r="Q435" s="90"/>
      <c r="R435" s="94"/>
      <c r="S435" s="90"/>
      <c r="T435" s="90"/>
      <c r="U435" s="94"/>
      <c r="V435" s="45"/>
      <c r="W435" s="90"/>
      <c r="X435" s="44"/>
      <c r="Y435" s="45"/>
      <c r="Z435" s="90"/>
      <c r="AA435" s="94"/>
      <c r="AB435" s="45"/>
      <c r="AC435" s="90"/>
      <c r="AD435" s="44"/>
      <c r="AE435" s="45"/>
      <c r="AF435" s="90"/>
      <c r="AG435" s="94"/>
      <c r="AH435" s="90"/>
      <c r="AI435" s="90"/>
      <c r="AJ435" s="94"/>
      <c r="AK435" s="90"/>
      <c r="AL435" s="90"/>
      <c r="AM435" s="94"/>
      <c r="AN435" s="45"/>
      <c r="AO435" s="90"/>
      <c r="AP435" s="44"/>
      <c r="AQ435" s="45"/>
      <c r="AR435" s="90"/>
      <c r="AS435" s="97"/>
      <c r="AT435" s="98"/>
      <c r="AU435" s="98"/>
      <c r="AV435" s="98"/>
      <c r="AW435" s="98"/>
      <c r="AX435" s="98"/>
      <c r="AY435" s="98"/>
      <c r="AZ435" s="98"/>
      <c r="BA435" s="99"/>
      <c r="BB435" s="99"/>
      <c r="BC435" s="99"/>
      <c r="BD435" s="99"/>
      <c r="BE435" s="99"/>
      <c r="BF435" s="99"/>
      <c r="BG435" s="98">
        <v>0</v>
      </c>
      <c r="BH435" s="99">
        <v>9</v>
      </c>
      <c r="BI435" s="99">
        <v>9</v>
      </c>
      <c r="BJ435" s="99">
        <v>9</v>
      </c>
      <c r="BK435" s="99">
        <v>9</v>
      </c>
      <c r="BL435" s="99">
        <v>9</v>
      </c>
      <c r="BM435" s="99">
        <v>9</v>
      </c>
      <c r="BN435" s="99">
        <v>9</v>
      </c>
      <c r="BO435" s="97">
        <v>9</v>
      </c>
      <c r="BP435" s="97">
        <v>9</v>
      </c>
      <c r="BQ435" s="97">
        <v>9</v>
      </c>
      <c r="BR435" s="97">
        <v>9</v>
      </c>
      <c r="BS435" s="97">
        <v>9</v>
      </c>
      <c r="BT435" s="97">
        <v>9</v>
      </c>
      <c r="BU435" s="99">
        <v>9</v>
      </c>
      <c r="BV435" s="97">
        <v>9</v>
      </c>
      <c r="BW435" s="97">
        <v>9</v>
      </c>
      <c r="BX435" s="97">
        <v>9</v>
      </c>
      <c r="BY435" s="97">
        <v>9</v>
      </c>
      <c r="BZ435" s="97">
        <v>9</v>
      </c>
      <c r="CA435" s="97">
        <v>9</v>
      </c>
    </row>
    <row r="436" spans="1:79" ht="24" hidden="1" customHeight="1" outlineLevel="1">
      <c r="B436" s="88"/>
      <c r="C436" s="89"/>
      <c r="D436" s="89"/>
      <c r="E436" s="90"/>
      <c r="F436" s="91"/>
      <c r="G436" s="44" t="s">
        <v>218</v>
      </c>
      <c r="H436" s="96">
        <v>43342</v>
      </c>
      <c r="I436" s="105">
        <v>9</v>
      </c>
      <c r="J436" s="92"/>
      <c r="K436" s="92"/>
      <c r="L436" s="92"/>
      <c r="M436" s="93"/>
      <c r="N436" s="90"/>
      <c r="O436" s="94"/>
      <c r="P436" s="90"/>
      <c r="Q436" s="90"/>
      <c r="R436" s="94"/>
      <c r="S436" s="90"/>
      <c r="T436" s="90"/>
      <c r="U436" s="94"/>
      <c r="V436" s="45"/>
      <c r="W436" s="90"/>
      <c r="X436" s="44"/>
      <c r="Y436" s="45"/>
      <c r="Z436" s="90"/>
      <c r="AA436" s="94"/>
      <c r="AB436" s="45"/>
      <c r="AC436" s="90"/>
      <c r="AD436" s="44"/>
      <c r="AE436" s="45"/>
      <c r="AF436" s="90"/>
      <c r="AG436" s="94"/>
      <c r="AH436" s="90"/>
      <c r="AI436" s="90"/>
      <c r="AJ436" s="94"/>
      <c r="AK436" s="90"/>
      <c r="AL436" s="90"/>
      <c r="AM436" s="94"/>
      <c r="AN436" s="45"/>
      <c r="AO436" s="90"/>
      <c r="AP436" s="44"/>
      <c r="AQ436" s="45"/>
      <c r="AR436" s="90"/>
      <c r="AS436" s="97"/>
      <c r="AT436" s="98"/>
      <c r="AU436" s="98"/>
      <c r="AV436" s="98"/>
      <c r="AW436" s="98"/>
      <c r="AX436" s="98"/>
      <c r="AY436" s="98"/>
      <c r="AZ436" s="98"/>
      <c r="BA436" s="99"/>
      <c r="BB436" s="99"/>
      <c r="BC436" s="99"/>
      <c r="BD436" s="99"/>
      <c r="BE436" s="99"/>
      <c r="BF436" s="99"/>
      <c r="BG436" s="98">
        <v>0</v>
      </c>
      <c r="BH436" s="99">
        <v>9</v>
      </c>
      <c r="BI436" s="99">
        <v>9</v>
      </c>
      <c r="BJ436" s="99">
        <v>9</v>
      </c>
      <c r="BK436" s="99">
        <v>9</v>
      </c>
      <c r="BL436" s="99">
        <v>9</v>
      </c>
      <c r="BM436" s="99">
        <v>9</v>
      </c>
      <c r="BN436" s="99">
        <v>9</v>
      </c>
      <c r="BO436" s="97">
        <v>9</v>
      </c>
      <c r="BP436" s="97">
        <v>9</v>
      </c>
      <c r="BQ436" s="97">
        <v>9</v>
      </c>
      <c r="BR436" s="97">
        <v>9</v>
      </c>
      <c r="BS436" s="97">
        <v>9</v>
      </c>
      <c r="BT436" s="97">
        <v>9</v>
      </c>
      <c r="BU436" s="99">
        <v>9</v>
      </c>
      <c r="BV436" s="97">
        <v>9</v>
      </c>
      <c r="BW436" s="97">
        <v>9</v>
      </c>
      <c r="BX436" s="97">
        <v>9</v>
      </c>
      <c r="BY436" s="97">
        <v>9</v>
      </c>
      <c r="BZ436" s="97">
        <v>9</v>
      </c>
      <c r="CA436" s="97">
        <v>9</v>
      </c>
    </row>
    <row r="437" spans="1:79" ht="24" hidden="1" customHeight="1" outlineLevel="1">
      <c r="B437" s="88"/>
      <c r="C437" s="89"/>
      <c r="D437" s="89"/>
      <c r="E437" s="90"/>
      <c r="F437" s="91"/>
      <c r="G437" s="44" t="s">
        <v>218</v>
      </c>
      <c r="H437" s="96">
        <v>43343</v>
      </c>
      <c r="I437" s="105">
        <v>9</v>
      </c>
      <c r="J437" s="92"/>
      <c r="K437" s="92"/>
      <c r="L437" s="92"/>
      <c r="M437" s="93"/>
      <c r="N437" s="90"/>
      <c r="O437" s="94"/>
      <c r="P437" s="90"/>
      <c r="Q437" s="90"/>
      <c r="R437" s="94"/>
      <c r="S437" s="90"/>
      <c r="T437" s="90"/>
      <c r="U437" s="94"/>
      <c r="V437" s="45"/>
      <c r="W437" s="90"/>
      <c r="X437" s="44"/>
      <c r="Y437" s="45"/>
      <c r="Z437" s="90"/>
      <c r="AA437" s="94"/>
      <c r="AB437" s="45"/>
      <c r="AC437" s="90"/>
      <c r="AD437" s="44"/>
      <c r="AE437" s="45"/>
      <c r="AF437" s="90"/>
      <c r="AG437" s="94"/>
      <c r="AH437" s="90"/>
      <c r="AI437" s="90"/>
      <c r="AJ437" s="94"/>
      <c r="AK437" s="90"/>
      <c r="AL437" s="90"/>
      <c r="AM437" s="94"/>
      <c r="AN437" s="45"/>
      <c r="AO437" s="90"/>
      <c r="AP437" s="44"/>
      <c r="AQ437" s="45"/>
      <c r="AR437" s="90"/>
      <c r="AS437" s="97"/>
      <c r="AT437" s="98"/>
      <c r="AU437" s="98"/>
      <c r="AV437" s="98"/>
      <c r="AW437" s="98"/>
      <c r="AX437" s="98"/>
      <c r="AY437" s="98"/>
      <c r="AZ437" s="98"/>
      <c r="BA437" s="99"/>
      <c r="BB437" s="99"/>
      <c r="BC437" s="99"/>
      <c r="BD437" s="99"/>
      <c r="BE437" s="99"/>
      <c r="BF437" s="99"/>
      <c r="BG437" s="98">
        <v>0</v>
      </c>
      <c r="BH437" s="99">
        <v>9</v>
      </c>
      <c r="BI437" s="99">
        <v>9</v>
      </c>
      <c r="BJ437" s="99">
        <v>9</v>
      </c>
      <c r="BK437" s="99">
        <v>9</v>
      </c>
      <c r="BL437" s="99">
        <v>9</v>
      </c>
      <c r="BM437" s="99">
        <v>9</v>
      </c>
      <c r="BN437" s="99">
        <v>9</v>
      </c>
      <c r="BO437" s="97">
        <v>9</v>
      </c>
      <c r="BP437" s="97">
        <v>9</v>
      </c>
      <c r="BQ437" s="97">
        <v>9</v>
      </c>
      <c r="BR437" s="97">
        <v>9</v>
      </c>
      <c r="BS437" s="97">
        <v>9</v>
      </c>
      <c r="BT437" s="97">
        <v>9</v>
      </c>
      <c r="BU437" s="99">
        <v>9</v>
      </c>
      <c r="BV437" s="97">
        <v>9</v>
      </c>
      <c r="BW437" s="97">
        <v>9</v>
      </c>
      <c r="BX437" s="97">
        <v>9</v>
      </c>
      <c r="BY437" s="97">
        <v>9</v>
      </c>
      <c r="BZ437" s="97">
        <v>9</v>
      </c>
      <c r="CA437" s="97">
        <v>9</v>
      </c>
    </row>
    <row r="438" spans="1:79" ht="24" hidden="1" customHeight="1" outlineLevel="1">
      <c r="B438" s="88"/>
      <c r="C438" s="89"/>
      <c r="D438" s="89"/>
      <c r="E438" s="90"/>
      <c r="F438" s="91"/>
      <c r="G438" s="44" t="s">
        <v>218</v>
      </c>
      <c r="H438" s="96">
        <v>43344</v>
      </c>
      <c r="I438" s="105">
        <v>9</v>
      </c>
      <c r="J438" s="92"/>
      <c r="K438" s="92"/>
      <c r="L438" s="92"/>
      <c r="M438" s="93"/>
      <c r="N438" s="90"/>
      <c r="O438" s="94"/>
      <c r="P438" s="90"/>
      <c r="Q438" s="90"/>
      <c r="R438" s="94"/>
      <c r="S438" s="90"/>
      <c r="T438" s="90"/>
      <c r="U438" s="94"/>
      <c r="V438" s="45"/>
      <c r="W438" s="90"/>
      <c r="X438" s="44"/>
      <c r="Y438" s="45"/>
      <c r="Z438" s="90"/>
      <c r="AA438" s="94"/>
      <c r="AB438" s="45"/>
      <c r="AC438" s="90"/>
      <c r="AD438" s="44"/>
      <c r="AE438" s="45"/>
      <c r="AF438" s="90"/>
      <c r="AG438" s="94"/>
      <c r="AH438" s="90"/>
      <c r="AI438" s="90"/>
      <c r="AJ438" s="94"/>
      <c r="AK438" s="90"/>
      <c r="AL438" s="90"/>
      <c r="AM438" s="94"/>
      <c r="AN438" s="45"/>
      <c r="AO438" s="90"/>
      <c r="AP438" s="44"/>
      <c r="AQ438" s="45"/>
      <c r="AR438" s="90"/>
      <c r="AS438" s="97"/>
      <c r="AT438" s="98"/>
      <c r="AU438" s="98"/>
      <c r="AV438" s="98"/>
      <c r="AW438" s="98"/>
      <c r="AX438" s="98"/>
      <c r="AY438" s="98"/>
      <c r="AZ438" s="98"/>
      <c r="BA438" s="99"/>
      <c r="BB438" s="99"/>
      <c r="BC438" s="99"/>
      <c r="BD438" s="99"/>
      <c r="BE438" s="99"/>
      <c r="BF438" s="99"/>
      <c r="BG438" s="98">
        <v>0</v>
      </c>
      <c r="BH438" s="99">
        <v>9</v>
      </c>
      <c r="BI438" s="99">
        <v>9</v>
      </c>
      <c r="BJ438" s="99">
        <v>9</v>
      </c>
      <c r="BK438" s="99">
        <v>9</v>
      </c>
      <c r="BL438" s="99">
        <v>9</v>
      </c>
      <c r="BM438" s="99">
        <v>9</v>
      </c>
      <c r="BN438" s="99">
        <v>9</v>
      </c>
      <c r="BO438" s="97">
        <v>9</v>
      </c>
      <c r="BP438" s="97">
        <v>9</v>
      </c>
      <c r="BQ438" s="97">
        <v>9</v>
      </c>
      <c r="BR438" s="97">
        <v>9</v>
      </c>
      <c r="BS438" s="97">
        <v>9</v>
      </c>
      <c r="BT438" s="97">
        <v>9</v>
      </c>
      <c r="BU438" s="99">
        <v>9</v>
      </c>
      <c r="BV438" s="97">
        <v>9</v>
      </c>
      <c r="BW438" s="97">
        <v>9</v>
      </c>
      <c r="BX438" s="97">
        <v>9</v>
      </c>
      <c r="BY438" s="97">
        <v>9</v>
      </c>
      <c r="BZ438" s="97">
        <v>9</v>
      </c>
      <c r="CA438" s="97">
        <v>9</v>
      </c>
    </row>
    <row r="439" spans="1:79" ht="24" hidden="1" customHeight="1" outlineLevel="1">
      <c r="B439" s="88"/>
      <c r="C439" s="89"/>
      <c r="D439" s="89"/>
      <c r="E439" s="90"/>
      <c r="F439" s="91"/>
      <c r="G439" s="44" t="s">
        <v>218</v>
      </c>
      <c r="H439" s="96">
        <v>43345</v>
      </c>
      <c r="I439" s="105">
        <v>9</v>
      </c>
      <c r="J439" s="92"/>
      <c r="K439" s="92"/>
      <c r="L439" s="92"/>
      <c r="M439" s="93"/>
      <c r="N439" s="90"/>
      <c r="O439" s="94"/>
      <c r="P439" s="90"/>
      <c r="Q439" s="90"/>
      <c r="R439" s="94"/>
      <c r="S439" s="90"/>
      <c r="T439" s="90"/>
      <c r="U439" s="94"/>
      <c r="V439" s="45"/>
      <c r="W439" s="90"/>
      <c r="X439" s="44"/>
      <c r="Y439" s="45"/>
      <c r="Z439" s="90"/>
      <c r="AA439" s="94"/>
      <c r="AB439" s="45"/>
      <c r="AC439" s="90"/>
      <c r="AD439" s="44"/>
      <c r="AE439" s="45"/>
      <c r="AF439" s="90"/>
      <c r="AG439" s="94"/>
      <c r="AH439" s="90"/>
      <c r="AI439" s="90"/>
      <c r="AJ439" s="94"/>
      <c r="AK439" s="90"/>
      <c r="AL439" s="90"/>
      <c r="AM439" s="94"/>
      <c r="AN439" s="45"/>
      <c r="AO439" s="90"/>
      <c r="AP439" s="44"/>
      <c r="AQ439" s="45"/>
      <c r="AR439" s="90"/>
      <c r="AS439" s="97"/>
      <c r="AT439" s="98"/>
      <c r="AU439" s="98"/>
      <c r="AV439" s="98"/>
      <c r="AW439" s="98"/>
      <c r="AX439" s="98"/>
      <c r="AY439" s="98"/>
      <c r="AZ439" s="98"/>
      <c r="BA439" s="99"/>
      <c r="BB439" s="99"/>
      <c r="BC439" s="99"/>
      <c r="BD439" s="99"/>
      <c r="BE439" s="99"/>
      <c r="BF439" s="99"/>
      <c r="BG439" s="98">
        <v>0</v>
      </c>
      <c r="BH439" s="99">
        <v>9</v>
      </c>
      <c r="BI439" s="99">
        <v>9</v>
      </c>
      <c r="BJ439" s="99">
        <v>9</v>
      </c>
      <c r="BK439" s="99">
        <v>9</v>
      </c>
      <c r="BL439" s="99">
        <v>9</v>
      </c>
      <c r="BM439" s="99">
        <v>9</v>
      </c>
      <c r="BN439" s="99">
        <v>9</v>
      </c>
      <c r="BO439" s="97">
        <v>9</v>
      </c>
      <c r="BP439" s="97">
        <v>9</v>
      </c>
      <c r="BQ439" s="97">
        <v>9</v>
      </c>
      <c r="BR439" s="97">
        <v>9</v>
      </c>
      <c r="BS439" s="97">
        <v>9</v>
      </c>
      <c r="BT439" s="97">
        <v>9</v>
      </c>
      <c r="BU439" s="99">
        <v>9</v>
      </c>
      <c r="BV439" s="97">
        <v>9</v>
      </c>
      <c r="BW439" s="97">
        <v>9</v>
      </c>
      <c r="BX439" s="97">
        <v>9</v>
      </c>
      <c r="BY439" s="97">
        <v>9</v>
      </c>
      <c r="BZ439" s="97">
        <v>9</v>
      </c>
      <c r="CA439" s="97">
        <v>9</v>
      </c>
    </row>
    <row r="440" spans="1:79" ht="24" customHeight="1" collapsed="1">
      <c r="B440" s="86" t="s">
        <v>226</v>
      </c>
      <c r="C440" s="79" t="s">
        <v>212</v>
      </c>
      <c r="D440" s="79">
        <f>D614+1</f>
        <v>16</v>
      </c>
      <c r="E440" s="44">
        <v>1913</v>
      </c>
      <c r="F440" s="85" t="s">
        <v>230</v>
      </c>
      <c r="G440" s="44" t="s">
        <v>218</v>
      </c>
      <c r="H440" s="44"/>
      <c r="I440" s="105"/>
      <c r="J440" s="81">
        <v>39114</v>
      </c>
      <c r="K440" s="81" t="s">
        <v>170</v>
      </c>
      <c r="L440" s="81" t="s">
        <v>175</v>
      </c>
      <c r="M440" s="45"/>
      <c r="N440" s="44"/>
      <c r="O440" s="44"/>
      <c r="P440" s="45"/>
      <c r="Q440" s="44"/>
      <c r="R440" s="44"/>
      <c r="S440" s="45"/>
      <c r="T440" s="44"/>
      <c r="U440" s="44"/>
      <c r="V440" s="45"/>
      <c r="W440" s="44"/>
      <c r="X440" s="44"/>
      <c r="Y440" s="45"/>
      <c r="Z440" s="44"/>
      <c r="AA440" s="44"/>
      <c r="AB440" s="45"/>
      <c r="AC440" s="44"/>
      <c r="AD440" s="44"/>
      <c r="AE440" s="45"/>
      <c r="AF440" s="44"/>
      <c r="AG440" s="44"/>
      <c r="AH440" s="45"/>
      <c r="AI440" s="44"/>
      <c r="AJ440" s="44"/>
      <c r="AK440" s="45"/>
      <c r="AL440" s="44"/>
      <c r="AM440" s="44"/>
      <c r="AN440" s="45"/>
      <c r="AO440" s="46" t="s">
        <v>211</v>
      </c>
      <c r="AP440" s="46" t="s">
        <v>211</v>
      </c>
      <c r="AQ440" s="46" t="s">
        <v>211</v>
      </c>
      <c r="AR440" s="46" t="s">
        <v>211</v>
      </c>
      <c r="AS440" s="99">
        <v>9</v>
      </c>
      <c r="AT440" s="97">
        <v>9</v>
      </c>
      <c r="AU440" s="97">
        <v>9</v>
      </c>
      <c r="AV440" s="97">
        <v>9</v>
      </c>
      <c r="AW440" s="97">
        <v>9</v>
      </c>
      <c r="AX440" s="97">
        <v>9</v>
      </c>
      <c r="AY440" s="97">
        <v>9</v>
      </c>
      <c r="AZ440" s="97">
        <v>9</v>
      </c>
      <c r="BA440" s="98">
        <v>0</v>
      </c>
      <c r="BB440" s="98">
        <v>0</v>
      </c>
      <c r="BC440" s="98">
        <v>0</v>
      </c>
      <c r="BD440" s="98">
        <v>0</v>
      </c>
      <c r="BE440" s="98">
        <v>0</v>
      </c>
      <c r="BF440" s="98">
        <v>0</v>
      </c>
      <c r="BG440" s="98">
        <v>0</v>
      </c>
      <c r="BH440" s="99">
        <v>0</v>
      </c>
      <c r="BI440" s="99">
        <v>0</v>
      </c>
      <c r="BJ440" s="99">
        <v>0</v>
      </c>
      <c r="BK440" s="99">
        <v>0</v>
      </c>
      <c r="BL440" s="99">
        <v>0</v>
      </c>
      <c r="BM440" s="99">
        <v>0</v>
      </c>
      <c r="BN440" s="99">
        <v>0</v>
      </c>
      <c r="BO440" s="97">
        <v>0</v>
      </c>
      <c r="BP440" s="97">
        <v>0</v>
      </c>
      <c r="BQ440" s="97">
        <v>0</v>
      </c>
      <c r="BR440" s="97">
        <v>0</v>
      </c>
      <c r="BS440" s="97">
        <v>0</v>
      </c>
      <c r="BT440" s="97">
        <v>0</v>
      </c>
      <c r="BU440" s="99">
        <v>0</v>
      </c>
      <c r="BV440" s="97">
        <v>0</v>
      </c>
      <c r="BW440" s="97">
        <v>0</v>
      </c>
      <c r="BX440" s="97">
        <v>0</v>
      </c>
      <c r="BY440" s="97">
        <v>0</v>
      </c>
      <c r="BZ440" s="97">
        <v>0</v>
      </c>
      <c r="CA440" s="97">
        <v>0</v>
      </c>
    </row>
    <row r="441" spans="1:79" ht="24" hidden="1" customHeight="1" outlineLevel="1">
      <c r="A441" s="36">
        <v>1</v>
      </c>
      <c r="B441" s="88"/>
      <c r="C441" s="89"/>
      <c r="D441" s="89"/>
      <c r="E441" s="90"/>
      <c r="F441" s="91"/>
      <c r="G441" s="44" t="s">
        <v>40</v>
      </c>
      <c r="H441" s="96">
        <v>43318</v>
      </c>
      <c r="I441" s="105">
        <v>9</v>
      </c>
      <c r="J441" s="92"/>
      <c r="K441" s="92"/>
      <c r="L441" s="92"/>
      <c r="M441" s="93"/>
      <c r="N441" s="90"/>
      <c r="O441" s="94"/>
      <c r="P441" s="90"/>
      <c r="Q441" s="90"/>
      <c r="R441" s="94"/>
      <c r="S441" s="90"/>
      <c r="T441" s="90"/>
      <c r="U441" s="94"/>
      <c r="V441" s="45"/>
      <c r="W441" s="90"/>
      <c r="X441" s="44"/>
      <c r="Y441" s="45"/>
      <c r="Z441" s="90"/>
      <c r="AA441" s="94"/>
      <c r="AB441" s="45"/>
      <c r="AC441" s="90"/>
      <c r="AD441" s="44"/>
      <c r="AE441" s="45"/>
      <c r="AF441" s="90"/>
      <c r="AG441" s="94"/>
      <c r="AH441" s="90"/>
      <c r="AI441" s="90"/>
      <c r="AJ441" s="94"/>
      <c r="AK441" s="90"/>
      <c r="AL441" s="90"/>
      <c r="AM441" s="94"/>
      <c r="AN441" s="45"/>
      <c r="AO441" s="90"/>
      <c r="AP441" s="46"/>
      <c r="AQ441" s="46"/>
      <c r="AR441" s="90"/>
      <c r="AS441" s="97"/>
      <c r="AT441" s="98"/>
      <c r="AU441" s="98"/>
      <c r="AV441" s="98"/>
      <c r="AW441" s="98"/>
      <c r="AX441" s="98"/>
      <c r="AY441" s="98"/>
      <c r="AZ441" s="98"/>
      <c r="BA441" s="99"/>
      <c r="BB441" s="99"/>
      <c r="BC441" s="99"/>
      <c r="BD441" s="99"/>
      <c r="BE441" s="99"/>
      <c r="BF441" s="99"/>
      <c r="BG441" s="98">
        <v>0</v>
      </c>
      <c r="BH441" s="99">
        <v>9</v>
      </c>
      <c r="BI441" s="99">
        <v>9</v>
      </c>
      <c r="BJ441" s="99">
        <v>9</v>
      </c>
      <c r="BK441" s="99">
        <v>9</v>
      </c>
      <c r="BL441" s="99">
        <v>9</v>
      </c>
      <c r="BM441" s="99">
        <v>9</v>
      </c>
      <c r="BN441" s="99">
        <v>9</v>
      </c>
      <c r="BO441" s="97">
        <v>9</v>
      </c>
      <c r="BP441" s="97">
        <v>9</v>
      </c>
      <c r="BQ441" s="97">
        <v>9</v>
      </c>
      <c r="BR441" s="97">
        <v>9</v>
      </c>
      <c r="BS441" s="97">
        <v>9</v>
      </c>
      <c r="BT441" s="97">
        <v>9</v>
      </c>
      <c r="BU441" s="99">
        <v>9</v>
      </c>
      <c r="BV441" s="97">
        <v>9</v>
      </c>
      <c r="BW441" s="97">
        <v>9</v>
      </c>
      <c r="BX441" s="97">
        <v>9</v>
      </c>
      <c r="BY441" s="97">
        <v>9</v>
      </c>
      <c r="BZ441" s="97">
        <v>9</v>
      </c>
      <c r="CA441" s="97">
        <v>9</v>
      </c>
    </row>
    <row r="442" spans="1:79" ht="24" hidden="1" customHeight="1" outlineLevel="1">
      <c r="A442" s="36">
        <v>2</v>
      </c>
      <c r="B442" s="88"/>
      <c r="C442" s="89"/>
      <c r="D442" s="89"/>
      <c r="E442" s="90"/>
      <c r="F442" s="91"/>
      <c r="G442" s="44" t="s">
        <v>40</v>
      </c>
      <c r="H442" s="96">
        <v>43319</v>
      </c>
      <c r="I442" s="105">
        <v>9</v>
      </c>
      <c r="J442" s="92"/>
      <c r="K442" s="92"/>
      <c r="L442" s="92"/>
      <c r="M442" s="93"/>
      <c r="N442" s="90"/>
      <c r="O442" s="94"/>
      <c r="P442" s="90"/>
      <c r="Q442" s="90"/>
      <c r="R442" s="94"/>
      <c r="S442" s="90"/>
      <c r="T442" s="90"/>
      <c r="U442" s="94"/>
      <c r="V442" s="45"/>
      <c r="W442" s="90"/>
      <c r="X442" s="44"/>
      <c r="Y442" s="45"/>
      <c r="Z442" s="90"/>
      <c r="AA442" s="94"/>
      <c r="AB442" s="45"/>
      <c r="AC442" s="90"/>
      <c r="AD442" s="44"/>
      <c r="AE442" s="45"/>
      <c r="AF442" s="90"/>
      <c r="AG442" s="94"/>
      <c r="AH442" s="90"/>
      <c r="AI442" s="90"/>
      <c r="AJ442" s="94"/>
      <c r="AK442" s="90"/>
      <c r="AL442" s="90"/>
      <c r="AM442" s="94"/>
      <c r="AN442" s="45"/>
      <c r="AO442" s="90"/>
      <c r="AP442" s="46"/>
      <c r="AQ442" s="46"/>
      <c r="AR442" s="90"/>
      <c r="AS442" s="97"/>
      <c r="AT442" s="98"/>
      <c r="AU442" s="98"/>
      <c r="AV442" s="98"/>
      <c r="AW442" s="98"/>
      <c r="AX442" s="98"/>
      <c r="AY442" s="98"/>
      <c r="AZ442" s="98"/>
      <c r="BA442" s="99"/>
      <c r="BB442" s="99"/>
      <c r="BC442" s="99"/>
      <c r="BD442" s="99"/>
      <c r="BE442" s="99"/>
      <c r="BF442" s="99"/>
      <c r="BG442" s="98">
        <v>0</v>
      </c>
      <c r="BH442" s="99">
        <v>9</v>
      </c>
      <c r="BI442" s="99">
        <v>9</v>
      </c>
      <c r="BJ442" s="99">
        <v>9</v>
      </c>
      <c r="BK442" s="99">
        <v>9</v>
      </c>
      <c r="BL442" s="99">
        <v>9</v>
      </c>
      <c r="BM442" s="99">
        <v>9</v>
      </c>
      <c r="BN442" s="99">
        <v>9</v>
      </c>
      <c r="BO442" s="97">
        <v>9</v>
      </c>
      <c r="BP442" s="97">
        <v>9</v>
      </c>
      <c r="BQ442" s="97">
        <v>9</v>
      </c>
      <c r="BR442" s="97">
        <v>9</v>
      </c>
      <c r="BS442" s="97">
        <v>9</v>
      </c>
      <c r="BT442" s="97">
        <v>9</v>
      </c>
      <c r="BU442" s="99">
        <v>9</v>
      </c>
      <c r="BV442" s="97">
        <v>9</v>
      </c>
      <c r="BW442" s="97">
        <v>9</v>
      </c>
      <c r="BX442" s="97">
        <v>9</v>
      </c>
      <c r="BY442" s="97">
        <v>9</v>
      </c>
      <c r="BZ442" s="97">
        <v>9</v>
      </c>
      <c r="CA442" s="97">
        <v>9</v>
      </c>
    </row>
    <row r="443" spans="1:79" ht="24" hidden="1" customHeight="1" outlineLevel="1">
      <c r="A443" s="36">
        <v>3</v>
      </c>
      <c r="B443" s="88"/>
      <c r="C443" s="89"/>
      <c r="D443" s="89"/>
      <c r="E443" s="90"/>
      <c r="F443" s="91"/>
      <c r="G443" s="44" t="s">
        <v>40</v>
      </c>
      <c r="H443" s="96">
        <v>43320</v>
      </c>
      <c r="I443" s="105">
        <v>9</v>
      </c>
      <c r="J443" s="92"/>
      <c r="K443" s="92"/>
      <c r="L443" s="92"/>
      <c r="M443" s="93"/>
      <c r="N443" s="90"/>
      <c r="O443" s="94"/>
      <c r="P443" s="90"/>
      <c r="Q443" s="90"/>
      <c r="R443" s="94"/>
      <c r="S443" s="90"/>
      <c r="T443" s="90"/>
      <c r="U443" s="94"/>
      <c r="V443" s="45"/>
      <c r="W443" s="90"/>
      <c r="X443" s="44"/>
      <c r="Y443" s="45"/>
      <c r="Z443" s="90"/>
      <c r="AA443" s="94"/>
      <c r="AB443" s="45"/>
      <c r="AC443" s="90"/>
      <c r="AD443" s="44"/>
      <c r="AE443" s="45"/>
      <c r="AF443" s="90"/>
      <c r="AG443" s="94"/>
      <c r="AH443" s="90"/>
      <c r="AI443" s="90"/>
      <c r="AJ443" s="94"/>
      <c r="AK443" s="90"/>
      <c r="AL443" s="90"/>
      <c r="AM443" s="94"/>
      <c r="AN443" s="45"/>
      <c r="AO443" s="90"/>
      <c r="AP443" s="46"/>
      <c r="AQ443" s="46"/>
      <c r="AR443" s="90"/>
      <c r="AS443" s="97"/>
      <c r="AT443" s="98"/>
      <c r="AU443" s="98"/>
      <c r="AV443" s="98"/>
      <c r="AW443" s="98"/>
      <c r="AX443" s="98"/>
      <c r="AY443" s="98"/>
      <c r="AZ443" s="98"/>
      <c r="BA443" s="99"/>
      <c r="BB443" s="99"/>
      <c r="BC443" s="99"/>
      <c r="BD443" s="99"/>
      <c r="BE443" s="99"/>
      <c r="BF443" s="99"/>
      <c r="BG443" s="98">
        <v>0</v>
      </c>
      <c r="BH443" s="99">
        <v>9</v>
      </c>
      <c r="BI443" s="99">
        <v>9</v>
      </c>
      <c r="BJ443" s="99">
        <v>9</v>
      </c>
      <c r="BK443" s="99">
        <v>9</v>
      </c>
      <c r="BL443" s="99">
        <v>9</v>
      </c>
      <c r="BM443" s="99">
        <v>9</v>
      </c>
      <c r="BN443" s="99">
        <v>9</v>
      </c>
      <c r="BO443" s="97">
        <v>9</v>
      </c>
      <c r="BP443" s="97">
        <v>9</v>
      </c>
      <c r="BQ443" s="97">
        <v>9</v>
      </c>
      <c r="BR443" s="97">
        <v>9</v>
      </c>
      <c r="BS443" s="97">
        <v>9</v>
      </c>
      <c r="BT443" s="97">
        <v>9</v>
      </c>
      <c r="BU443" s="99">
        <v>9</v>
      </c>
      <c r="BV443" s="97">
        <v>9</v>
      </c>
      <c r="BW443" s="97">
        <v>9</v>
      </c>
      <c r="BX443" s="97">
        <v>9</v>
      </c>
      <c r="BY443" s="97">
        <v>9</v>
      </c>
      <c r="BZ443" s="97">
        <v>9</v>
      </c>
      <c r="CA443" s="97">
        <v>9</v>
      </c>
    </row>
    <row r="444" spans="1:79" ht="24" hidden="1" customHeight="1" outlineLevel="1">
      <c r="A444" s="36">
        <v>4</v>
      </c>
      <c r="B444" s="88"/>
      <c r="C444" s="89"/>
      <c r="D444" s="89"/>
      <c r="E444" s="90"/>
      <c r="F444" s="91"/>
      <c r="G444" s="44" t="s">
        <v>40</v>
      </c>
      <c r="H444" s="96">
        <v>43321</v>
      </c>
      <c r="I444" s="105">
        <v>9</v>
      </c>
      <c r="J444" s="92"/>
      <c r="K444" s="92"/>
      <c r="L444" s="92"/>
      <c r="M444" s="93"/>
      <c r="N444" s="90"/>
      <c r="O444" s="94"/>
      <c r="P444" s="90"/>
      <c r="Q444" s="90"/>
      <c r="R444" s="94"/>
      <c r="S444" s="90"/>
      <c r="T444" s="90"/>
      <c r="U444" s="94"/>
      <c r="V444" s="45"/>
      <c r="W444" s="90"/>
      <c r="X444" s="44"/>
      <c r="Y444" s="45"/>
      <c r="Z444" s="90"/>
      <c r="AA444" s="94"/>
      <c r="AB444" s="45"/>
      <c r="AC444" s="90"/>
      <c r="AD444" s="44"/>
      <c r="AE444" s="45"/>
      <c r="AF444" s="90"/>
      <c r="AG444" s="94"/>
      <c r="AH444" s="90"/>
      <c r="AI444" s="90"/>
      <c r="AJ444" s="94"/>
      <c r="AK444" s="90"/>
      <c r="AL444" s="90"/>
      <c r="AM444" s="94"/>
      <c r="AN444" s="45"/>
      <c r="AO444" s="90"/>
      <c r="AP444" s="46"/>
      <c r="AQ444" s="46"/>
      <c r="AR444" s="90"/>
      <c r="AS444" s="97"/>
      <c r="AT444" s="98"/>
      <c r="AU444" s="98"/>
      <c r="AV444" s="98"/>
      <c r="AW444" s="98"/>
      <c r="AX444" s="98"/>
      <c r="AY444" s="98"/>
      <c r="AZ444" s="98"/>
      <c r="BA444" s="99"/>
      <c r="BB444" s="99"/>
      <c r="BC444" s="99"/>
      <c r="BD444" s="99"/>
      <c r="BE444" s="99"/>
      <c r="BF444" s="99"/>
      <c r="BG444" s="98">
        <v>0</v>
      </c>
      <c r="BH444" s="99">
        <v>9</v>
      </c>
      <c r="BI444" s="99">
        <v>9</v>
      </c>
      <c r="BJ444" s="99">
        <v>9</v>
      </c>
      <c r="BK444" s="99">
        <v>9</v>
      </c>
      <c r="BL444" s="99">
        <v>9</v>
      </c>
      <c r="BM444" s="99">
        <v>9</v>
      </c>
      <c r="BN444" s="99">
        <v>9</v>
      </c>
      <c r="BO444" s="97">
        <v>9</v>
      </c>
      <c r="BP444" s="97">
        <v>9</v>
      </c>
      <c r="BQ444" s="97">
        <v>9</v>
      </c>
      <c r="BR444" s="97">
        <v>9</v>
      </c>
      <c r="BS444" s="97">
        <v>9</v>
      </c>
      <c r="BT444" s="97">
        <v>9</v>
      </c>
      <c r="BU444" s="99">
        <v>9</v>
      </c>
      <c r="BV444" s="97">
        <v>9</v>
      </c>
      <c r="BW444" s="97">
        <v>9</v>
      </c>
      <c r="BX444" s="97">
        <v>9</v>
      </c>
      <c r="BY444" s="97">
        <v>9</v>
      </c>
      <c r="BZ444" s="97">
        <v>9</v>
      </c>
      <c r="CA444" s="97">
        <v>9</v>
      </c>
    </row>
    <row r="445" spans="1:79" ht="24" hidden="1" customHeight="1" outlineLevel="1">
      <c r="A445" s="36">
        <v>5</v>
      </c>
      <c r="B445" s="88"/>
      <c r="C445" s="89"/>
      <c r="D445" s="89"/>
      <c r="E445" s="90"/>
      <c r="F445" s="91"/>
      <c r="G445" s="44" t="s">
        <v>40</v>
      </c>
      <c r="H445" s="96">
        <v>43322</v>
      </c>
      <c r="I445" s="105">
        <v>9</v>
      </c>
      <c r="J445" s="92"/>
      <c r="K445" s="92"/>
      <c r="L445" s="92"/>
      <c r="M445" s="93"/>
      <c r="N445" s="90"/>
      <c r="O445" s="94"/>
      <c r="P445" s="90"/>
      <c r="Q445" s="90"/>
      <c r="R445" s="94"/>
      <c r="S445" s="90"/>
      <c r="T445" s="90"/>
      <c r="U445" s="94"/>
      <c r="V445" s="45"/>
      <c r="W445" s="90"/>
      <c r="X445" s="44"/>
      <c r="Y445" s="45"/>
      <c r="Z445" s="90"/>
      <c r="AA445" s="94"/>
      <c r="AB445" s="45"/>
      <c r="AC445" s="90"/>
      <c r="AD445" s="44"/>
      <c r="AE445" s="45"/>
      <c r="AF445" s="90"/>
      <c r="AG445" s="94"/>
      <c r="AH445" s="90"/>
      <c r="AI445" s="90"/>
      <c r="AJ445" s="94"/>
      <c r="AK445" s="90"/>
      <c r="AL445" s="90"/>
      <c r="AM445" s="94"/>
      <c r="AN445" s="45"/>
      <c r="AO445" s="90"/>
      <c r="AP445" s="46"/>
      <c r="AQ445" s="46"/>
      <c r="AR445" s="90"/>
      <c r="AS445" s="97"/>
      <c r="AT445" s="98"/>
      <c r="AU445" s="98"/>
      <c r="AV445" s="98"/>
      <c r="AW445" s="98"/>
      <c r="AX445" s="98"/>
      <c r="AY445" s="98"/>
      <c r="AZ445" s="98"/>
      <c r="BA445" s="99"/>
      <c r="BB445" s="99"/>
      <c r="BC445" s="99"/>
      <c r="BD445" s="99"/>
      <c r="BE445" s="99"/>
      <c r="BF445" s="99"/>
      <c r="BG445" s="98">
        <v>0</v>
      </c>
      <c r="BH445" s="99">
        <v>9</v>
      </c>
      <c r="BI445" s="99">
        <v>9</v>
      </c>
      <c r="BJ445" s="99">
        <v>9</v>
      </c>
      <c r="BK445" s="99">
        <v>9</v>
      </c>
      <c r="BL445" s="99">
        <v>9</v>
      </c>
      <c r="BM445" s="99">
        <v>9</v>
      </c>
      <c r="BN445" s="99">
        <v>9</v>
      </c>
      <c r="BO445" s="97">
        <v>9</v>
      </c>
      <c r="BP445" s="97">
        <v>9</v>
      </c>
      <c r="BQ445" s="97">
        <v>9</v>
      </c>
      <c r="BR445" s="97">
        <v>9</v>
      </c>
      <c r="BS445" s="97">
        <v>9</v>
      </c>
      <c r="BT445" s="97">
        <v>9</v>
      </c>
      <c r="BU445" s="99">
        <v>9</v>
      </c>
      <c r="BV445" s="97">
        <v>9</v>
      </c>
      <c r="BW445" s="97">
        <v>9</v>
      </c>
      <c r="BX445" s="97">
        <v>9</v>
      </c>
      <c r="BY445" s="97">
        <v>9</v>
      </c>
      <c r="BZ445" s="97">
        <v>9</v>
      </c>
      <c r="CA445" s="97">
        <v>9</v>
      </c>
    </row>
    <row r="446" spans="1:79" ht="24" hidden="1" customHeight="1" outlineLevel="1">
      <c r="A446" s="36">
        <v>6</v>
      </c>
      <c r="B446" s="88"/>
      <c r="C446" s="89"/>
      <c r="D446" s="89"/>
      <c r="E446" s="90"/>
      <c r="F446" s="91"/>
      <c r="G446" s="44" t="s">
        <v>40</v>
      </c>
      <c r="H446" s="96">
        <v>43323</v>
      </c>
      <c r="I446" s="105">
        <v>9</v>
      </c>
      <c r="J446" s="92"/>
      <c r="K446" s="92"/>
      <c r="L446" s="92"/>
      <c r="M446" s="93"/>
      <c r="N446" s="90"/>
      <c r="O446" s="94"/>
      <c r="P446" s="90"/>
      <c r="Q446" s="90"/>
      <c r="R446" s="94"/>
      <c r="S446" s="90"/>
      <c r="T446" s="90"/>
      <c r="U446" s="94"/>
      <c r="V446" s="45"/>
      <c r="W446" s="90"/>
      <c r="X446" s="44"/>
      <c r="Y446" s="45"/>
      <c r="Z446" s="90"/>
      <c r="AA446" s="94"/>
      <c r="AB446" s="45"/>
      <c r="AC446" s="90"/>
      <c r="AD446" s="44"/>
      <c r="AE446" s="45"/>
      <c r="AF446" s="90"/>
      <c r="AG446" s="94"/>
      <c r="AH446" s="90"/>
      <c r="AI446" s="90"/>
      <c r="AJ446" s="94"/>
      <c r="AK446" s="90"/>
      <c r="AL446" s="90"/>
      <c r="AM446" s="94"/>
      <c r="AN446" s="45"/>
      <c r="AO446" s="90"/>
      <c r="AP446" s="46"/>
      <c r="AQ446" s="46"/>
      <c r="AR446" s="90"/>
      <c r="AS446" s="97"/>
      <c r="AT446" s="98"/>
      <c r="AU446" s="98"/>
      <c r="AV446" s="98"/>
      <c r="AW446" s="98"/>
      <c r="AX446" s="98"/>
      <c r="AY446" s="98"/>
      <c r="AZ446" s="98"/>
      <c r="BA446" s="99"/>
      <c r="BB446" s="99"/>
      <c r="BC446" s="99"/>
      <c r="BD446" s="99"/>
      <c r="BE446" s="99"/>
      <c r="BF446" s="99"/>
      <c r="BG446" s="98">
        <v>0</v>
      </c>
      <c r="BH446" s="99">
        <v>9</v>
      </c>
      <c r="BI446" s="99">
        <v>9</v>
      </c>
      <c r="BJ446" s="99">
        <v>9</v>
      </c>
      <c r="BK446" s="99">
        <v>9</v>
      </c>
      <c r="BL446" s="99">
        <v>9</v>
      </c>
      <c r="BM446" s="99">
        <v>9</v>
      </c>
      <c r="BN446" s="99">
        <v>9</v>
      </c>
      <c r="BO446" s="97">
        <v>9</v>
      </c>
      <c r="BP446" s="97">
        <v>9</v>
      </c>
      <c r="BQ446" s="97">
        <v>9</v>
      </c>
      <c r="BR446" s="97">
        <v>9</v>
      </c>
      <c r="BS446" s="97">
        <v>9</v>
      </c>
      <c r="BT446" s="97">
        <v>9</v>
      </c>
      <c r="BU446" s="99">
        <v>9</v>
      </c>
      <c r="BV446" s="97">
        <v>9</v>
      </c>
      <c r="BW446" s="97">
        <v>9</v>
      </c>
      <c r="BX446" s="97">
        <v>9</v>
      </c>
      <c r="BY446" s="97">
        <v>9</v>
      </c>
      <c r="BZ446" s="97">
        <v>9</v>
      </c>
      <c r="CA446" s="97">
        <v>9</v>
      </c>
    </row>
    <row r="447" spans="1:79" ht="24" hidden="1" customHeight="1" outlineLevel="1">
      <c r="A447" s="36">
        <v>7</v>
      </c>
      <c r="B447" s="88"/>
      <c r="C447" s="89"/>
      <c r="D447" s="89"/>
      <c r="E447" s="90"/>
      <c r="F447" s="91"/>
      <c r="G447" s="44" t="s">
        <v>40</v>
      </c>
      <c r="H447" s="96">
        <v>43324</v>
      </c>
      <c r="I447" s="105">
        <v>9</v>
      </c>
      <c r="J447" s="92"/>
      <c r="K447" s="92"/>
      <c r="L447" s="92"/>
      <c r="M447" s="93"/>
      <c r="N447" s="90"/>
      <c r="O447" s="94"/>
      <c r="P447" s="90"/>
      <c r="Q447" s="90"/>
      <c r="R447" s="94"/>
      <c r="S447" s="90"/>
      <c r="T447" s="90"/>
      <c r="U447" s="94"/>
      <c r="V447" s="45"/>
      <c r="W447" s="90"/>
      <c r="X447" s="44"/>
      <c r="Y447" s="45"/>
      <c r="Z447" s="90"/>
      <c r="AA447" s="94"/>
      <c r="AB447" s="45"/>
      <c r="AC447" s="90"/>
      <c r="AD447" s="44"/>
      <c r="AE447" s="45"/>
      <c r="AF447" s="90"/>
      <c r="AG447" s="94"/>
      <c r="AH447" s="90"/>
      <c r="AI447" s="90"/>
      <c r="AJ447" s="94"/>
      <c r="AK447" s="90"/>
      <c r="AL447" s="90"/>
      <c r="AM447" s="94"/>
      <c r="AN447" s="45"/>
      <c r="AO447" s="90"/>
      <c r="AP447" s="46"/>
      <c r="AQ447" s="46"/>
      <c r="AR447" s="90"/>
      <c r="AS447" s="97"/>
      <c r="AT447" s="98"/>
      <c r="AU447" s="98"/>
      <c r="AV447" s="98"/>
      <c r="AW447" s="98"/>
      <c r="AX447" s="98"/>
      <c r="AY447" s="98"/>
      <c r="AZ447" s="98"/>
      <c r="BA447" s="99"/>
      <c r="BB447" s="99"/>
      <c r="BC447" s="99"/>
      <c r="BD447" s="99"/>
      <c r="BE447" s="99"/>
      <c r="BF447" s="99"/>
      <c r="BG447" s="98">
        <v>0</v>
      </c>
      <c r="BH447" s="99">
        <v>9</v>
      </c>
      <c r="BI447" s="99">
        <v>9</v>
      </c>
      <c r="BJ447" s="99">
        <v>9</v>
      </c>
      <c r="BK447" s="99">
        <v>9</v>
      </c>
      <c r="BL447" s="99">
        <v>9</v>
      </c>
      <c r="BM447" s="99">
        <v>9</v>
      </c>
      <c r="BN447" s="99">
        <v>9</v>
      </c>
      <c r="BO447" s="97">
        <v>9</v>
      </c>
      <c r="BP447" s="97">
        <v>9</v>
      </c>
      <c r="BQ447" s="97">
        <v>9</v>
      </c>
      <c r="BR447" s="97">
        <v>9</v>
      </c>
      <c r="BS447" s="97">
        <v>9</v>
      </c>
      <c r="BT447" s="97">
        <v>9</v>
      </c>
      <c r="BU447" s="99">
        <v>9</v>
      </c>
      <c r="BV447" s="97">
        <v>9</v>
      </c>
      <c r="BW447" s="97">
        <v>9</v>
      </c>
      <c r="BX447" s="97">
        <v>9</v>
      </c>
      <c r="BY447" s="97">
        <v>9</v>
      </c>
      <c r="BZ447" s="97">
        <v>9</v>
      </c>
      <c r="CA447" s="97">
        <v>9</v>
      </c>
    </row>
    <row r="448" spans="1:79" ht="24" hidden="1" customHeight="1" outlineLevel="1">
      <c r="A448" s="36">
        <v>8</v>
      </c>
      <c r="B448" s="88"/>
      <c r="C448" s="89"/>
      <c r="D448" s="89"/>
      <c r="E448" s="90"/>
      <c r="F448" s="91"/>
      <c r="G448" s="44" t="s">
        <v>40</v>
      </c>
      <c r="H448" s="96">
        <v>43325</v>
      </c>
      <c r="I448" s="105">
        <v>9</v>
      </c>
      <c r="J448" s="92"/>
      <c r="K448" s="92"/>
      <c r="L448" s="92"/>
      <c r="M448" s="93"/>
      <c r="N448" s="90"/>
      <c r="O448" s="94"/>
      <c r="P448" s="90"/>
      <c r="Q448" s="90"/>
      <c r="R448" s="94"/>
      <c r="S448" s="90"/>
      <c r="T448" s="90"/>
      <c r="U448" s="94"/>
      <c r="V448" s="45"/>
      <c r="W448" s="90"/>
      <c r="X448" s="44"/>
      <c r="Y448" s="45"/>
      <c r="Z448" s="90"/>
      <c r="AA448" s="94"/>
      <c r="AB448" s="45"/>
      <c r="AC448" s="90"/>
      <c r="AD448" s="44"/>
      <c r="AE448" s="45"/>
      <c r="AF448" s="90"/>
      <c r="AG448" s="94"/>
      <c r="AH448" s="90"/>
      <c r="AI448" s="90"/>
      <c r="AJ448" s="94"/>
      <c r="AK448" s="90"/>
      <c r="AL448" s="90"/>
      <c r="AM448" s="94"/>
      <c r="AN448" s="45"/>
      <c r="AO448" s="90"/>
      <c r="AP448" s="46"/>
      <c r="AQ448" s="46"/>
      <c r="AR448" s="90"/>
      <c r="AS448" s="97"/>
      <c r="AT448" s="98"/>
      <c r="AU448" s="98"/>
      <c r="AV448" s="98"/>
      <c r="AW448" s="98"/>
      <c r="AX448" s="98"/>
      <c r="AY448" s="98"/>
      <c r="AZ448" s="98"/>
      <c r="BA448" s="99"/>
      <c r="BB448" s="99"/>
      <c r="BC448" s="99"/>
      <c r="BD448" s="99"/>
      <c r="BE448" s="99"/>
      <c r="BF448" s="99"/>
      <c r="BG448" s="98">
        <v>0</v>
      </c>
      <c r="BH448" s="99">
        <v>9</v>
      </c>
      <c r="BI448" s="99">
        <v>9</v>
      </c>
      <c r="BJ448" s="99">
        <v>9</v>
      </c>
      <c r="BK448" s="99">
        <v>9</v>
      </c>
      <c r="BL448" s="99">
        <v>9</v>
      </c>
      <c r="BM448" s="99">
        <v>9</v>
      </c>
      <c r="BN448" s="99">
        <v>9</v>
      </c>
      <c r="BO448" s="97">
        <v>9</v>
      </c>
      <c r="BP448" s="97">
        <v>9</v>
      </c>
      <c r="BQ448" s="97">
        <v>9</v>
      </c>
      <c r="BR448" s="97">
        <v>9</v>
      </c>
      <c r="BS448" s="97">
        <v>9</v>
      </c>
      <c r="BT448" s="97">
        <v>9</v>
      </c>
      <c r="BU448" s="99">
        <v>9</v>
      </c>
      <c r="BV448" s="97">
        <v>9</v>
      </c>
      <c r="BW448" s="97">
        <v>9</v>
      </c>
      <c r="BX448" s="97">
        <v>9</v>
      </c>
      <c r="BY448" s="97">
        <v>9</v>
      </c>
      <c r="BZ448" s="97">
        <v>9</v>
      </c>
      <c r="CA448" s="97">
        <v>9</v>
      </c>
    </row>
    <row r="449" spans="1:79" ht="24" hidden="1" customHeight="1" outlineLevel="1">
      <c r="A449" s="36">
        <v>9</v>
      </c>
      <c r="B449" s="88"/>
      <c r="C449" s="89"/>
      <c r="D449" s="89"/>
      <c r="E449" s="90"/>
      <c r="F449" s="91"/>
      <c r="G449" s="44" t="s">
        <v>40</v>
      </c>
      <c r="H449" s="96">
        <v>43326</v>
      </c>
      <c r="I449" s="105">
        <v>0</v>
      </c>
      <c r="J449" s="92"/>
      <c r="K449" s="92"/>
      <c r="L449" s="92"/>
      <c r="M449" s="93"/>
      <c r="N449" s="90"/>
      <c r="O449" s="94"/>
      <c r="P449" s="90"/>
      <c r="Q449" s="90"/>
      <c r="R449" s="94"/>
      <c r="S449" s="90"/>
      <c r="T449" s="90"/>
      <c r="U449" s="94"/>
      <c r="V449" s="45"/>
      <c r="W449" s="90"/>
      <c r="X449" s="44"/>
      <c r="Y449" s="45"/>
      <c r="Z449" s="90"/>
      <c r="AA449" s="94"/>
      <c r="AB449" s="45"/>
      <c r="AC449" s="90"/>
      <c r="AD449" s="44"/>
      <c r="AE449" s="45"/>
      <c r="AF449" s="90"/>
      <c r="AG449" s="94"/>
      <c r="AH449" s="90"/>
      <c r="AI449" s="90"/>
      <c r="AJ449" s="94"/>
      <c r="AK449" s="90"/>
      <c r="AL449" s="90"/>
      <c r="AM449" s="94"/>
      <c r="AN449" s="45"/>
      <c r="AO449" s="90"/>
      <c r="AP449" s="46"/>
      <c r="AQ449" s="46"/>
      <c r="AR449" s="90"/>
      <c r="AS449" s="97"/>
      <c r="AT449" s="98"/>
      <c r="AU449" s="98"/>
      <c r="AV449" s="98"/>
      <c r="AW449" s="98"/>
      <c r="AX449" s="98"/>
      <c r="AY449" s="98"/>
      <c r="AZ449" s="98"/>
      <c r="BA449" s="99"/>
      <c r="BB449" s="99"/>
      <c r="BC449" s="99"/>
      <c r="BD449" s="99"/>
      <c r="BE449" s="99"/>
      <c r="BF449" s="99"/>
      <c r="BG449" s="98">
        <v>0</v>
      </c>
      <c r="BH449" s="99">
        <v>9</v>
      </c>
      <c r="BI449" s="99">
        <v>9</v>
      </c>
      <c r="BJ449" s="99">
        <v>9</v>
      </c>
      <c r="BK449" s="99">
        <v>9</v>
      </c>
      <c r="BL449" s="99">
        <v>9</v>
      </c>
      <c r="BM449" s="99">
        <v>9</v>
      </c>
      <c r="BN449" s="99">
        <v>9</v>
      </c>
      <c r="BO449" s="97">
        <v>9</v>
      </c>
      <c r="BP449" s="97">
        <v>9</v>
      </c>
      <c r="BQ449" s="97">
        <v>9</v>
      </c>
      <c r="BR449" s="97">
        <v>9</v>
      </c>
      <c r="BS449" s="97">
        <v>9</v>
      </c>
      <c r="BT449" s="97">
        <v>9</v>
      </c>
      <c r="BU449" s="99">
        <v>9</v>
      </c>
      <c r="BV449" s="97">
        <v>9</v>
      </c>
      <c r="BW449" s="97">
        <v>9</v>
      </c>
      <c r="BX449" s="97">
        <v>9</v>
      </c>
      <c r="BY449" s="97">
        <v>9</v>
      </c>
      <c r="BZ449" s="97">
        <v>9</v>
      </c>
      <c r="CA449" s="97">
        <v>9</v>
      </c>
    </row>
    <row r="450" spans="1:79" ht="24" hidden="1" customHeight="1" outlineLevel="1">
      <c r="A450" s="36">
        <v>10</v>
      </c>
      <c r="B450" s="88"/>
      <c r="C450" s="89"/>
      <c r="D450" s="89"/>
      <c r="E450" s="90"/>
      <c r="F450" s="91"/>
      <c r="G450" s="44" t="s">
        <v>40</v>
      </c>
      <c r="H450" s="96">
        <v>43327</v>
      </c>
      <c r="I450" s="105">
        <v>0</v>
      </c>
      <c r="J450" s="92"/>
      <c r="K450" s="92"/>
      <c r="L450" s="92"/>
      <c r="M450" s="93"/>
      <c r="N450" s="90"/>
      <c r="O450" s="94"/>
      <c r="P450" s="90"/>
      <c r="Q450" s="90"/>
      <c r="R450" s="94"/>
      <c r="S450" s="90"/>
      <c r="T450" s="90"/>
      <c r="U450" s="94"/>
      <c r="V450" s="45"/>
      <c r="W450" s="90"/>
      <c r="X450" s="44"/>
      <c r="Y450" s="45"/>
      <c r="Z450" s="90"/>
      <c r="AA450" s="94"/>
      <c r="AB450" s="45"/>
      <c r="AC450" s="90"/>
      <c r="AD450" s="44"/>
      <c r="AE450" s="45"/>
      <c r="AF450" s="90"/>
      <c r="AG450" s="94"/>
      <c r="AH450" s="90"/>
      <c r="AI450" s="90"/>
      <c r="AJ450" s="94"/>
      <c r="AK450" s="90"/>
      <c r="AL450" s="90"/>
      <c r="AM450" s="94"/>
      <c r="AN450" s="45"/>
      <c r="AO450" s="90"/>
      <c r="AP450" s="46"/>
      <c r="AQ450" s="46"/>
      <c r="AR450" s="90"/>
      <c r="AS450" s="97"/>
      <c r="AT450" s="98"/>
      <c r="AU450" s="98"/>
      <c r="AV450" s="98"/>
      <c r="AW450" s="98"/>
      <c r="AX450" s="98"/>
      <c r="AY450" s="98"/>
      <c r="AZ450" s="98"/>
      <c r="BA450" s="99"/>
      <c r="BB450" s="99"/>
      <c r="BC450" s="99"/>
      <c r="BD450" s="99"/>
      <c r="BE450" s="99"/>
      <c r="BF450" s="99"/>
      <c r="BG450" s="98">
        <v>0</v>
      </c>
      <c r="BH450" s="99">
        <v>9</v>
      </c>
      <c r="BI450" s="99">
        <v>9</v>
      </c>
      <c r="BJ450" s="99">
        <v>9</v>
      </c>
      <c r="BK450" s="99">
        <v>9</v>
      </c>
      <c r="BL450" s="99">
        <v>9</v>
      </c>
      <c r="BM450" s="99">
        <v>9</v>
      </c>
      <c r="BN450" s="99">
        <v>9</v>
      </c>
      <c r="BO450" s="97">
        <v>9</v>
      </c>
      <c r="BP450" s="97">
        <v>9</v>
      </c>
      <c r="BQ450" s="97">
        <v>9</v>
      </c>
      <c r="BR450" s="97">
        <v>9</v>
      </c>
      <c r="BS450" s="97">
        <v>9</v>
      </c>
      <c r="BT450" s="97">
        <v>9</v>
      </c>
      <c r="BU450" s="99">
        <v>9</v>
      </c>
      <c r="BV450" s="97">
        <v>9</v>
      </c>
      <c r="BW450" s="97">
        <v>9</v>
      </c>
      <c r="BX450" s="97">
        <v>9</v>
      </c>
      <c r="BY450" s="97">
        <v>9</v>
      </c>
      <c r="BZ450" s="97">
        <v>9</v>
      </c>
      <c r="CA450" s="97">
        <v>9</v>
      </c>
    </row>
    <row r="451" spans="1:79" ht="24" hidden="1" customHeight="1" outlineLevel="1">
      <c r="A451" s="36">
        <v>11</v>
      </c>
      <c r="B451" s="88"/>
      <c r="C451" s="89"/>
      <c r="D451" s="89"/>
      <c r="E451" s="90"/>
      <c r="F451" s="91"/>
      <c r="G451" s="44" t="s">
        <v>40</v>
      </c>
      <c r="H451" s="96">
        <v>43328</v>
      </c>
      <c r="I451" s="105">
        <v>0</v>
      </c>
      <c r="J451" s="92"/>
      <c r="K451" s="92"/>
      <c r="L451" s="92"/>
      <c r="M451" s="93"/>
      <c r="N451" s="90"/>
      <c r="O451" s="94"/>
      <c r="P451" s="90"/>
      <c r="Q451" s="90"/>
      <c r="R451" s="94"/>
      <c r="S451" s="90"/>
      <c r="T451" s="90"/>
      <c r="U451" s="94"/>
      <c r="V451" s="45"/>
      <c r="W451" s="90"/>
      <c r="X451" s="44"/>
      <c r="Y451" s="45"/>
      <c r="Z451" s="90"/>
      <c r="AA451" s="94"/>
      <c r="AB451" s="45"/>
      <c r="AC451" s="90"/>
      <c r="AD451" s="44"/>
      <c r="AE451" s="45"/>
      <c r="AF451" s="90"/>
      <c r="AG451" s="94"/>
      <c r="AH451" s="90"/>
      <c r="AI451" s="90"/>
      <c r="AJ451" s="94"/>
      <c r="AK451" s="90"/>
      <c r="AL451" s="90"/>
      <c r="AM451" s="94"/>
      <c r="AN451" s="45"/>
      <c r="AO451" s="90"/>
      <c r="AP451" s="46"/>
      <c r="AQ451" s="46"/>
      <c r="AR451" s="90"/>
      <c r="AS451" s="97"/>
      <c r="AT451" s="98"/>
      <c r="AU451" s="98"/>
      <c r="AV451" s="98"/>
      <c r="AW451" s="98"/>
      <c r="AX451" s="98"/>
      <c r="AY451" s="98"/>
      <c r="AZ451" s="98"/>
      <c r="BA451" s="99"/>
      <c r="BB451" s="99"/>
      <c r="BC451" s="99"/>
      <c r="BD451" s="99"/>
      <c r="BE451" s="99"/>
      <c r="BF451" s="99"/>
      <c r="BG451" s="98">
        <v>0</v>
      </c>
      <c r="BH451" s="99">
        <v>9</v>
      </c>
      <c r="BI451" s="99">
        <v>9</v>
      </c>
      <c r="BJ451" s="99">
        <v>9</v>
      </c>
      <c r="BK451" s="99">
        <v>9</v>
      </c>
      <c r="BL451" s="99">
        <v>9</v>
      </c>
      <c r="BM451" s="99">
        <v>9</v>
      </c>
      <c r="BN451" s="99">
        <v>9</v>
      </c>
      <c r="BO451" s="97">
        <v>9</v>
      </c>
      <c r="BP451" s="97">
        <v>9</v>
      </c>
      <c r="BQ451" s="97">
        <v>9</v>
      </c>
      <c r="BR451" s="97">
        <v>9</v>
      </c>
      <c r="BS451" s="97">
        <v>9</v>
      </c>
      <c r="BT451" s="97">
        <v>9</v>
      </c>
      <c r="BU451" s="99">
        <v>9</v>
      </c>
      <c r="BV451" s="97">
        <v>9</v>
      </c>
      <c r="BW451" s="97">
        <v>9</v>
      </c>
      <c r="BX451" s="97">
        <v>9</v>
      </c>
      <c r="BY451" s="97">
        <v>9</v>
      </c>
      <c r="BZ451" s="97">
        <v>9</v>
      </c>
      <c r="CA451" s="97">
        <v>9</v>
      </c>
    </row>
    <row r="452" spans="1:79" ht="24" hidden="1" customHeight="1" outlineLevel="1">
      <c r="A452" s="36">
        <v>12</v>
      </c>
      <c r="B452" s="88"/>
      <c r="C452" s="89"/>
      <c r="D452" s="89"/>
      <c r="E452" s="90"/>
      <c r="F452" s="91"/>
      <c r="G452" s="44" t="s">
        <v>40</v>
      </c>
      <c r="H452" s="96">
        <v>43329</v>
      </c>
      <c r="I452" s="105">
        <v>0</v>
      </c>
      <c r="J452" s="92"/>
      <c r="K452" s="92"/>
      <c r="L452" s="92"/>
      <c r="M452" s="93"/>
      <c r="N452" s="90"/>
      <c r="O452" s="94"/>
      <c r="P452" s="90"/>
      <c r="Q452" s="90"/>
      <c r="R452" s="94"/>
      <c r="S452" s="90"/>
      <c r="T452" s="90"/>
      <c r="U452" s="94"/>
      <c r="V452" s="45"/>
      <c r="W452" s="90"/>
      <c r="X452" s="44"/>
      <c r="Y452" s="45"/>
      <c r="Z452" s="90"/>
      <c r="AA452" s="94"/>
      <c r="AB452" s="45"/>
      <c r="AC452" s="90"/>
      <c r="AD452" s="44"/>
      <c r="AE452" s="45"/>
      <c r="AF452" s="90"/>
      <c r="AG452" s="94"/>
      <c r="AH452" s="90"/>
      <c r="AI452" s="90"/>
      <c r="AJ452" s="94"/>
      <c r="AK452" s="90"/>
      <c r="AL452" s="90"/>
      <c r="AM452" s="94"/>
      <c r="AN452" s="45"/>
      <c r="AO452" s="90"/>
      <c r="AP452" s="46"/>
      <c r="AQ452" s="46"/>
      <c r="AR452" s="90"/>
      <c r="AS452" s="97"/>
      <c r="AT452" s="98"/>
      <c r="AU452" s="98"/>
      <c r="AV452" s="98"/>
      <c r="AW452" s="98"/>
      <c r="AX452" s="98"/>
      <c r="AY452" s="98"/>
      <c r="AZ452" s="98"/>
      <c r="BA452" s="99"/>
      <c r="BB452" s="99"/>
      <c r="BC452" s="99"/>
      <c r="BD452" s="99"/>
      <c r="BE452" s="99"/>
      <c r="BF452" s="99"/>
      <c r="BG452" s="98">
        <v>0</v>
      </c>
      <c r="BH452" s="99">
        <v>9</v>
      </c>
      <c r="BI452" s="99">
        <v>9</v>
      </c>
      <c r="BJ452" s="99">
        <v>9</v>
      </c>
      <c r="BK452" s="99">
        <v>9</v>
      </c>
      <c r="BL452" s="99">
        <v>9</v>
      </c>
      <c r="BM452" s="99">
        <v>9</v>
      </c>
      <c r="BN452" s="99">
        <v>9</v>
      </c>
      <c r="BO452" s="97">
        <v>9</v>
      </c>
      <c r="BP452" s="97">
        <v>9</v>
      </c>
      <c r="BQ452" s="97">
        <v>9</v>
      </c>
      <c r="BR452" s="97">
        <v>9</v>
      </c>
      <c r="BS452" s="97">
        <v>9</v>
      </c>
      <c r="BT452" s="97">
        <v>9</v>
      </c>
      <c r="BU452" s="99">
        <v>9</v>
      </c>
      <c r="BV452" s="97">
        <v>9</v>
      </c>
      <c r="BW452" s="97">
        <v>9</v>
      </c>
      <c r="BX452" s="97">
        <v>9</v>
      </c>
      <c r="BY452" s="97">
        <v>9</v>
      </c>
      <c r="BZ452" s="97">
        <v>9</v>
      </c>
      <c r="CA452" s="97">
        <v>9</v>
      </c>
    </row>
    <row r="453" spans="1:79" ht="24" hidden="1" customHeight="1" outlineLevel="1">
      <c r="A453" s="36">
        <v>13</v>
      </c>
      <c r="B453" s="88"/>
      <c r="C453" s="89"/>
      <c r="D453" s="89"/>
      <c r="E453" s="90"/>
      <c r="F453" s="91"/>
      <c r="G453" s="44" t="s">
        <v>40</v>
      </c>
      <c r="H453" s="96">
        <v>43330</v>
      </c>
      <c r="I453" s="105">
        <v>0</v>
      </c>
      <c r="J453" s="92"/>
      <c r="K453" s="92"/>
      <c r="L453" s="92"/>
      <c r="M453" s="93"/>
      <c r="N453" s="90"/>
      <c r="O453" s="94"/>
      <c r="P453" s="90"/>
      <c r="Q453" s="90"/>
      <c r="R453" s="94"/>
      <c r="S453" s="90"/>
      <c r="T453" s="90"/>
      <c r="U453" s="94"/>
      <c r="V453" s="45"/>
      <c r="W453" s="90"/>
      <c r="X453" s="44"/>
      <c r="Y453" s="45"/>
      <c r="Z453" s="90"/>
      <c r="AA453" s="94"/>
      <c r="AB453" s="45"/>
      <c r="AC453" s="90"/>
      <c r="AD453" s="44"/>
      <c r="AE453" s="45"/>
      <c r="AF453" s="90"/>
      <c r="AG453" s="94"/>
      <c r="AH453" s="90"/>
      <c r="AI453" s="90"/>
      <c r="AJ453" s="94"/>
      <c r="AK453" s="90"/>
      <c r="AL453" s="90"/>
      <c r="AM453" s="94"/>
      <c r="AN453" s="45"/>
      <c r="AO453" s="90"/>
      <c r="AP453" s="46"/>
      <c r="AQ453" s="46"/>
      <c r="AR453" s="90"/>
      <c r="AS453" s="97"/>
      <c r="AT453" s="98"/>
      <c r="AU453" s="98"/>
      <c r="AV453" s="98"/>
      <c r="AW453" s="98"/>
      <c r="AX453" s="98"/>
      <c r="AY453" s="98"/>
      <c r="AZ453" s="98"/>
      <c r="BA453" s="99"/>
      <c r="BB453" s="99"/>
      <c r="BC453" s="99"/>
      <c r="BD453" s="99"/>
      <c r="BE453" s="99"/>
      <c r="BF453" s="99"/>
      <c r="BG453" s="98">
        <v>0</v>
      </c>
      <c r="BH453" s="99">
        <v>9</v>
      </c>
      <c r="BI453" s="99">
        <v>9</v>
      </c>
      <c r="BJ453" s="99">
        <v>9</v>
      </c>
      <c r="BK453" s="99">
        <v>9</v>
      </c>
      <c r="BL453" s="99">
        <v>9</v>
      </c>
      <c r="BM453" s="99">
        <v>9</v>
      </c>
      <c r="BN453" s="99">
        <v>9</v>
      </c>
      <c r="BO453" s="97">
        <v>9</v>
      </c>
      <c r="BP453" s="97">
        <v>9</v>
      </c>
      <c r="BQ453" s="97">
        <v>9</v>
      </c>
      <c r="BR453" s="97">
        <v>9</v>
      </c>
      <c r="BS453" s="97">
        <v>9</v>
      </c>
      <c r="BT453" s="97">
        <v>9</v>
      </c>
      <c r="BU453" s="99">
        <v>9</v>
      </c>
      <c r="BV453" s="97">
        <v>9</v>
      </c>
      <c r="BW453" s="97">
        <v>9</v>
      </c>
      <c r="BX453" s="97">
        <v>9</v>
      </c>
      <c r="BY453" s="97">
        <v>9</v>
      </c>
      <c r="BZ453" s="97">
        <v>9</v>
      </c>
      <c r="CA453" s="97">
        <v>9</v>
      </c>
    </row>
    <row r="454" spans="1:79" ht="24" hidden="1" customHeight="1" outlineLevel="1">
      <c r="A454" s="36">
        <v>14</v>
      </c>
      <c r="B454" s="88"/>
      <c r="C454" s="89"/>
      <c r="D454" s="89"/>
      <c r="E454" s="90"/>
      <c r="F454" s="91"/>
      <c r="G454" s="44" t="s">
        <v>40</v>
      </c>
      <c r="H454" s="96">
        <v>43331</v>
      </c>
      <c r="I454" s="105">
        <v>0</v>
      </c>
      <c r="J454" s="92"/>
      <c r="K454" s="92"/>
      <c r="L454" s="92"/>
      <c r="M454" s="93"/>
      <c r="N454" s="90"/>
      <c r="O454" s="94"/>
      <c r="P454" s="90"/>
      <c r="Q454" s="90"/>
      <c r="R454" s="94"/>
      <c r="S454" s="90"/>
      <c r="T454" s="90"/>
      <c r="U454" s="94"/>
      <c r="V454" s="45"/>
      <c r="W454" s="90"/>
      <c r="X454" s="44"/>
      <c r="Y454" s="45"/>
      <c r="Z454" s="90"/>
      <c r="AA454" s="94"/>
      <c r="AB454" s="45"/>
      <c r="AC454" s="90"/>
      <c r="AD454" s="44"/>
      <c r="AE454" s="45"/>
      <c r="AF454" s="90"/>
      <c r="AG454" s="94"/>
      <c r="AH454" s="90"/>
      <c r="AI454" s="90"/>
      <c r="AJ454" s="94"/>
      <c r="AK454" s="90"/>
      <c r="AL454" s="90"/>
      <c r="AM454" s="94"/>
      <c r="AN454" s="45"/>
      <c r="AO454" s="90"/>
      <c r="AP454" s="46"/>
      <c r="AQ454" s="46"/>
      <c r="AR454" s="90"/>
      <c r="AS454" s="97"/>
      <c r="AT454" s="98"/>
      <c r="AU454" s="98"/>
      <c r="AV454" s="98"/>
      <c r="AW454" s="98"/>
      <c r="AX454" s="98"/>
      <c r="AY454" s="98"/>
      <c r="AZ454" s="98"/>
      <c r="BA454" s="99"/>
      <c r="BB454" s="99"/>
      <c r="BC454" s="99"/>
      <c r="BD454" s="99"/>
      <c r="BE454" s="99"/>
      <c r="BF454" s="99"/>
      <c r="BG454" s="98">
        <v>0</v>
      </c>
      <c r="BH454" s="99">
        <v>9</v>
      </c>
      <c r="BI454" s="99">
        <v>9</v>
      </c>
      <c r="BJ454" s="99">
        <v>9</v>
      </c>
      <c r="BK454" s="99">
        <v>9</v>
      </c>
      <c r="BL454" s="99">
        <v>9</v>
      </c>
      <c r="BM454" s="99">
        <v>9</v>
      </c>
      <c r="BN454" s="99">
        <v>9</v>
      </c>
      <c r="BO454" s="97">
        <v>9</v>
      </c>
      <c r="BP454" s="97">
        <v>9</v>
      </c>
      <c r="BQ454" s="97">
        <v>9</v>
      </c>
      <c r="BR454" s="97">
        <v>9</v>
      </c>
      <c r="BS454" s="97">
        <v>9</v>
      </c>
      <c r="BT454" s="97">
        <v>9</v>
      </c>
      <c r="BU454" s="99">
        <v>9</v>
      </c>
      <c r="BV454" s="97">
        <v>9</v>
      </c>
      <c r="BW454" s="97">
        <v>9</v>
      </c>
      <c r="BX454" s="97">
        <v>9</v>
      </c>
      <c r="BY454" s="97">
        <v>9</v>
      </c>
      <c r="BZ454" s="97">
        <v>9</v>
      </c>
      <c r="CA454" s="97">
        <v>9</v>
      </c>
    </row>
    <row r="455" spans="1:79" ht="24" hidden="1" customHeight="1" outlineLevel="1">
      <c r="B455" s="88"/>
      <c r="C455" s="89"/>
      <c r="D455" s="89"/>
      <c r="E455" s="90"/>
      <c r="F455" s="91"/>
      <c r="G455" s="44" t="s">
        <v>40</v>
      </c>
      <c r="H455" s="96">
        <v>43332</v>
      </c>
      <c r="I455" s="105">
        <v>0</v>
      </c>
      <c r="J455" s="92"/>
      <c r="K455" s="92"/>
      <c r="L455" s="92"/>
      <c r="M455" s="93"/>
      <c r="N455" s="90"/>
      <c r="O455" s="94"/>
      <c r="P455" s="90"/>
      <c r="Q455" s="90"/>
      <c r="R455" s="94"/>
      <c r="S455" s="90"/>
      <c r="T455" s="90"/>
      <c r="U455" s="94"/>
      <c r="V455" s="45"/>
      <c r="W455" s="90"/>
      <c r="X455" s="44"/>
      <c r="Y455" s="45"/>
      <c r="Z455" s="90"/>
      <c r="AA455" s="94"/>
      <c r="AB455" s="45"/>
      <c r="AC455" s="90"/>
      <c r="AD455" s="44"/>
      <c r="AE455" s="45"/>
      <c r="AF455" s="90"/>
      <c r="AG455" s="94"/>
      <c r="AH455" s="90"/>
      <c r="AI455" s="90"/>
      <c r="AJ455" s="94"/>
      <c r="AK455" s="90"/>
      <c r="AL455" s="90"/>
      <c r="AM455" s="94"/>
      <c r="AN455" s="45"/>
      <c r="AO455" s="90"/>
      <c r="AP455" s="46"/>
      <c r="AQ455" s="46"/>
      <c r="AR455" s="90"/>
      <c r="AS455" s="97"/>
      <c r="AT455" s="98"/>
      <c r="AU455" s="98"/>
      <c r="AV455" s="98"/>
      <c r="AW455" s="98"/>
      <c r="AX455" s="98"/>
      <c r="AY455" s="98"/>
      <c r="AZ455" s="98"/>
      <c r="BA455" s="99"/>
      <c r="BB455" s="99"/>
      <c r="BC455" s="99"/>
      <c r="BD455" s="99"/>
      <c r="BE455" s="99"/>
      <c r="BF455" s="99"/>
      <c r="BG455" s="98">
        <v>0</v>
      </c>
      <c r="BH455" s="99">
        <v>9</v>
      </c>
      <c r="BI455" s="99">
        <v>9</v>
      </c>
      <c r="BJ455" s="99">
        <v>9</v>
      </c>
      <c r="BK455" s="99">
        <v>9</v>
      </c>
      <c r="BL455" s="99">
        <v>9</v>
      </c>
      <c r="BM455" s="99">
        <v>9</v>
      </c>
      <c r="BN455" s="99">
        <v>9</v>
      </c>
      <c r="BO455" s="97">
        <v>9</v>
      </c>
      <c r="BP455" s="97">
        <v>9</v>
      </c>
      <c r="BQ455" s="97">
        <v>9</v>
      </c>
      <c r="BR455" s="97">
        <v>9</v>
      </c>
      <c r="BS455" s="97">
        <v>9</v>
      </c>
      <c r="BT455" s="97">
        <v>9</v>
      </c>
      <c r="BU455" s="99">
        <v>9</v>
      </c>
      <c r="BV455" s="97">
        <v>9</v>
      </c>
      <c r="BW455" s="97">
        <v>9</v>
      </c>
      <c r="BX455" s="97">
        <v>9</v>
      </c>
      <c r="BY455" s="97">
        <v>9</v>
      </c>
      <c r="BZ455" s="97">
        <v>9</v>
      </c>
      <c r="CA455" s="97">
        <v>9</v>
      </c>
    </row>
    <row r="456" spans="1:79" ht="24" hidden="1" customHeight="1" outlineLevel="1">
      <c r="B456" s="88"/>
      <c r="C456" s="89"/>
      <c r="D456" s="89"/>
      <c r="E456" s="90"/>
      <c r="F456" s="91"/>
      <c r="G456" s="44" t="s">
        <v>40</v>
      </c>
      <c r="H456" s="96">
        <v>43333</v>
      </c>
      <c r="I456" s="105">
        <v>9</v>
      </c>
      <c r="J456" s="92"/>
      <c r="K456" s="92"/>
      <c r="L456" s="92"/>
      <c r="M456" s="93"/>
      <c r="N456" s="90"/>
      <c r="O456" s="94"/>
      <c r="P456" s="90"/>
      <c r="Q456" s="90"/>
      <c r="R456" s="94"/>
      <c r="S456" s="90"/>
      <c r="T456" s="90"/>
      <c r="U456" s="94"/>
      <c r="V456" s="45"/>
      <c r="W456" s="90"/>
      <c r="X456" s="44"/>
      <c r="Y456" s="45"/>
      <c r="Z456" s="90"/>
      <c r="AA456" s="94"/>
      <c r="AB456" s="45"/>
      <c r="AC456" s="90"/>
      <c r="AD456" s="44"/>
      <c r="AE456" s="45"/>
      <c r="AF456" s="90"/>
      <c r="AG456" s="94"/>
      <c r="AH456" s="90"/>
      <c r="AI456" s="90"/>
      <c r="AJ456" s="94"/>
      <c r="AK456" s="90"/>
      <c r="AL456" s="90"/>
      <c r="AM456" s="94"/>
      <c r="AN456" s="45"/>
      <c r="AO456" s="90"/>
      <c r="AP456" s="46"/>
      <c r="AQ456" s="46"/>
      <c r="AR456" s="90"/>
      <c r="AS456" s="97"/>
      <c r="AT456" s="98"/>
      <c r="AU456" s="98"/>
      <c r="AV456" s="98"/>
      <c r="AW456" s="98"/>
      <c r="AX456" s="98"/>
      <c r="AY456" s="98"/>
      <c r="AZ456" s="98"/>
      <c r="BA456" s="99"/>
      <c r="BB456" s="99"/>
      <c r="BC456" s="99"/>
      <c r="BD456" s="99"/>
      <c r="BE456" s="99"/>
      <c r="BF456" s="99"/>
      <c r="BG456" s="98">
        <v>0</v>
      </c>
      <c r="BH456" s="99">
        <v>9</v>
      </c>
      <c r="BI456" s="99">
        <v>9</v>
      </c>
      <c r="BJ456" s="99">
        <v>9</v>
      </c>
      <c r="BK456" s="99">
        <v>9</v>
      </c>
      <c r="BL456" s="99">
        <v>9</v>
      </c>
      <c r="BM456" s="99">
        <v>9</v>
      </c>
      <c r="BN456" s="99">
        <v>9</v>
      </c>
      <c r="BO456" s="97">
        <v>9</v>
      </c>
      <c r="BP456" s="97">
        <v>9</v>
      </c>
      <c r="BQ456" s="97">
        <v>9</v>
      </c>
      <c r="BR456" s="97">
        <v>9</v>
      </c>
      <c r="BS456" s="97">
        <v>9</v>
      </c>
      <c r="BT456" s="97">
        <v>9</v>
      </c>
      <c r="BU456" s="99">
        <v>9</v>
      </c>
      <c r="BV456" s="97">
        <v>9</v>
      </c>
      <c r="BW456" s="97">
        <v>9</v>
      </c>
      <c r="BX456" s="97">
        <v>9</v>
      </c>
      <c r="BY456" s="97">
        <v>9</v>
      </c>
      <c r="BZ456" s="97">
        <v>9</v>
      </c>
      <c r="CA456" s="97">
        <v>9</v>
      </c>
    </row>
    <row r="457" spans="1:79" ht="24" hidden="1" customHeight="1" outlineLevel="1">
      <c r="B457" s="88"/>
      <c r="C457" s="89"/>
      <c r="D457" s="89"/>
      <c r="E457" s="90"/>
      <c r="F457" s="91"/>
      <c r="G457" s="44" t="s">
        <v>40</v>
      </c>
      <c r="H457" s="96">
        <v>43334</v>
      </c>
      <c r="I457" s="105">
        <v>9</v>
      </c>
      <c r="J457" s="92"/>
      <c r="K457" s="92"/>
      <c r="L457" s="92"/>
      <c r="M457" s="93"/>
      <c r="N457" s="90"/>
      <c r="O457" s="94"/>
      <c r="P457" s="90"/>
      <c r="Q457" s="90"/>
      <c r="R457" s="94"/>
      <c r="S457" s="90"/>
      <c r="T457" s="90"/>
      <c r="U457" s="94"/>
      <c r="V457" s="45"/>
      <c r="W457" s="90"/>
      <c r="X457" s="44"/>
      <c r="Y457" s="45"/>
      <c r="Z457" s="90"/>
      <c r="AA457" s="94"/>
      <c r="AB457" s="45"/>
      <c r="AC457" s="90"/>
      <c r="AD457" s="44"/>
      <c r="AE457" s="45"/>
      <c r="AF457" s="90"/>
      <c r="AG457" s="94"/>
      <c r="AH457" s="90"/>
      <c r="AI457" s="90"/>
      <c r="AJ457" s="94"/>
      <c r="AK457" s="90"/>
      <c r="AL457" s="90"/>
      <c r="AM457" s="94"/>
      <c r="AN457" s="45"/>
      <c r="AO457" s="90"/>
      <c r="AP457" s="46"/>
      <c r="AQ457" s="46"/>
      <c r="AR457" s="90"/>
      <c r="AS457" s="97"/>
      <c r="AT457" s="98"/>
      <c r="AU457" s="98"/>
      <c r="AV457" s="98"/>
      <c r="AW457" s="98"/>
      <c r="AX457" s="98"/>
      <c r="AY457" s="98"/>
      <c r="AZ457" s="98"/>
      <c r="BA457" s="99"/>
      <c r="BB457" s="99"/>
      <c r="BC457" s="99"/>
      <c r="BD457" s="99"/>
      <c r="BE457" s="99"/>
      <c r="BF457" s="99"/>
      <c r="BG457" s="98">
        <v>0</v>
      </c>
      <c r="BH457" s="99">
        <v>9</v>
      </c>
      <c r="BI457" s="99">
        <v>9</v>
      </c>
      <c r="BJ457" s="99">
        <v>9</v>
      </c>
      <c r="BK457" s="99">
        <v>9</v>
      </c>
      <c r="BL457" s="99">
        <v>9</v>
      </c>
      <c r="BM457" s="99">
        <v>9</v>
      </c>
      <c r="BN457" s="99">
        <v>9</v>
      </c>
      <c r="BO457" s="97">
        <v>9</v>
      </c>
      <c r="BP457" s="97">
        <v>9</v>
      </c>
      <c r="BQ457" s="97">
        <v>9</v>
      </c>
      <c r="BR457" s="97">
        <v>9</v>
      </c>
      <c r="BS457" s="97">
        <v>9</v>
      </c>
      <c r="BT457" s="97">
        <v>9</v>
      </c>
      <c r="BU457" s="99">
        <v>9</v>
      </c>
      <c r="BV457" s="97">
        <v>9</v>
      </c>
      <c r="BW457" s="97">
        <v>9</v>
      </c>
      <c r="BX457" s="97">
        <v>9</v>
      </c>
      <c r="BY457" s="97">
        <v>9</v>
      </c>
      <c r="BZ457" s="97">
        <v>9</v>
      </c>
      <c r="CA457" s="97">
        <v>9</v>
      </c>
    </row>
    <row r="458" spans="1:79" ht="24" hidden="1" customHeight="1" outlineLevel="1">
      <c r="B458" s="88"/>
      <c r="C458" s="89"/>
      <c r="D458" s="89"/>
      <c r="E458" s="90"/>
      <c r="F458" s="91"/>
      <c r="G458" s="44" t="s">
        <v>40</v>
      </c>
      <c r="H458" s="96">
        <v>43335</v>
      </c>
      <c r="I458" s="105">
        <v>9</v>
      </c>
      <c r="J458" s="92"/>
      <c r="K458" s="92"/>
      <c r="L458" s="92"/>
      <c r="M458" s="93"/>
      <c r="N458" s="90"/>
      <c r="O458" s="94"/>
      <c r="P458" s="90"/>
      <c r="Q458" s="90"/>
      <c r="R458" s="94"/>
      <c r="S458" s="90"/>
      <c r="T458" s="90"/>
      <c r="U458" s="94"/>
      <c r="V458" s="45"/>
      <c r="W458" s="90"/>
      <c r="X458" s="44"/>
      <c r="Y458" s="45"/>
      <c r="Z458" s="90"/>
      <c r="AA458" s="94"/>
      <c r="AB458" s="45"/>
      <c r="AC458" s="90"/>
      <c r="AD458" s="44"/>
      <c r="AE458" s="45"/>
      <c r="AF458" s="90"/>
      <c r="AG458" s="94"/>
      <c r="AH458" s="90"/>
      <c r="AI458" s="90"/>
      <c r="AJ458" s="94"/>
      <c r="AK458" s="90"/>
      <c r="AL458" s="90"/>
      <c r="AM458" s="94"/>
      <c r="AN458" s="45"/>
      <c r="AO458" s="90"/>
      <c r="AP458" s="46"/>
      <c r="AQ458" s="46"/>
      <c r="AR458" s="90"/>
      <c r="AS458" s="97"/>
      <c r="AT458" s="98"/>
      <c r="AU458" s="98"/>
      <c r="AV458" s="98"/>
      <c r="AW458" s="98"/>
      <c r="AX458" s="98"/>
      <c r="AY458" s="98"/>
      <c r="AZ458" s="98"/>
      <c r="BA458" s="99"/>
      <c r="BB458" s="99"/>
      <c r="BC458" s="99"/>
      <c r="BD458" s="99"/>
      <c r="BE458" s="99"/>
      <c r="BF458" s="99"/>
      <c r="BG458" s="98">
        <v>0</v>
      </c>
      <c r="BH458" s="99">
        <v>9</v>
      </c>
      <c r="BI458" s="99">
        <v>9</v>
      </c>
      <c r="BJ458" s="99">
        <v>9</v>
      </c>
      <c r="BK458" s="99">
        <v>9</v>
      </c>
      <c r="BL458" s="99">
        <v>9</v>
      </c>
      <c r="BM458" s="99">
        <v>9</v>
      </c>
      <c r="BN458" s="99">
        <v>9</v>
      </c>
      <c r="BO458" s="97">
        <v>9</v>
      </c>
      <c r="BP458" s="97">
        <v>9</v>
      </c>
      <c r="BQ458" s="97">
        <v>9</v>
      </c>
      <c r="BR458" s="97">
        <v>9</v>
      </c>
      <c r="BS458" s="97">
        <v>9</v>
      </c>
      <c r="BT458" s="97">
        <v>9</v>
      </c>
      <c r="BU458" s="99">
        <v>9</v>
      </c>
      <c r="BV458" s="97">
        <v>9</v>
      </c>
      <c r="BW458" s="97">
        <v>9</v>
      </c>
      <c r="BX458" s="97">
        <v>9</v>
      </c>
      <c r="BY458" s="97">
        <v>9</v>
      </c>
      <c r="BZ458" s="97">
        <v>9</v>
      </c>
      <c r="CA458" s="97">
        <v>9</v>
      </c>
    </row>
    <row r="459" spans="1:79" ht="24" hidden="1" customHeight="1" outlineLevel="1">
      <c r="B459" s="88"/>
      <c r="C459" s="89"/>
      <c r="D459" s="89"/>
      <c r="E459" s="90"/>
      <c r="F459" s="91"/>
      <c r="G459" s="44" t="s">
        <v>40</v>
      </c>
      <c r="H459" s="96">
        <v>43336</v>
      </c>
      <c r="I459" s="105">
        <v>9</v>
      </c>
      <c r="J459" s="92"/>
      <c r="K459" s="92"/>
      <c r="L459" s="92"/>
      <c r="M459" s="93"/>
      <c r="N459" s="90"/>
      <c r="O459" s="94"/>
      <c r="P459" s="90"/>
      <c r="Q459" s="90"/>
      <c r="R459" s="94"/>
      <c r="S459" s="90"/>
      <c r="T459" s="90"/>
      <c r="U459" s="94"/>
      <c r="V459" s="45"/>
      <c r="W459" s="90"/>
      <c r="X459" s="44"/>
      <c r="Y459" s="45"/>
      <c r="Z459" s="90"/>
      <c r="AA459" s="94"/>
      <c r="AB459" s="45"/>
      <c r="AC459" s="90"/>
      <c r="AD459" s="44"/>
      <c r="AE459" s="45"/>
      <c r="AF459" s="90"/>
      <c r="AG459" s="94"/>
      <c r="AH459" s="90"/>
      <c r="AI459" s="90"/>
      <c r="AJ459" s="94"/>
      <c r="AK459" s="90"/>
      <c r="AL459" s="90"/>
      <c r="AM459" s="94"/>
      <c r="AN459" s="45"/>
      <c r="AO459" s="90"/>
      <c r="AP459" s="46"/>
      <c r="AQ459" s="46"/>
      <c r="AR459" s="90"/>
      <c r="AS459" s="97"/>
      <c r="AT459" s="98"/>
      <c r="AU459" s="98"/>
      <c r="AV459" s="98"/>
      <c r="AW459" s="98"/>
      <c r="AX459" s="98"/>
      <c r="AY459" s="98"/>
      <c r="AZ459" s="98"/>
      <c r="BA459" s="99"/>
      <c r="BB459" s="99"/>
      <c r="BC459" s="99"/>
      <c r="BD459" s="99"/>
      <c r="BE459" s="99"/>
      <c r="BF459" s="99"/>
      <c r="BG459" s="98">
        <v>0</v>
      </c>
      <c r="BH459" s="99">
        <v>9</v>
      </c>
      <c r="BI459" s="99">
        <v>9</v>
      </c>
      <c r="BJ459" s="99">
        <v>9</v>
      </c>
      <c r="BK459" s="99">
        <v>9</v>
      </c>
      <c r="BL459" s="99">
        <v>9</v>
      </c>
      <c r="BM459" s="99">
        <v>9</v>
      </c>
      <c r="BN459" s="99">
        <v>9</v>
      </c>
      <c r="BO459" s="97">
        <v>9</v>
      </c>
      <c r="BP459" s="97">
        <v>9</v>
      </c>
      <c r="BQ459" s="97">
        <v>9</v>
      </c>
      <c r="BR459" s="97">
        <v>9</v>
      </c>
      <c r="BS459" s="97">
        <v>9</v>
      </c>
      <c r="BT459" s="97">
        <v>9</v>
      </c>
      <c r="BU459" s="99">
        <v>9</v>
      </c>
      <c r="BV459" s="97">
        <v>9</v>
      </c>
      <c r="BW459" s="97">
        <v>9</v>
      </c>
      <c r="BX459" s="97">
        <v>9</v>
      </c>
      <c r="BY459" s="97">
        <v>9</v>
      </c>
      <c r="BZ459" s="97">
        <v>9</v>
      </c>
      <c r="CA459" s="97">
        <v>9</v>
      </c>
    </row>
    <row r="460" spans="1:79" ht="24" hidden="1" customHeight="1" outlineLevel="1">
      <c r="B460" s="88"/>
      <c r="C460" s="89"/>
      <c r="D460" s="89"/>
      <c r="E460" s="90"/>
      <c r="F460" s="91"/>
      <c r="G460" s="44" t="s">
        <v>40</v>
      </c>
      <c r="H460" s="96">
        <v>43337</v>
      </c>
      <c r="I460" s="105">
        <v>9</v>
      </c>
      <c r="J460" s="92"/>
      <c r="K460" s="92"/>
      <c r="L460" s="92"/>
      <c r="M460" s="93"/>
      <c r="N460" s="90"/>
      <c r="O460" s="94"/>
      <c r="P460" s="90"/>
      <c r="Q460" s="90"/>
      <c r="R460" s="94"/>
      <c r="S460" s="90"/>
      <c r="T460" s="90"/>
      <c r="U460" s="94"/>
      <c r="V460" s="45"/>
      <c r="W460" s="90"/>
      <c r="X460" s="44"/>
      <c r="Y460" s="45"/>
      <c r="Z460" s="90"/>
      <c r="AA460" s="94"/>
      <c r="AB460" s="45"/>
      <c r="AC460" s="90"/>
      <c r="AD460" s="44"/>
      <c r="AE460" s="45"/>
      <c r="AF460" s="90"/>
      <c r="AG460" s="94"/>
      <c r="AH460" s="90"/>
      <c r="AI460" s="90"/>
      <c r="AJ460" s="94"/>
      <c r="AK460" s="90"/>
      <c r="AL460" s="90"/>
      <c r="AM460" s="94"/>
      <c r="AN460" s="45"/>
      <c r="AO460" s="90"/>
      <c r="AP460" s="46"/>
      <c r="AQ460" s="46"/>
      <c r="AR460" s="90"/>
      <c r="AS460" s="97"/>
      <c r="AT460" s="98"/>
      <c r="AU460" s="98"/>
      <c r="AV460" s="98"/>
      <c r="AW460" s="98"/>
      <c r="AX460" s="98"/>
      <c r="AY460" s="98"/>
      <c r="AZ460" s="98"/>
      <c r="BA460" s="99"/>
      <c r="BB460" s="99"/>
      <c r="BC460" s="99"/>
      <c r="BD460" s="99"/>
      <c r="BE460" s="99"/>
      <c r="BF460" s="99"/>
      <c r="BG460" s="98">
        <v>0</v>
      </c>
      <c r="BH460" s="99">
        <v>9</v>
      </c>
      <c r="BI460" s="99">
        <v>9</v>
      </c>
      <c r="BJ460" s="99">
        <v>9</v>
      </c>
      <c r="BK460" s="99">
        <v>9</v>
      </c>
      <c r="BL460" s="99">
        <v>9</v>
      </c>
      <c r="BM460" s="99">
        <v>9</v>
      </c>
      <c r="BN460" s="99">
        <v>9</v>
      </c>
      <c r="BO460" s="97">
        <v>9</v>
      </c>
      <c r="BP460" s="97">
        <v>9</v>
      </c>
      <c r="BQ460" s="97">
        <v>9</v>
      </c>
      <c r="BR460" s="97">
        <v>9</v>
      </c>
      <c r="BS460" s="97">
        <v>9</v>
      </c>
      <c r="BT460" s="97">
        <v>9</v>
      </c>
      <c r="BU460" s="99">
        <v>9</v>
      </c>
      <c r="BV460" s="97">
        <v>9</v>
      </c>
      <c r="BW460" s="97">
        <v>9</v>
      </c>
      <c r="BX460" s="97">
        <v>9</v>
      </c>
      <c r="BY460" s="97">
        <v>9</v>
      </c>
      <c r="BZ460" s="97">
        <v>9</v>
      </c>
      <c r="CA460" s="97">
        <v>9</v>
      </c>
    </row>
    <row r="461" spans="1:79" ht="24" hidden="1" customHeight="1" outlineLevel="1">
      <c r="B461" s="88"/>
      <c r="C461" s="89"/>
      <c r="D461" s="89"/>
      <c r="E461" s="90"/>
      <c r="F461" s="91"/>
      <c r="G461" s="44" t="s">
        <v>40</v>
      </c>
      <c r="H461" s="96">
        <v>43338</v>
      </c>
      <c r="I461" s="105">
        <v>9</v>
      </c>
      <c r="J461" s="92"/>
      <c r="K461" s="92"/>
      <c r="L461" s="92"/>
      <c r="M461" s="93"/>
      <c r="N461" s="90"/>
      <c r="O461" s="94"/>
      <c r="P461" s="90"/>
      <c r="Q461" s="90"/>
      <c r="R461" s="94"/>
      <c r="S461" s="90"/>
      <c r="T461" s="90"/>
      <c r="U461" s="94"/>
      <c r="V461" s="45"/>
      <c r="W461" s="90"/>
      <c r="X461" s="44"/>
      <c r="Y461" s="45"/>
      <c r="Z461" s="90"/>
      <c r="AA461" s="94"/>
      <c r="AB461" s="45"/>
      <c r="AC461" s="90"/>
      <c r="AD461" s="44"/>
      <c r="AE461" s="45"/>
      <c r="AF461" s="90"/>
      <c r="AG461" s="94"/>
      <c r="AH461" s="90"/>
      <c r="AI461" s="90"/>
      <c r="AJ461" s="94"/>
      <c r="AK461" s="90"/>
      <c r="AL461" s="90"/>
      <c r="AM461" s="94"/>
      <c r="AN461" s="45"/>
      <c r="AO461" s="90"/>
      <c r="AP461" s="46"/>
      <c r="AQ461" s="46"/>
      <c r="AR461" s="90"/>
      <c r="AS461" s="97"/>
      <c r="AT461" s="98"/>
      <c r="AU461" s="98"/>
      <c r="AV461" s="98"/>
      <c r="AW461" s="98"/>
      <c r="AX461" s="98"/>
      <c r="AY461" s="98"/>
      <c r="AZ461" s="98"/>
      <c r="BA461" s="99"/>
      <c r="BB461" s="99"/>
      <c r="BC461" s="99"/>
      <c r="BD461" s="99"/>
      <c r="BE461" s="99"/>
      <c r="BF461" s="99"/>
      <c r="BG461" s="98">
        <v>0</v>
      </c>
      <c r="BH461" s="99">
        <v>9</v>
      </c>
      <c r="BI461" s="99">
        <v>9</v>
      </c>
      <c r="BJ461" s="99">
        <v>9</v>
      </c>
      <c r="BK461" s="99">
        <v>9</v>
      </c>
      <c r="BL461" s="99">
        <v>9</v>
      </c>
      <c r="BM461" s="99">
        <v>9</v>
      </c>
      <c r="BN461" s="99">
        <v>9</v>
      </c>
      <c r="BO461" s="97">
        <v>9</v>
      </c>
      <c r="BP461" s="97">
        <v>9</v>
      </c>
      <c r="BQ461" s="97">
        <v>9</v>
      </c>
      <c r="BR461" s="97">
        <v>9</v>
      </c>
      <c r="BS461" s="97">
        <v>9</v>
      </c>
      <c r="BT461" s="97">
        <v>9</v>
      </c>
      <c r="BU461" s="99">
        <v>9</v>
      </c>
      <c r="BV461" s="97">
        <v>9</v>
      </c>
      <c r="BW461" s="97">
        <v>9</v>
      </c>
      <c r="BX461" s="97">
        <v>9</v>
      </c>
      <c r="BY461" s="97">
        <v>9</v>
      </c>
      <c r="BZ461" s="97">
        <v>9</v>
      </c>
      <c r="CA461" s="97">
        <v>9</v>
      </c>
    </row>
    <row r="462" spans="1:79" ht="24" hidden="1" customHeight="1" outlineLevel="1">
      <c r="B462" s="88"/>
      <c r="C462" s="89"/>
      <c r="D462" s="89"/>
      <c r="E462" s="90"/>
      <c r="F462" s="91"/>
      <c r="G462" s="44" t="s">
        <v>40</v>
      </c>
      <c r="H462" s="96">
        <v>43339</v>
      </c>
      <c r="I462" s="105">
        <v>9</v>
      </c>
      <c r="J462" s="92"/>
      <c r="K462" s="92"/>
      <c r="L462" s="92"/>
      <c r="M462" s="93"/>
      <c r="N462" s="90"/>
      <c r="O462" s="94"/>
      <c r="P462" s="90"/>
      <c r="Q462" s="90"/>
      <c r="R462" s="94"/>
      <c r="S462" s="90"/>
      <c r="T462" s="90"/>
      <c r="U462" s="94"/>
      <c r="V462" s="45"/>
      <c r="W462" s="90"/>
      <c r="X462" s="44"/>
      <c r="Y462" s="45"/>
      <c r="Z462" s="90"/>
      <c r="AA462" s="94"/>
      <c r="AB462" s="45"/>
      <c r="AC462" s="90"/>
      <c r="AD462" s="44"/>
      <c r="AE462" s="45"/>
      <c r="AF462" s="90"/>
      <c r="AG462" s="94"/>
      <c r="AH462" s="90"/>
      <c r="AI462" s="90"/>
      <c r="AJ462" s="94"/>
      <c r="AK462" s="90"/>
      <c r="AL462" s="90"/>
      <c r="AM462" s="94"/>
      <c r="AN462" s="45"/>
      <c r="AO462" s="90"/>
      <c r="AP462" s="46"/>
      <c r="AQ462" s="46"/>
      <c r="AR462" s="90"/>
      <c r="AS462" s="97"/>
      <c r="AT462" s="98"/>
      <c r="AU462" s="98"/>
      <c r="AV462" s="98"/>
      <c r="AW462" s="98"/>
      <c r="AX462" s="98"/>
      <c r="AY462" s="98"/>
      <c r="AZ462" s="98"/>
      <c r="BA462" s="99"/>
      <c r="BB462" s="99"/>
      <c r="BC462" s="99"/>
      <c r="BD462" s="99"/>
      <c r="BE462" s="99"/>
      <c r="BF462" s="99"/>
      <c r="BG462" s="98">
        <v>0</v>
      </c>
      <c r="BH462" s="99">
        <v>9</v>
      </c>
      <c r="BI462" s="99">
        <v>9</v>
      </c>
      <c r="BJ462" s="99">
        <v>9</v>
      </c>
      <c r="BK462" s="99">
        <v>9</v>
      </c>
      <c r="BL462" s="99">
        <v>9</v>
      </c>
      <c r="BM462" s="99">
        <v>9</v>
      </c>
      <c r="BN462" s="99">
        <v>9</v>
      </c>
      <c r="BO462" s="97">
        <v>9</v>
      </c>
      <c r="BP462" s="97">
        <v>9</v>
      </c>
      <c r="BQ462" s="97">
        <v>9</v>
      </c>
      <c r="BR462" s="97">
        <v>9</v>
      </c>
      <c r="BS462" s="97">
        <v>9</v>
      </c>
      <c r="BT462" s="97">
        <v>9</v>
      </c>
      <c r="BU462" s="99">
        <v>9</v>
      </c>
      <c r="BV462" s="97">
        <v>9</v>
      </c>
      <c r="BW462" s="97">
        <v>9</v>
      </c>
      <c r="BX462" s="97">
        <v>9</v>
      </c>
      <c r="BY462" s="97">
        <v>9</v>
      </c>
      <c r="BZ462" s="97">
        <v>9</v>
      </c>
      <c r="CA462" s="97">
        <v>9</v>
      </c>
    </row>
    <row r="463" spans="1:79" ht="24" hidden="1" customHeight="1" outlineLevel="1">
      <c r="B463" s="88"/>
      <c r="C463" s="89"/>
      <c r="D463" s="89"/>
      <c r="E463" s="90"/>
      <c r="F463" s="91"/>
      <c r="G463" s="44" t="s">
        <v>40</v>
      </c>
      <c r="H463" s="96">
        <v>43340</v>
      </c>
      <c r="I463" s="105">
        <v>9</v>
      </c>
      <c r="J463" s="92"/>
      <c r="K463" s="92"/>
      <c r="L463" s="92"/>
      <c r="M463" s="93"/>
      <c r="N463" s="90"/>
      <c r="O463" s="94"/>
      <c r="P463" s="90"/>
      <c r="Q463" s="90"/>
      <c r="R463" s="94"/>
      <c r="S463" s="90"/>
      <c r="T463" s="90"/>
      <c r="U463" s="94"/>
      <c r="V463" s="45"/>
      <c r="W463" s="90"/>
      <c r="X463" s="44"/>
      <c r="Y463" s="45"/>
      <c r="Z463" s="90"/>
      <c r="AA463" s="94"/>
      <c r="AB463" s="45"/>
      <c r="AC463" s="90"/>
      <c r="AD463" s="44"/>
      <c r="AE463" s="45"/>
      <c r="AF463" s="90"/>
      <c r="AG463" s="94"/>
      <c r="AH463" s="90"/>
      <c r="AI463" s="90"/>
      <c r="AJ463" s="94"/>
      <c r="AK463" s="90"/>
      <c r="AL463" s="90"/>
      <c r="AM463" s="94"/>
      <c r="AN463" s="45"/>
      <c r="AO463" s="90"/>
      <c r="AP463" s="46"/>
      <c r="AQ463" s="46"/>
      <c r="AR463" s="90"/>
      <c r="AS463" s="97"/>
      <c r="AT463" s="98"/>
      <c r="AU463" s="98"/>
      <c r="AV463" s="98"/>
      <c r="AW463" s="98"/>
      <c r="AX463" s="98"/>
      <c r="AY463" s="98"/>
      <c r="AZ463" s="98"/>
      <c r="BA463" s="99"/>
      <c r="BB463" s="99"/>
      <c r="BC463" s="99"/>
      <c r="BD463" s="99"/>
      <c r="BE463" s="99"/>
      <c r="BF463" s="99"/>
      <c r="BG463" s="98">
        <v>0</v>
      </c>
      <c r="BH463" s="99">
        <v>9</v>
      </c>
      <c r="BI463" s="99">
        <v>9</v>
      </c>
      <c r="BJ463" s="99">
        <v>9</v>
      </c>
      <c r="BK463" s="99">
        <v>9</v>
      </c>
      <c r="BL463" s="99">
        <v>9</v>
      </c>
      <c r="BM463" s="99">
        <v>9</v>
      </c>
      <c r="BN463" s="99">
        <v>9</v>
      </c>
      <c r="BO463" s="97">
        <v>9</v>
      </c>
      <c r="BP463" s="97">
        <v>9</v>
      </c>
      <c r="BQ463" s="97">
        <v>9</v>
      </c>
      <c r="BR463" s="97">
        <v>9</v>
      </c>
      <c r="BS463" s="97">
        <v>9</v>
      </c>
      <c r="BT463" s="97">
        <v>9</v>
      </c>
      <c r="BU463" s="99">
        <v>9</v>
      </c>
      <c r="BV463" s="97">
        <v>9</v>
      </c>
      <c r="BW463" s="97">
        <v>9</v>
      </c>
      <c r="BX463" s="97">
        <v>9</v>
      </c>
      <c r="BY463" s="97">
        <v>9</v>
      </c>
      <c r="BZ463" s="97">
        <v>9</v>
      </c>
      <c r="CA463" s="97">
        <v>9</v>
      </c>
    </row>
    <row r="464" spans="1:79" ht="24" hidden="1" customHeight="1" outlineLevel="1">
      <c r="B464" s="88"/>
      <c r="C464" s="89"/>
      <c r="D464" s="89"/>
      <c r="E464" s="90"/>
      <c r="F464" s="91"/>
      <c r="G464" s="44" t="s">
        <v>40</v>
      </c>
      <c r="H464" s="96">
        <v>43341</v>
      </c>
      <c r="I464" s="105">
        <v>9</v>
      </c>
      <c r="J464" s="92"/>
      <c r="K464" s="92"/>
      <c r="L464" s="92"/>
      <c r="M464" s="93"/>
      <c r="N464" s="90"/>
      <c r="O464" s="94"/>
      <c r="P464" s="90"/>
      <c r="Q464" s="90"/>
      <c r="R464" s="94"/>
      <c r="S464" s="90"/>
      <c r="T464" s="90"/>
      <c r="U464" s="94"/>
      <c r="V464" s="45"/>
      <c r="W464" s="90"/>
      <c r="X464" s="44"/>
      <c r="Y464" s="45"/>
      <c r="Z464" s="90"/>
      <c r="AA464" s="94"/>
      <c r="AB464" s="45"/>
      <c r="AC464" s="90"/>
      <c r="AD464" s="44"/>
      <c r="AE464" s="45"/>
      <c r="AF464" s="90"/>
      <c r="AG464" s="94"/>
      <c r="AH464" s="90"/>
      <c r="AI464" s="90"/>
      <c r="AJ464" s="94"/>
      <c r="AK464" s="90"/>
      <c r="AL464" s="90"/>
      <c r="AM464" s="94"/>
      <c r="AN464" s="45"/>
      <c r="AO464" s="90"/>
      <c r="AP464" s="46"/>
      <c r="AQ464" s="46"/>
      <c r="AR464" s="90"/>
      <c r="AS464" s="97"/>
      <c r="AT464" s="98"/>
      <c r="AU464" s="98"/>
      <c r="AV464" s="98"/>
      <c r="AW464" s="98"/>
      <c r="AX464" s="98"/>
      <c r="AY464" s="98"/>
      <c r="AZ464" s="98"/>
      <c r="BA464" s="99"/>
      <c r="BB464" s="99"/>
      <c r="BC464" s="99"/>
      <c r="BD464" s="99"/>
      <c r="BE464" s="99"/>
      <c r="BF464" s="99"/>
      <c r="BG464" s="98">
        <v>0</v>
      </c>
      <c r="BH464" s="99">
        <v>9</v>
      </c>
      <c r="BI464" s="99">
        <v>9</v>
      </c>
      <c r="BJ464" s="99">
        <v>9</v>
      </c>
      <c r="BK464" s="99">
        <v>9</v>
      </c>
      <c r="BL464" s="99">
        <v>9</v>
      </c>
      <c r="BM464" s="99">
        <v>9</v>
      </c>
      <c r="BN464" s="99">
        <v>9</v>
      </c>
      <c r="BO464" s="97">
        <v>9</v>
      </c>
      <c r="BP464" s="97">
        <v>9</v>
      </c>
      <c r="BQ464" s="97">
        <v>9</v>
      </c>
      <c r="BR464" s="97">
        <v>9</v>
      </c>
      <c r="BS464" s="97">
        <v>9</v>
      </c>
      <c r="BT464" s="97">
        <v>9</v>
      </c>
      <c r="BU464" s="99">
        <v>9</v>
      </c>
      <c r="BV464" s="97">
        <v>9</v>
      </c>
      <c r="BW464" s="97">
        <v>9</v>
      </c>
      <c r="BX464" s="97">
        <v>9</v>
      </c>
      <c r="BY464" s="97">
        <v>9</v>
      </c>
      <c r="BZ464" s="97">
        <v>9</v>
      </c>
      <c r="CA464" s="97">
        <v>9</v>
      </c>
    </row>
    <row r="465" spans="1:79" ht="24" hidden="1" customHeight="1" outlineLevel="1">
      <c r="B465" s="88"/>
      <c r="C465" s="89"/>
      <c r="D465" s="89"/>
      <c r="E465" s="90"/>
      <c r="F465" s="91"/>
      <c r="G465" s="44" t="s">
        <v>40</v>
      </c>
      <c r="H465" s="96">
        <v>43342</v>
      </c>
      <c r="I465" s="105">
        <v>9</v>
      </c>
      <c r="J465" s="92"/>
      <c r="K465" s="92"/>
      <c r="L465" s="92"/>
      <c r="M465" s="93"/>
      <c r="N465" s="90"/>
      <c r="O465" s="94"/>
      <c r="P465" s="90"/>
      <c r="Q465" s="90"/>
      <c r="R465" s="94"/>
      <c r="S465" s="90"/>
      <c r="T465" s="90"/>
      <c r="U465" s="94"/>
      <c r="V465" s="45"/>
      <c r="W465" s="90"/>
      <c r="X465" s="44"/>
      <c r="Y465" s="45"/>
      <c r="Z465" s="90"/>
      <c r="AA465" s="94"/>
      <c r="AB465" s="45"/>
      <c r="AC465" s="90"/>
      <c r="AD465" s="44"/>
      <c r="AE465" s="45"/>
      <c r="AF465" s="90"/>
      <c r="AG465" s="94"/>
      <c r="AH465" s="90"/>
      <c r="AI465" s="90"/>
      <c r="AJ465" s="94"/>
      <c r="AK465" s="90"/>
      <c r="AL465" s="90"/>
      <c r="AM465" s="94"/>
      <c r="AN465" s="45"/>
      <c r="AO465" s="90"/>
      <c r="AP465" s="46"/>
      <c r="AQ465" s="46"/>
      <c r="AR465" s="90"/>
      <c r="AS465" s="97"/>
      <c r="AT465" s="98"/>
      <c r="AU465" s="98"/>
      <c r="AV465" s="98"/>
      <c r="AW465" s="98"/>
      <c r="AX465" s="98"/>
      <c r="AY465" s="98"/>
      <c r="AZ465" s="98"/>
      <c r="BA465" s="99"/>
      <c r="BB465" s="99"/>
      <c r="BC465" s="99"/>
      <c r="BD465" s="99"/>
      <c r="BE465" s="99"/>
      <c r="BF465" s="99"/>
      <c r="BG465" s="98">
        <v>0</v>
      </c>
      <c r="BH465" s="99">
        <v>9</v>
      </c>
      <c r="BI465" s="99">
        <v>9</v>
      </c>
      <c r="BJ465" s="99">
        <v>9</v>
      </c>
      <c r="BK465" s="99">
        <v>9</v>
      </c>
      <c r="BL465" s="99">
        <v>9</v>
      </c>
      <c r="BM465" s="99">
        <v>9</v>
      </c>
      <c r="BN465" s="99">
        <v>9</v>
      </c>
      <c r="BO465" s="97">
        <v>9</v>
      </c>
      <c r="BP465" s="97">
        <v>9</v>
      </c>
      <c r="BQ465" s="97">
        <v>9</v>
      </c>
      <c r="BR465" s="97">
        <v>9</v>
      </c>
      <c r="BS465" s="97">
        <v>9</v>
      </c>
      <c r="BT465" s="97">
        <v>9</v>
      </c>
      <c r="BU465" s="99">
        <v>9</v>
      </c>
      <c r="BV465" s="97">
        <v>9</v>
      </c>
      <c r="BW465" s="97">
        <v>9</v>
      </c>
      <c r="BX465" s="97">
        <v>9</v>
      </c>
      <c r="BY465" s="97">
        <v>9</v>
      </c>
      <c r="BZ465" s="97">
        <v>9</v>
      </c>
      <c r="CA465" s="97">
        <v>9</v>
      </c>
    </row>
    <row r="466" spans="1:79" ht="24" hidden="1" customHeight="1" outlineLevel="1">
      <c r="B466" s="88"/>
      <c r="C466" s="89"/>
      <c r="D466" s="89"/>
      <c r="E466" s="90"/>
      <c r="F466" s="91"/>
      <c r="G466" s="44" t="s">
        <v>40</v>
      </c>
      <c r="H466" s="96">
        <v>43343</v>
      </c>
      <c r="I466" s="105">
        <v>9</v>
      </c>
      <c r="J466" s="92"/>
      <c r="K466" s="92"/>
      <c r="L466" s="92"/>
      <c r="M466" s="93"/>
      <c r="N466" s="90"/>
      <c r="O466" s="94"/>
      <c r="P466" s="90"/>
      <c r="Q466" s="90"/>
      <c r="R466" s="94"/>
      <c r="S466" s="90"/>
      <c r="T466" s="90"/>
      <c r="U466" s="94"/>
      <c r="V466" s="45"/>
      <c r="W466" s="90"/>
      <c r="X466" s="44"/>
      <c r="Y466" s="45"/>
      <c r="Z466" s="90"/>
      <c r="AA466" s="94"/>
      <c r="AB466" s="45"/>
      <c r="AC466" s="90"/>
      <c r="AD466" s="44"/>
      <c r="AE466" s="45"/>
      <c r="AF466" s="90"/>
      <c r="AG466" s="94"/>
      <c r="AH466" s="90"/>
      <c r="AI466" s="90"/>
      <c r="AJ466" s="94"/>
      <c r="AK466" s="90"/>
      <c r="AL466" s="90"/>
      <c r="AM466" s="94"/>
      <c r="AN466" s="45"/>
      <c r="AO466" s="90"/>
      <c r="AP466" s="46"/>
      <c r="AQ466" s="46"/>
      <c r="AR466" s="90"/>
      <c r="AS466" s="97"/>
      <c r="AT466" s="98"/>
      <c r="AU466" s="98"/>
      <c r="AV466" s="98"/>
      <c r="AW466" s="98"/>
      <c r="AX466" s="98"/>
      <c r="AY466" s="98"/>
      <c r="AZ466" s="98"/>
      <c r="BA466" s="99"/>
      <c r="BB466" s="99"/>
      <c r="BC466" s="99"/>
      <c r="BD466" s="99"/>
      <c r="BE466" s="99"/>
      <c r="BF466" s="99"/>
      <c r="BG466" s="98">
        <v>0</v>
      </c>
      <c r="BH466" s="99">
        <v>9</v>
      </c>
      <c r="BI466" s="99">
        <v>9</v>
      </c>
      <c r="BJ466" s="99">
        <v>9</v>
      </c>
      <c r="BK466" s="99">
        <v>9</v>
      </c>
      <c r="BL466" s="99">
        <v>9</v>
      </c>
      <c r="BM466" s="99">
        <v>9</v>
      </c>
      <c r="BN466" s="99">
        <v>9</v>
      </c>
      <c r="BO466" s="97">
        <v>9</v>
      </c>
      <c r="BP466" s="97">
        <v>9</v>
      </c>
      <c r="BQ466" s="97">
        <v>9</v>
      </c>
      <c r="BR466" s="97">
        <v>9</v>
      </c>
      <c r="BS466" s="97">
        <v>9</v>
      </c>
      <c r="BT466" s="97">
        <v>9</v>
      </c>
      <c r="BU466" s="99">
        <v>9</v>
      </c>
      <c r="BV466" s="97">
        <v>9</v>
      </c>
      <c r="BW466" s="97">
        <v>9</v>
      </c>
      <c r="BX466" s="97">
        <v>9</v>
      </c>
      <c r="BY466" s="97">
        <v>9</v>
      </c>
      <c r="BZ466" s="97">
        <v>9</v>
      </c>
      <c r="CA466" s="97">
        <v>9</v>
      </c>
    </row>
    <row r="467" spans="1:79" ht="24" hidden="1" customHeight="1" outlineLevel="1">
      <c r="B467" s="88"/>
      <c r="C467" s="89"/>
      <c r="D467" s="89"/>
      <c r="E467" s="90"/>
      <c r="F467" s="91"/>
      <c r="G467" s="44" t="s">
        <v>40</v>
      </c>
      <c r="H467" s="96">
        <v>43344</v>
      </c>
      <c r="I467" s="105">
        <v>9</v>
      </c>
      <c r="J467" s="92"/>
      <c r="K467" s="92"/>
      <c r="L467" s="92"/>
      <c r="M467" s="93"/>
      <c r="N467" s="90"/>
      <c r="O467" s="94"/>
      <c r="P467" s="90"/>
      <c r="Q467" s="90"/>
      <c r="R467" s="94"/>
      <c r="S467" s="90"/>
      <c r="T467" s="90"/>
      <c r="U467" s="94"/>
      <c r="V467" s="45"/>
      <c r="W467" s="90"/>
      <c r="X467" s="44"/>
      <c r="Y467" s="45"/>
      <c r="Z467" s="90"/>
      <c r="AA467" s="94"/>
      <c r="AB467" s="45"/>
      <c r="AC467" s="90"/>
      <c r="AD467" s="44"/>
      <c r="AE467" s="45"/>
      <c r="AF467" s="90"/>
      <c r="AG467" s="94"/>
      <c r="AH467" s="90"/>
      <c r="AI467" s="90"/>
      <c r="AJ467" s="94"/>
      <c r="AK467" s="90"/>
      <c r="AL467" s="90"/>
      <c r="AM467" s="94"/>
      <c r="AN467" s="45"/>
      <c r="AO467" s="90"/>
      <c r="AP467" s="46"/>
      <c r="AQ467" s="46"/>
      <c r="AR467" s="90"/>
      <c r="AS467" s="97"/>
      <c r="AT467" s="98"/>
      <c r="AU467" s="98"/>
      <c r="AV467" s="98"/>
      <c r="AW467" s="98"/>
      <c r="AX467" s="98"/>
      <c r="AY467" s="98"/>
      <c r="AZ467" s="98"/>
      <c r="BA467" s="99"/>
      <c r="BB467" s="99"/>
      <c r="BC467" s="99"/>
      <c r="BD467" s="99"/>
      <c r="BE467" s="99"/>
      <c r="BF467" s="99"/>
      <c r="BG467" s="98">
        <v>0</v>
      </c>
      <c r="BH467" s="99">
        <v>9</v>
      </c>
      <c r="BI467" s="99">
        <v>9</v>
      </c>
      <c r="BJ467" s="99">
        <v>9</v>
      </c>
      <c r="BK467" s="99">
        <v>9</v>
      </c>
      <c r="BL467" s="99">
        <v>9</v>
      </c>
      <c r="BM467" s="99">
        <v>9</v>
      </c>
      <c r="BN467" s="99">
        <v>9</v>
      </c>
      <c r="BO467" s="97">
        <v>9</v>
      </c>
      <c r="BP467" s="97">
        <v>9</v>
      </c>
      <c r="BQ467" s="97">
        <v>9</v>
      </c>
      <c r="BR467" s="97">
        <v>9</v>
      </c>
      <c r="BS467" s="97">
        <v>9</v>
      </c>
      <c r="BT467" s="97">
        <v>9</v>
      </c>
      <c r="BU467" s="99">
        <v>9</v>
      </c>
      <c r="BV467" s="97">
        <v>9</v>
      </c>
      <c r="BW467" s="97">
        <v>9</v>
      </c>
      <c r="BX467" s="97">
        <v>9</v>
      </c>
      <c r="BY467" s="97">
        <v>9</v>
      </c>
      <c r="BZ467" s="97">
        <v>9</v>
      </c>
      <c r="CA467" s="97">
        <v>9</v>
      </c>
    </row>
    <row r="468" spans="1:79" ht="24" hidden="1" customHeight="1" outlineLevel="1">
      <c r="B468" s="88"/>
      <c r="C468" s="89"/>
      <c r="D468" s="89"/>
      <c r="E468" s="90"/>
      <c r="F468" s="91"/>
      <c r="G468" s="44" t="s">
        <v>40</v>
      </c>
      <c r="H468" s="96">
        <v>43345</v>
      </c>
      <c r="I468" s="105">
        <v>9</v>
      </c>
      <c r="J468" s="92"/>
      <c r="K468" s="92"/>
      <c r="L468" s="92"/>
      <c r="M468" s="93"/>
      <c r="N468" s="90"/>
      <c r="O468" s="94"/>
      <c r="P468" s="90"/>
      <c r="Q468" s="90"/>
      <c r="R468" s="94"/>
      <c r="S468" s="90"/>
      <c r="T468" s="90"/>
      <c r="U468" s="94"/>
      <c r="V468" s="45"/>
      <c r="W468" s="90"/>
      <c r="X468" s="44"/>
      <c r="Y468" s="45"/>
      <c r="Z468" s="90"/>
      <c r="AA468" s="94"/>
      <c r="AB468" s="45"/>
      <c r="AC468" s="90"/>
      <c r="AD468" s="44"/>
      <c r="AE468" s="45"/>
      <c r="AF468" s="90"/>
      <c r="AG468" s="94"/>
      <c r="AH468" s="90"/>
      <c r="AI468" s="90"/>
      <c r="AJ468" s="94"/>
      <c r="AK468" s="90"/>
      <c r="AL468" s="90"/>
      <c r="AM468" s="94"/>
      <c r="AN468" s="45"/>
      <c r="AO468" s="90"/>
      <c r="AP468" s="46"/>
      <c r="AQ468" s="46"/>
      <c r="AR468" s="90"/>
      <c r="AS468" s="97"/>
      <c r="AT468" s="98"/>
      <c r="AU468" s="98"/>
      <c r="AV468" s="98"/>
      <c r="AW468" s="98"/>
      <c r="AX468" s="98"/>
      <c r="AY468" s="98"/>
      <c r="AZ468" s="98"/>
      <c r="BA468" s="99"/>
      <c r="BB468" s="99"/>
      <c r="BC468" s="99"/>
      <c r="BD468" s="99"/>
      <c r="BE468" s="99"/>
      <c r="BF468" s="99"/>
      <c r="BG468" s="98">
        <v>0</v>
      </c>
      <c r="BH468" s="99">
        <v>9</v>
      </c>
      <c r="BI468" s="99">
        <v>9</v>
      </c>
      <c r="BJ468" s="99">
        <v>9</v>
      </c>
      <c r="BK468" s="99">
        <v>9</v>
      </c>
      <c r="BL468" s="99">
        <v>9</v>
      </c>
      <c r="BM468" s="99">
        <v>9</v>
      </c>
      <c r="BN468" s="99">
        <v>9</v>
      </c>
      <c r="BO468" s="97">
        <v>9</v>
      </c>
      <c r="BP468" s="97">
        <v>9</v>
      </c>
      <c r="BQ468" s="97">
        <v>9</v>
      </c>
      <c r="BR468" s="97">
        <v>9</v>
      </c>
      <c r="BS468" s="97">
        <v>9</v>
      </c>
      <c r="BT468" s="97">
        <v>9</v>
      </c>
      <c r="BU468" s="99">
        <v>9</v>
      </c>
      <c r="BV468" s="97">
        <v>9</v>
      </c>
      <c r="BW468" s="97">
        <v>9</v>
      </c>
      <c r="BX468" s="97">
        <v>9</v>
      </c>
      <c r="BY468" s="97">
        <v>9</v>
      </c>
      <c r="BZ468" s="97">
        <v>9</v>
      </c>
      <c r="CA468" s="97">
        <v>9</v>
      </c>
    </row>
    <row r="469" spans="1:79" ht="24" customHeight="1" collapsed="1">
      <c r="B469" s="86" t="s">
        <v>226</v>
      </c>
      <c r="C469" s="79" t="s">
        <v>212</v>
      </c>
      <c r="D469" s="79">
        <f>D440+1</f>
        <v>17</v>
      </c>
      <c r="E469" s="44">
        <v>1917</v>
      </c>
      <c r="F469" s="85" t="s">
        <v>231</v>
      </c>
      <c r="G469" s="44" t="s">
        <v>40</v>
      </c>
      <c r="H469" s="44"/>
      <c r="I469" s="105"/>
      <c r="J469" s="81">
        <v>39114</v>
      </c>
      <c r="K469" s="81" t="s">
        <v>170</v>
      </c>
      <c r="L469" s="81" t="s">
        <v>180</v>
      </c>
      <c r="M469" s="45"/>
      <c r="N469" s="44"/>
      <c r="O469" s="44"/>
      <c r="P469" s="45"/>
      <c r="Q469" s="44"/>
      <c r="R469" s="44"/>
      <c r="S469" s="45"/>
      <c r="T469" s="44"/>
      <c r="U469" s="44"/>
      <c r="V469" s="45"/>
      <c r="W469" s="44"/>
      <c r="X469" s="44"/>
      <c r="Y469" s="45"/>
      <c r="Z469" s="44"/>
      <c r="AA469" s="44"/>
      <c r="AB469" s="45"/>
      <c r="AC469" s="44"/>
      <c r="AD469" s="44"/>
      <c r="AE469" s="45"/>
      <c r="AF469" s="44"/>
      <c r="AG469" s="44"/>
      <c r="AH469" s="45"/>
      <c r="AI469" s="44"/>
      <c r="AJ469" s="44"/>
      <c r="AK469" s="45"/>
      <c r="AL469" s="44"/>
      <c r="AM469" s="44"/>
      <c r="AN469" s="45"/>
      <c r="AO469" s="44"/>
      <c r="AP469" s="44"/>
      <c r="AQ469" s="45"/>
      <c r="AR469" s="44"/>
      <c r="AS469" s="99">
        <v>9</v>
      </c>
      <c r="AT469" s="97">
        <v>9</v>
      </c>
      <c r="AU469" s="97">
        <v>9</v>
      </c>
      <c r="AV469" s="97">
        <v>9</v>
      </c>
      <c r="AW469" s="97">
        <v>9</v>
      </c>
      <c r="AX469" s="97">
        <v>9</v>
      </c>
      <c r="AY469" s="97">
        <v>9</v>
      </c>
      <c r="AZ469" s="97">
        <v>9</v>
      </c>
      <c r="BA469" s="98">
        <v>0</v>
      </c>
      <c r="BB469" s="98">
        <v>0</v>
      </c>
      <c r="BC469" s="98">
        <v>0</v>
      </c>
      <c r="BD469" s="98">
        <v>0</v>
      </c>
      <c r="BE469" s="98">
        <v>0</v>
      </c>
      <c r="BF469" s="98">
        <v>0</v>
      </c>
      <c r="BG469" s="98">
        <v>0</v>
      </c>
      <c r="BH469" s="99">
        <v>9</v>
      </c>
      <c r="BI469" s="99">
        <v>9</v>
      </c>
      <c r="BJ469" s="99">
        <v>9</v>
      </c>
      <c r="BK469" s="99">
        <v>9</v>
      </c>
      <c r="BL469" s="99">
        <v>9</v>
      </c>
      <c r="BM469" s="99">
        <v>9</v>
      </c>
      <c r="BN469" s="99">
        <v>9</v>
      </c>
      <c r="BO469" s="97">
        <v>9</v>
      </c>
      <c r="BP469" s="97">
        <v>9</v>
      </c>
      <c r="BQ469" s="97">
        <v>9</v>
      </c>
      <c r="BR469" s="97">
        <v>9</v>
      </c>
      <c r="BS469" s="97">
        <v>9</v>
      </c>
      <c r="BT469" s="97">
        <v>9</v>
      </c>
      <c r="BU469" s="99">
        <v>9</v>
      </c>
      <c r="BV469" s="97">
        <v>9</v>
      </c>
      <c r="BW469" s="97">
        <v>9</v>
      </c>
      <c r="BX469" s="97">
        <v>9</v>
      </c>
      <c r="BY469" s="97">
        <v>9</v>
      </c>
      <c r="BZ469" s="97">
        <v>9</v>
      </c>
      <c r="CA469" s="97">
        <v>9</v>
      </c>
    </row>
    <row r="470" spans="1:79" ht="24" hidden="1" customHeight="1" outlineLevel="1">
      <c r="A470" s="36">
        <v>1</v>
      </c>
      <c r="B470" s="88"/>
      <c r="C470" s="89"/>
      <c r="D470" s="89"/>
      <c r="E470" s="90"/>
      <c r="F470" s="91"/>
      <c r="G470" s="44" t="s">
        <v>14</v>
      </c>
      <c r="H470" s="96">
        <v>43318</v>
      </c>
      <c r="I470" s="105">
        <v>0</v>
      </c>
      <c r="J470" s="92"/>
      <c r="K470" s="92"/>
      <c r="L470" s="92"/>
      <c r="M470" s="93"/>
      <c r="N470" s="90"/>
      <c r="O470" s="94"/>
      <c r="P470" s="90"/>
      <c r="Q470" s="90"/>
      <c r="R470" s="94"/>
      <c r="S470" s="90"/>
      <c r="T470" s="90"/>
      <c r="U470" s="94"/>
      <c r="V470" s="45"/>
      <c r="W470" s="90"/>
      <c r="X470" s="44"/>
      <c r="Y470" s="45"/>
      <c r="Z470" s="90"/>
      <c r="AA470" s="94"/>
      <c r="AB470" s="45"/>
      <c r="AC470" s="90"/>
      <c r="AD470" s="44"/>
      <c r="AE470" s="45"/>
      <c r="AF470" s="90"/>
      <c r="AG470" s="94"/>
      <c r="AH470" s="90"/>
      <c r="AI470" s="90"/>
      <c r="AJ470" s="94"/>
      <c r="AK470" s="90"/>
      <c r="AL470" s="90"/>
      <c r="AM470" s="94"/>
      <c r="AN470" s="45"/>
      <c r="AO470" s="90"/>
      <c r="AP470" s="44"/>
      <c r="AQ470" s="45"/>
      <c r="AR470" s="90"/>
      <c r="AS470" s="97"/>
      <c r="AT470" s="98"/>
      <c r="AU470" s="98"/>
      <c r="AV470" s="98"/>
      <c r="AW470" s="98"/>
      <c r="AX470" s="98"/>
      <c r="AY470" s="98"/>
      <c r="AZ470" s="98"/>
      <c r="BA470" s="99"/>
      <c r="BB470" s="99"/>
      <c r="BC470" s="99"/>
      <c r="BD470" s="99"/>
      <c r="BE470" s="99"/>
      <c r="BF470" s="99"/>
      <c r="BG470" s="119"/>
      <c r="BH470" s="119"/>
      <c r="BI470" s="119"/>
      <c r="BJ470" s="119"/>
      <c r="BK470" s="119"/>
      <c r="BL470" s="119"/>
      <c r="BM470" s="119"/>
      <c r="BN470" s="119"/>
      <c r="BO470" s="119"/>
      <c r="BP470" s="119"/>
      <c r="BQ470" s="119"/>
      <c r="BR470" s="119"/>
      <c r="BS470" s="119"/>
      <c r="BT470" s="119"/>
      <c r="BU470" s="119"/>
      <c r="BV470" s="119"/>
      <c r="BW470" s="119"/>
      <c r="BX470" s="119"/>
      <c r="BY470" s="119"/>
      <c r="BZ470" s="119"/>
      <c r="CA470" s="119"/>
    </row>
    <row r="471" spans="1:79" ht="24" hidden="1" customHeight="1" outlineLevel="1">
      <c r="A471" s="36">
        <v>2</v>
      </c>
      <c r="B471" s="88"/>
      <c r="C471" s="89"/>
      <c r="D471" s="89"/>
      <c r="E471" s="90"/>
      <c r="F471" s="91"/>
      <c r="G471" s="44" t="s">
        <v>14</v>
      </c>
      <c r="H471" s="96">
        <v>43319</v>
      </c>
      <c r="I471" s="105">
        <v>0</v>
      </c>
      <c r="J471" s="92"/>
      <c r="K471" s="92"/>
      <c r="L471" s="92"/>
      <c r="M471" s="93"/>
      <c r="N471" s="90"/>
      <c r="O471" s="94"/>
      <c r="P471" s="90"/>
      <c r="Q471" s="90"/>
      <c r="R471" s="94"/>
      <c r="S471" s="90"/>
      <c r="T471" s="90"/>
      <c r="U471" s="94"/>
      <c r="V471" s="45"/>
      <c r="W471" s="90"/>
      <c r="X471" s="44"/>
      <c r="Y471" s="45"/>
      <c r="Z471" s="90"/>
      <c r="AA471" s="94"/>
      <c r="AB471" s="45"/>
      <c r="AC471" s="90"/>
      <c r="AD471" s="44"/>
      <c r="AE471" s="45"/>
      <c r="AF471" s="90"/>
      <c r="AG471" s="94"/>
      <c r="AH471" s="90"/>
      <c r="AI471" s="90"/>
      <c r="AJ471" s="94"/>
      <c r="AK471" s="90"/>
      <c r="AL471" s="90"/>
      <c r="AM471" s="94"/>
      <c r="AN471" s="45"/>
      <c r="AO471" s="90"/>
      <c r="AP471" s="44"/>
      <c r="AQ471" s="45"/>
      <c r="AR471" s="90"/>
      <c r="AS471" s="97"/>
      <c r="AT471" s="98"/>
      <c r="AU471" s="98"/>
      <c r="AV471" s="98"/>
      <c r="AW471" s="98"/>
      <c r="AX471" s="98"/>
      <c r="AY471" s="98"/>
      <c r="AZ471" s="98"/>
      <c r="BA471" s="99"/>
      <c r="BB471" s="99"/>
      <c r="BC471" s="99"/>
      <c r="BD471" s="99"/>
      <c r="BE471" s="99"/>
      <c r="BF471" s="99"/>
      <c r="BG471" s="119"/>
      <c r="BH471" s="119"/>
      <c r="BI471" s="119"/>
      <c r="BJ471" s="119"/>
      <c r="BK471" s="119"/>
      <c r="BL471" s="119"/>
      <c r="BM471" s="119"/>
      <c r="BN471" s="119"/>
      <c r="BO471" s="119"/>
      <c r="BP471" s="119"/>
      <c r="BQ471" s="119"/>
      <c r="BR471" s="119"/>
      <c r="BS471" s="119"/>
      <c r="BT471" s="119"/>
      <c r="BU471" s="119"/>
      <c r="BV471" s="119"/>
      <c r="BW471" s="119"/>
      <c r="BX471" s="119"/>
      <c r="BY471" s="119"/>
      <c r="BZ471" s="119"/>
      <c r="CA471" s="119"/>
    </row>
    <row r="472" spans="1:79" ht="24" hidden="1" customHeight="1" outlineLevel="1">
      <c r="A472" s="36">
        <v>3</v>
      </c>
      <c r="B472" s="88"/>
      <c r="C472" s="89"/>
      <c r="D472" s="89"/>
      <c r="E472" s="90"/>
      <c r="F472" s="91"/>
      <c r="G472" s="44" t="s">
        <v>14</v>
      </c>
      <c r="H472" s="96">
        <v>43320</v>
      </c>
      <c r="I472" s="105">
        <v>0</v>
      </c>
      <c r="J472" s="92"/>
      <c r="K472" s="92"/>
      <c r="L472" s="92"/>
      <c r="M472" s="93"/>
      <c r="N472" s="90"/>
      <c r="O472" s="94"/>
      <c r="P472" s="90"/>
      <c r="Q472" s="90"/>
      <c r="R472" s="94"/>
      <c r="S472" s="90"/>
      <c r="T472" s="90"/>
      <c r="U472" s="94"/>
      <c r="V472" s="45"/>
      <c r="W472" s="90"/>
      <c r="X472" s="44"/>
      <c r="Y472" s="45"/>
      <c r="Z472" s="90"/>
      <c r="AA472" s="94"/>
      <c r="AB472" s="45"/>
      <c r="AC472" s="90"/>
      <c r="AD472" s="44"/>
      <c r="AE472" s="45"/>
      <c r="AF472" s="90"/>
      <c r="AG472" s="94"/>
      <c r="AH472" s="90"/>
      <c r="AI472" s="90"/>
      <c r="AJ472" s="94"/>
      <c r="AK472" s="90"/>
      <c r="AL472" s="90"/>
      <c r="AM472" s="94"/>
      <c r="AN472" s="45"/>
      <c r="AO472" s="90"/>
      <c r="AP472" s="44"/>
      <c r="AQ472" s="45"/>
      <c r="AR472" s="90"/>
      <c r="AS472" s="97"/>
      <c r="AT472" s="98"/>
      <c r="AU472" s="98"/>
      <c r="AV472" s="98"/>
      <c r="AW472" s="98"/>
      <c r="AX472" s="98"/>
      <c r="AY472" s="98"/>
      <c r="AZ472" s="98"/>
      <c r="BA472" s="99"/>
      <c r="BB472" s="99"/>
      <c r="BC472" s="99"/>
      <c r="BD472" s="99"/>
      <c r="BE472" s="99"/>
      <c r="BF472" s="99"/>
      <c r="BG472" s="119"/>
      <c r="BH472" s="119"/>
      <c r="BI472" s="119"/>
      <c r="BJ472" s="119"/>
      <c r="BK472" s="119"/>
      <c r="BL472" s="119"/>
      <c r="BM472" s="119"/>
      <c r="BN472" s="119"/>
      <c r="BO472" s="119"/>
      <c r="BP472" s="119"/>
      <c r="BQ472" s="119"/>
      <c r="BR472" s="119"/>
      <c r="BS472" s="119"/>
      <c r="BT472" s="119"/>
      <c r="BU472" s="119"/>
      <c r="BV472" s="119"/>
      <c r="BW472" s="119"/>
      <c r="BX472" s="119"/>
      <c r="BY472" s="119"/>
      <c r="BZ472" s="119"/>
      <c r="CA472" s="119"/>
    </row>
    <row r="473" spans="1:79" ht="24" hidden="1" customHeight="1" outlineLevel="1">
      <c r="A473" s="36">
        <v>4</v>
      </c>
      <c r="B473" s="88"/>
      <c r="C473" s="89"/>
      <c r="D473" s="89"/>
      <c r="E473" s="90"/>
      <c r="F473" s="91"/>
      <c r="G473" s="44" t="s">
        <v>14</v>
      </c>
      <c r="H473" s="96">
        <v>43321</v>
      </c>
      <c r="I473" s="105">
        <v>0</v>
      </c>
      <c r="J473" s="92"/>
      <c r="K473" s="92"/>
      <c r="L473" s="92"/>
      <c r="M473" s="93"/>
      <c r="N473" s="90"/>
      <c r="O473" s="94"/>
      <c r="P473" s="90"/>
      <c r="Q473" s="90"/>
      <c r="R473" s="94"/>
      <c r="S473" s="90"/>
      <c r="T473" s="90"/>
      <c r="U473" s="94"/>
      <c r="V473" s="45"/>
      <c r="W473" s="90"/>
      <c r="X473" s="44"/>
      <c r="Y473" s="45"/>
      <c r="Z473" s="90"/>
      <c r="AA473" s="94"/>
      <c r="AB473" s="45"/>
      <c r="AC473" s="90"/>
      <c r="AD473" s="44"/>
      <c r="AE473" s="45"/>
      <c r="AF473" s="90"/>
      <c r="AG473" s="94"/>
      <c r="AH473" s="90"/>
      <c r="AI473" s="90"/>
      <c r="AJ473" s="94"/>
      <c r="AK473" s="90"/>
      <c r="AL473" s="90"/>
      <c r="AM473" s="94"/>
      <c r="AN473" s="45"/>
      <c r="AO473" s="90"/>
      <c r="AP473" s="44"/>
      <c r="AQ473" s="45"/>
      <c r="AR473" s="90"/>
      <c r="AS473" s="97"/>
      <c r="AT473" s="98"/>
      <c r="AU473" s="98"/>
      <c r="AV473" s="98"/>
      <c r="AW473" s="98"/>
      <c r="AX473" s="98"/>
      <c r="AY473" s="98"/>
      <c r="AZ473" s="98"/>
      <c r="BA473" s="99"/>
      <c r="BB473" s="99"/>
      <c r="BC473" s="99"/>
      <c r="BD473" s="99"/>
      <c r="BE473" s="99"/>
      <c r="BF473" s="99"/>
      <c r="BG473" s="119"/>
      <c r="BH473" s="119"/>
      <c r="BI473" s="119"/>
      <c r="BJ473" s="119"/>
      <c r="BK473" s="119"/>
      <c r="BL473" s="119"/>
      <c r="BM473" s="119"/>
      <c r="BN473" s="119"/>
      <c r="BO473" s="119"/>
      <c r="BP473" s="119"/>
      <c r="BQ473" s="119"/>
      <c r="BR473" s="119"/>
      <c r="BS473" s="119"/>
      <c r="BT473" s="119"/>
      <c r="BU473" s="119"/>
      <c r="BV473" s="119"/>
      <c r="BW473" s="119"/>
      <c r="BX473" s="119"/>
      <c r="BY473" s="119"/>
      <c r="BZ473" s="119"/>
      <c r="CA473" s="119"/>
    </row>
    <row r="474" spans="1:79" ht="24" hidden="1" customHeight="1" outlineLevel="1">
      <c r="A474" s="36">
        <v>5</v>
      </c>
      <c r="B474" s="88"/>
      <c r="C474" s="89"/>
      <c r="D474" s="89"/>
      <c r="E474" s="90"/>
      <c r="F474" s="91"/>
      <c r="G474" s="44" t="s">
        <v>14</v>
      </c>
      <c r="H474" s="96">
        <v>43322</v>
      </c>
      <c r="I474" s="105">
        <v>0</v>
      </c>
      <c r="J474" s="92"/>
      <c r="K474" s="92"/>
      <c r="L474" s="92"/>
      <c r="M474" s="93"/>
      <c r="N474" s="90"/>
      <c r="O474" s="94"/>
      <c r="P474" s="90"/>
      <c r="Q474" s="90"/>
      <c r="R474" s="94"/>
      <c r="S474" s="90"/>
      <c r="T474" s="90"/>
      <c r="U474" s="94"/>
      <c r="V474" s="45"/>
      <c r="W474" s="90"/>
      <c r="X474" s="44"/>
      <c r="Y474" s="45"/>
      <c r="Z474" s="90"/>
      <c r="AA474" s="94"/>
      <c r="AB474" s="45"/>
      <c r="AC474" s="90"/>
      <c r="AD474" s="44"/>
      <c r="AE474" s="45"/>
      <c r="AF474" s="90"/>
      <c r="AG474" s="94"/>
      <c r="AH474" s="90"/>
      <c r="AI474" s="90"/>
      <c r="AJ474" s="94"/>
      <c r="AK474" s="90"/>
      <c r="AL474" s="90"/>
      <c r="AM474" s="94"/>
      <c r="AN474" s="45"/>
      <c r="AO474" s="90"/>
      <c r="AP474" s="44"/>
      <c r="AQ474" s="45"/>
      <c r="AR474" s="90"/>
      <c r="AS474" s="97"/>
      <c r="AT474" s="98"/>
      <c r="AU474" s="98"/>
      <c r="AV474" s="98"/>
      <c r="AW474" s="98"/>
      <c r="AX474" s="98"/>
      <c r="AY474" s="98"/>
      <c r="AZ474" s="98"/>
      <c r="BA474" s="99"/>
      <c r="BB474" s="99"/>
      <c r="BC474" s="99"/>
      <c r="BD474" s="99"/>
      <c r="BE474" s="99"/>
      <c r="BF474" s="99"/>
      <c r="BG474" s="119"/>
      <c r="BH474" s="119"/>
      <c r="BI474" s="119"/>
      <c r="BJ474" s="119"/>
      <c r="BK474" s="119"/>
      <c r="BL474" s="119"/>
      <c r="BM474" s="119"/>
      <c r="BN474" s="119"/>
      <c r="BO474" s="119"/>
      <c r="BP474" s="119"/>
      <c r="BQ474" s="119"/>
      <c r="BR474" s="119"/>
      <c r="BS474" s="119"/>
      <c r="BT474" s="119"/>
      <c r="BU474" s="119"/>
      <c r="BV474" s="119"/>
      <c r="BW474" s="119"/>
      <c r="BX474" s="119"/>
      <c r="BY474" s="119"/>
      <c r="BZ474" s="119"/>
      <c r="CA474" s="119"/>
    </row>
    <row r="475" spans="1:79" ht="24" hidden="1" customHeight="1" outlineLevel="1">
      <c r="A475" s="36">
        <v>6</v>
      </c>
      <c r="B475" s="88"/>
      <c r="C475" s="89"/>
      <c r="D475" s="89"/>
      <c r="E475" s="90"/>
      <c r="F475" s="91"/>
      <c r="G475" s="44" t="s">
        <v>14</v>
      </c>
      <c r="H475" s="96">
        <v>43323</v>
      </c>
      <c r="I475" s="105">
        <v>0</v>
      </c>
      <c r="J475" s="92"/>
      <c r="K475" s="92"/>
      <c r="L475" s="92"/>
      <c r="M475" s="93"/>
      <c r="N475" s="90"/>
      <c r="O475" s="94"/>
      <c r="P475" s="90"/>
      <c r="Q475" s="90"/>
      <c r="R475" s="94"/>
      <c r="S475" s="90"/>
      <c r="T475" s="90"/>
      <c r="U475" s="94"/>
      <c r="V475" s="45"/>
      <c r="W475" s="90"/>
      <c r="X475" s="44"/>
      <c r="Y475" s="45"/>
      <c r="Z475" s="90"/>
      <c r="AA475" s="94"/>
      <c r="AB475" s="45"/>
      <c r="AC475" s="90"/>
      <c r="AD475" s="44"/>
      <c r="AE475" s="45"/>
      <c r="AF475" s="90"/>
      <c r="AG475" s="94"/>
      <c r="AH475" s="90"/>
      <c r="AI475" s="90"/>
      <c r="AJ475" s="94"/>
      <c r="AK475" s="90"/>
      <c r="AL475" s="90"/>
      <c r="AM475" s="94"/>
      <c r="AN475" s="45"/>
      <c r="AO475" s="90"/>
      <c r="AP475" s="44"/>
      <c r="AQ475" s="45"/>
      <c r="AR475" s="90"/>
      <c r="AS475" s="97"/>
      <c r="AT475" s="98"/>
      <c r="AU475" s="98"/>
      <c r="AV475" s="98"/>
      <c r="AW475" s="98"/>
      <c r="AX475" s="98"/>
      <c r="AY475" s="98"/>
      <c r="AZ475" s="98"/>
      <c r="BA475" s="99"/>
      <c r="BB475" s="99"/>
      <c r="BC475" s="99"/>
      <c r="BD475" s="99"/>
      <c r="BE475" s="99"/>
      <c r="BF475" s="99"/>
      <c r="BG475" s="119"/>
      <c r="BH475" s="119"/>
      <c r="BI475" s="119"/>
      <c r="BJ475" s="119"/>
      <c r="BK475" s="119"/>
      <c r="BL475" s="119"/>
      <c r="BM475" s="119"/>
      <c r="BN475" s="119"/>
      <c r="BO475" s="119"/>
      <c r="BP475" s="119"/>
      <c r="BQ475" s="119"/>
      <c r="BR475" s="119"/>
      <c r="BS475" s="119"/>
      <c r="BT475" s="119"/>
      <c r="BU475" s="119"/>
      <c r="BV475" s="119"/>
      <c r="BW475" s="119"/>
      <c r="BX475" s="119"/>
      <c r="BY475" s="119"/>
      <c r="BZ475" s="119"/>
      <c r="CA475" s="119"/>
    </row>
    <row r="476" spans="1:79" ht="24" hidden="1" customHeight="1" outlineLevel="1">
      <c r="A476" s="36">
        <v>7</v>
      </c>
      <c r="B476" s="88"/>
      <c r="C476" s="89"/>
      <c r="D476" s="89"/>
      <c r="E476" s="90"/>
      <c r="F476" s="91"/>
      <c r="G476" s="44" t="s">
        <v>14</v>
      </c>
      <c r="H476" s="96">
        <v>43324</v>
      </c>
      <c r="I476" s="105">
        <v>0</v>
      </c>
      <c r="J476" s="92"/>
      <c r="K476" s="92"/>
      <c r="L476" s="92"/>
      <c r="M476" s="93"/>
      <c r="N476" s="90"/>
      <c r="O476" s="94"/>
      <c r="P476" s="90"/>
      <c r="Q476" s="90"/>
      <c r="R476" s="94"/>
      <c r="S476" s="90"/>
      <c r="T476" s="90"/>
      <c r="U476" s="94"/>
      <c r="V476" s="45"/>
      <c r="W476" s="90"/>
      <c r="X476" s="44"/>
      <c r="Y476" s="45"/>
      <c r="Z476" s="90"/>
      <c r="AA476" s="94"/>
      <c r="AB476" s="45"/>
      <c r="AC476" s="90"/>
      <c r="AD476" s="44"/>
      <c r="AE476" s="45"/>
      <c r="AF476" s="90"/>
      <c r="AG476" s="94"/>
      <c r="AH476" s="90"/>
      <c r="AI476" s="90"/>
      <c r="AJ476" s="94"/>
      <c r="AK476" s="90"/>
      <c r="AL476" s="90"/>
      <c r="AM476" s="94"/>
      <c r="AN476" s="45"/>
      <c r="AO476" s="90"/>
      <c r="AP476" s="44"/>
      <c r="AQ476" s="45"/>
      <c r="AR476" s="90"/>
      <c r="AS476" s="97"/>
      <c r="AT476" s="98"/>
      <c r="AU476" s="98"/>
      <c r="AV476" s="98"/>
      <c r="AW476" s="98"/>
      <c r="AX476" s="98"/>
      <c r="AY476" s="98"/>
      <c r="AZ476" s="98"/>
      <c r="BA476" s="99"/>
      <c r="BB476" s="99"/>
      <c r="BC476" s="99"/>
      <c r="BD476" s="99"/>
      <c r="BE476" s="99"/>
      <c r="BF476" s="99"/>
      <c r="BG476" s="119"/>
      <c r="BH476" s="119"/>
      <c r="BI476" s="119"/>
      <c r="BJ476" s="119"/>
      <c r="BK476" s="119"/>
      <c r="BL476" s="119"/>
      <c r="BM476" s="119"/>
      <c r="BN476" s="119"/>
      <c r="BO476" s="119"/>
      <c r="BP476" s="119"/>
      <c r="BQ476" s="119"/>
      <c r="BR476" s="119"/>
      <c r="BS476" s="119"/>
      <c r="BT476" s="119"/>
      <c r="BU476" s="119"/>
      <c r="BV476" s="119"/>
      <c r="BW476" s="119"/>
      <c r="BX476" s="119"/>
      <c r="BY476" s="119"/>
      <c r="BZ476" s="119"/>
      <c r="CA476" s="119"/>
    </row>
    <row r="477" spans="1:79" ht="24" hidden="1" customHeight="1" outlineLevel="1">
      <c r="A477" s="36">
        <v>8</v>
      </c>
      <c r="B477" s="88"/>
      <c r="C477" s="89"/>
      <c r="D477" s="89"/>
      <c r="E477" s="90"/>
      <c r="F477" s="91"/>
      <c r="G477" s="44" t="s">
        <v>14</v>
      </c>
      <c r="H477" s="96">
        <v>43325</v>
      </c>
      <c r="I477" s="105">
        <v>0</v>
      </c>
      <c r="J477" s="92"/>
      <c r="K477" s="92"/>
      <c r="L477" s="92"/>
      <c r="M477" s="93"/>
      <c r="N477" s="90"/>
      <c r="O477" s="94"/>
      <c r="P477" s="90"/>
      <c r="Q477" s="90"/>
      <c r="R477" s="94"/>
      <c r="S477" s="90"/>
      <c r="T477" s="90"/>
      <c r="U477" s="94"/>
      <c r="V477" s="45"/>
      <c r="W477" s="90"/>
      <c r="X477" s="44"/>
      <c r="Y477" s="45"/>
      <c r="Z477" s="90"/>
      <c r="AA477" s="94"/>
      <c r="AB477" s="45"/>
      <c r="AC477" s="90"/>
      <c r="AD477" s="44"/>
      <c r="AE477" s="45"/>
      <c r="AF477" s="90"/>
      <c r="AG477" s="94"/>
      <c r="AH477" s="90"/>
      <c r="AI477" s="90"/>
      <c r="AJ477" s="94"/>
      <c r="AK477" s="90"/>
      <c r="AL477" s="90"/>
      <c r="AM477" s="94"/>
      <c r="AN477" s="45"/>
      <c r="AO477" s="90"/>
      <c r="AP477" s="44"/>
      <c r="AQ477" s="45"/>
      <c r="AR477" s="90"/>
      <c r="AS477" s="97"/>
      <c r="AT477" s="98"/>
      <c r="AU477" s="98"/>
      <c r="AV477" s="98"/>
      <c r="AW477" s="98"/>
      <c r="AX477" s="98"/>
      <c r="AY477" s="98"/>
      <c r="AZ477" s="98"/>
      <c r="BA477" s="99"/>
      <c r="BB477" s="99"/>
      <c r="BC477" s="99"/>
      <c r="BD477" s="99"/>
      <c r="BE477" s="99"/>
      <c r="BF477" s="99"/>
      <c r="BG477" s="119"/>
      <c r="BH477" s="119"/>
      <c r="BI477" s="119"/>
      <c r="BJ477" s="119"/>
      <c r="BK477" s="119"/>
      <c r="BL477" s="119"/>
      <c r="BM477" s="119"/>
      <c r="BN477" s="119"/>
      <c r="BO477" s="119"/>
      <c r="BP477" s="119"/>
      <c r="BQ477" s="119"/>
      <c r="BR477" s="119"/>
      <c r="BS477" s="119"/>
      <c r="BT477" s="119"/>
      <c r="BU477" s="119"/>
      <c r="BV477" s="119"/>
      <c r="BW477" s="119"/>
      <c r="BX477" s="119"/>
      <c r="BY477" s="119"/>
      <c r="BZ477" s="119"/>
      <c r="CA477" s="119"/>
    </row>
    <row r="478" spans="1:79" ht="24" hidden="1" customHeight="1" outlineLevel="1">
      <c r="A478" s="36">
        <v>9</v>
      </c>
      <c r="B478" s="88"/>
      <c r="C478" s="89"/>
      <c r="D478" s="89"/>
      <c r="E478" s="90"/>
      <c r="F478" s="91"/>
      <c r="G478" s="44" t="s">
        <v>14</v>
      </c>
      <c r="H478" s="96">
        <v>43326</v>
      </c>
      <c r="I478" s="105">
        <v>0</v>
      </c>
      <c r="J478" s="92"/>
      <c r="K478" s="92"/>
      <c r="L478" s="92"/>
      <c r="M478" s="93"/>
      <c r="N478" s="90"/>
      <c r="O478" s="94"/>
      <c r="P478" s="90"/>
      <c r="Q478" s="90"/>
      <c r="R478" s="94"/>
      <c r="S478" s="90"/>
      <c r="T478" s="90"/>
      <c r="U478" s="94"/>
      <c r="V478" s="45"/>
      <c r="W478" s="90"/>
      <c r="X478" s="44"/>
      <c r="Y478" s="45"/>
      <c r="Z478" s="90"/>
      <c r="AA478" s="94"/>
      <c r="AB478" s="45"/>
      <c r="AC478" s="90"/>
      <c r="AD478" s="44"/>
      <c r="AE478" s="45"/>
      <c r="AF478" s="90"/>
      <c r="AG478" s="94"/>
      <c r="AH478" s="90"/>
      <c r="AI478" s="90"/>
      <c r="AJ478" s="94"/>
      <c r="AK478" s="90"/>
      <c r="AL478" s="90"/>
      <c r="AM478" s="94"/>
      <c r="AN478" s="45"/>
      <c r="AO478" s="90"/>
      <c r="AP478" s="44"/>
      <c r="AQ478" s="45"/>
      <c r="AR478" s="90"/>
      <c r="AS478" s="97"/>
      <c r="AT478" s="98"/>
      <c r="AU478" s="98"/>
      <c r="AV478" s="98"/>
      <c r="AW478" s="98"/>
      <c r="AX478" s="98"/>
      <c r="AY478" s="98"/>
      <c r="AZ478" s="98"/>
      <c r="BA478" s="99"/>
      <c r="BB478" s="99"/>
      <c r="BC478" s="99"/>
      <c r="BD478" s="99"/>
      <c r="BE478" s="99"/>
      <c r="BF478" s="99"/>
      <c r="BG478" s="119"/>
      <c r="BH478" s="119"/>
      <c r="BI478" s="119"/>
      <c r="BJ478" s="119"/>
      <c r="BK478" s="119"/>
      <c r="BL478" s="119"/>
      <c r="BM478" s="119"/>
      <c r="BN478" s="119"/>
      <c r="BO478" s="119"/>
      <c r="BP478" s="119"/>
      <c r="BQ478" s="119"/>
      <c r="BR478" s="119"/>
      <c r="BS478" s="119"/>
      <c r="BT478" s="119"/>
      <c r="BU478" s="119"/>
      <c r="BV478" s="119"/>
      <c r="BW478" s="119"/>
      <c r="BX478" s="119"/>
      <c r="BY478" s="119"/>
      <c r="BZ478" s="119"/>
      <c r="CA478" s="119"/>
    </row>
    <row r="479" spans="1:79" ht="24" hidden="1" customHeight="1" outlineLevel="1">
      <c r="A479" s="36">
        <v>10</v>
      </c>
      <c r="B479" s="88"/>
      <c r="C479" s="89"/>
      <c r="D479" s="89"/>
      <c r="E479" s="90"/>
      <c r="F479" s="91"/>
      <c r="G479" s="44" t="s">
        <v>14</v>
      </c>
      <c r="H479" s="96">
        <v>43327</v>
      </c>
      <c r="I479" s="105">
        <v>0</v>
      </c>
      <c r="J479" s="92"/>
      <c r="K479" s="92"/>
      <c r="L479" s="92"/>
      <c r="M479" s="93"/>
      <c r="N479" s="90"/>
      <c r="O479" s="94"/>
      <c r="P479" s="90"/>
      <c r="Q479" s="90"/>
      <c r="R479" s="94"/>
      <c r="S479" s="90"/>
      <c r="T479" s="90"/>
      <c r="U479" s="94"/>
      <c r="V479" s="45"/>
      <c r="W479" s="90"/>
      <c r="X479" s="44"/>
      <c r="Y479" s="45"/>
      <c r="Z479" s="90"/>
      <c r="AA479" s="94"/>
      <c r="AB479" s="45"/>
      <c r="AC479" s="90"/>
      <c r="AD479" s="44"/>
      <c r="AE479" s="45"/>
      <c r="AF479" s="90"/>
      <c r="AG479" s="94"/>
      <c r="AH479" s="90"/>
      <c r="AI479" s="90"/>
      <c r="AJ479" s="94"/>
      <c r="AK479" s="90"/>
      <c r="AL479" s="90"/>
      <c r="AM479" s="94"/>
      <c r="AN479" s="45"/>
      <c r="AO479" s="90"/>
      <c r="AP479" s="44"/>
      <c r="AQ479" s="45"/>
      <c r="AR479" s="90"/>
      <c r="AS479" s="97"/>
      <c r="AT479" s="98"/>
      <c r="AU479" s="98"/>
      <c r="AV479" s="98"/>
      <c r="AW479" s="98"/>
      <c r="AX479" s="98"/>
      <c r="AY479" s="98"/>
      <c r="AZ479" s="98"/>
      <c r="BA479" s="99"/>
      <c r="BB479" s="99"/>
      <c r="BC479" s="99"/>
      <c r="BD479" s="99"/>
      <c r="BE479" s="99"/>
      <c r="BF479" s="99"/>
      <c r="BG479" s="119"/>
      <c r="BH479" s="119"/>
      <c r="BI479" s="119"/>
      <c r="BJ479" s="119"/>
      <c r="BK479" s="119"/>
      <c r="BL479" s="119"/>
      <c r="BM479" s="119"/>
      <c r="BN479" s="119"/>
      <c r="BO479" s="119"/>
      <c r="BP479" s="119"/>
      <c r="BQ479" s="119"/>
      <c r="BR479" s="119"/>
      <c r="BS479" s="119"/>
      <c r="BT479" s="119"/>
      <c r="BU479" s="119"/>
      <c r="BV479" s="119"/>
      <c r="BW479" s="119"/>
      <c r="BX479" s="119"/>
      <c r="BY479" s="119"/>
      <c r="BZ479" s="119"/>
      <c r="CA479" s="119"/>
    </row>
    <row r="480" spans="1:79" ht="24" hidden="1" customHeight="1" outlineLevel="1">
      <c r="A480" s="36">
        <v>11</v>
      </c>
      <c r="B480" s="88"/>
      <c r="C480" s="89"/>
      <c r="D480" s="89"/>
      <c r="E480" s="90"/>
      <c r="F480" s="91"/>
      <c r="G480" s="44" t="s">
        <v>14</v>
      </c>
      <c r="H480" s="96">
        <v>43328</v>
      </c>
      <c r="I480" s="105">
        <v>0</v>
      </c>
      <c r="J480" s="92"/>
      <c r="K480" s="92"/>
      <c r="L480" s="92"/>
      <c r="M480" s="93"/>
      <c r="N480" s="90"/>
      <c r="O480" s="94"/>
      <c r="P480" s="90"/>
      <c r="Q480" s="90"/>
      <c r="R480" s="94"/>
      <c r="S480" s="90"/>
      <c r="T480" s="90"/>
      <c r="U480" s="94"/>
      <c r="V480" s="45"/>
      <c r="W480" s="90"/>
      <c r="X480" s="44"/>
      <c r="Y480" s="45"/>
      <c r="Z480" s="90"/>
      <c r="AA480" s="94"/>
      <c r="AB480" s="45"/>
      <c r="AC480" s="90"/>
      <c r="AD480" s="44"/>
      <c r="AE480" s="45"/>
      <c r="AF480" s="90"/>
      <c r="AG480" s="94"/>
      <c r="AH480" s="90"/>
      <c r="AI480" s="90"/>
      <c r="AJ480" s="94"/>
      <c r="AK480" s="90"/>
      <c r="AL480" s="90"/>
      <c r="AM480" s="94"/>
      <c r="AN480" s="45"/>
      <c r="AO480" s="90"/>
      <c r="AP480" s="44"/>
      <c r="AQ480" s="45"/>
      <c r="AR480" s="90"/>
      <c r="AS480" s="97"/>
      <c r="AT480" s="98"/>
      <c r="AU480" s="98"/>
      <c r="AV480" s="98"/>
      <c r="AW480" s="98"/>
      <c r="AX480" s="98"/>
      <c r="AY480" s="98"/>
      <c r="AZ480" s="98"/>
      <c r="BA480" s="99"/>
      <c r="BB480" s="99"/>
      <c r="BC480" s="99"/>
      <c r="BD480" s="99"/>
      <c r="BE480" s="99"/>
      <c r="BF480" s="99"/>
      <c r="BG480" s="119"/>
      <c r="BH480" s="119"/>
      <c r="BI480" s="119"/>
      <c r="BJ480" s="119"/>
      <c r="BK480" s="119"/>
      <c r="BL480" s="119"/>
      <c r="BM480" s="119"/>
      <c r="BN480" s="119"/>
      <c r="BO480" s="119"/>
      <c r="BP480" s="119"/>
      <c r="BQ480" s="119"/>
      <c r="BR480" s="119"/>
      <c r="BS480" s="119"/>
      <c r="BT480" s="119"/>
      <c r="BU480" s="119"/>
      <c r="BV480" s="119"/>
      <c r="BW480" s="119"/>
      <c r="BX480" s="119"/>
      <c r="BY480" s="119"/>
      <c r="BZ480" s="119"/>
      <c r="CA480" s="119"/>
    </row>
    <row r="481" spans="1:79" ht="24" hidden="1" customHeight="1" outlineLevel="1">
      <c r="A481" s="36">
        <v>12</v>
      </c>
      <c r="B481" s="88"/>
      <c r="C481" s="89"/>
      <c r="D481" s="89"/>
      <c r="E481" s="90"/>
      <c r="F481" s="91"/>
      <c r="G481" s="44" t="s">
        <v>14</v>
      </c>
      <c r="H481" s="96">
        <v>43329</v>
      </c>
      <c r="I481" s="105">
        <v>0</v>
      </c>
      <c r="J481" s="92"/>
      <c r="K481" s="92"/>
      <c r="L481" s="92"/>
      <c r="M481" s="93"/>
      <c r="N481" s="90"/>
      <c r="O481" s="94"/>
      <c r="P481" s="90"/>
      <c r="Q481" s="90"/>
      <c r="R481" s="94"/>
      <c r="S481" s="90"/>
      <c r="T481" s="90"/>
      <c r="U481" s="94"/>
      <c r="V481" s="45"/>
      <c r="W481" s="90"/>
      <c r="X481" s="44"/>
      <c r="Y481" s="45"/>
      <c r="Z481" s="90"/>
      <c r="AA481" s="94"/>
      <c r="AB481" s="45"/>
      <c r="AC481" s="90"/>
      <c r="AD481" s="44"/>
      <c r="AE481" s="45"/>
      <c r="AF481" s="90"/>
      <c r="AG481" s="94"/>
      <c r="AH481" s="90"/>
      <c r="AI481" s="90"/>
      <c r="AJ481" s="94"/>
      <c r="AK481" s="90"/>
      <c r="AL481" s="90"/>
      <c r="AM481" s="94"/>
      <c r="AN481" s="45"/>
      <c r="AO481" s="90"/>
      <c r="AP481" s="44"/>
      <c r="AQ481" s="45"/>
      <c r="AR481" s="90"/>
      <c r="AS481" s="97"/>
      <c r="AT481" s="98"/>
      <c r="AU481" s="98"/>
      <c r="AV481" s="98"/>
      <c r="AW481" s="98"/>
      <c r="AX481" s="98"/>
      <c r="AY481" s="98"/>
      <c r="AZ481" s="98"/>
      <c r="BA481" s="99"/>
      <c r="BB481" s="99"/>
      <c r="BC481" s="99"/>
      <c r="BD481" s="99"/>
      <c r="BE481" s="99"/>
      <c r="BF481" s="99"/>
      <c r="BG481" s="119"/>
      <c r="BH481" s="119"/>
      <c r="BI481" s="119"/>
      <c r="BJ481" s="119"/>
      <c r="BK481" s="119"/>
      <c r="BL481" s="119"/>
      <c r="BM481" s="119"/>
      <c r="BN481" s="119"/>
      <c r="BO481" s="119"/>
      <c r="BP481" s="119"/>
      <c r="BQ481" s="119"/>
      <c r="BR481" s="119"/>
      <c r="BS481" s="119"/>
      <c r="BT481" s="119"/>
      <c r="BU481" s="119"/>
      <c r="BV481" s="119"/>
      <c r="BW481" s="119"/>
      <c r="BX481" s="119"/>
      <c r="BY481" s="119"/>
      <c r="BZ481" s="119"/>
      <c r="CA481" s="119"/>
    </row>
    <row r="482" spans="1:79" ht="24" hidden="1" customHeight="1" outlineLevel="1">
      <c r="A482" s="36">
        <v>13</v>
      </c>
      <c r="B482" s="88"/>
      <c r="C482" s="89"/>
      <c r="D482" s="89"/>
      <c r="E482" s="90"/>
      <c r="F482" s="91"/>
      <c r="G482" s="44" t="s">
        <v>14</v>
      </c>
      <c r="H482" s="96">
        <v>43330</v>
      </c>
      <c r="I482" s="105">
        <v>0</v>
      </c>
      <c r="J482" s="92"/>
      <c r="K482" s="92"/>
      <c r="L482" s="92"/>
      <c r="M482" s="93"/>
      <c r="N482" s="90"/>
      <c r="O482" s="94"/>
      <c r="P482" s="90"/>
      <c r="Q482" s="90"/>
      <c r="R482" s="94"/>
      <c r="S482" s="90"/>
      <c r="T482" s="90"/>
      <c r="U482" s="94"/>
      <c r="V482" s="45"/>
      <c r="W482" s="90"/>
      <c r="X482" s="44"/>
      <c r="Y482" s="45"/>
      <c r="Z482" s="90"/>
      <c r="AA482" s="94"/>
      <c r="AB482" s="45"/>
      <c r="AC482" s="90"/>
      <c r="AD482" s="44"/>
      <c r="AE482" s="45"/>
      <c r="AF482" s="90"/>
      <c r="AG482" s="94"/>
      <c r="AH482" s="90"/>
      <c r="AI482" s="90"/>
      <c r="AJ482" s="94"/>
      <c r="AK482" s="90"/>
      <c r="AL482" s="90"/>
      <c r="AM482" s="94"/>
      <c r="AN482" s="45"/>
      <c r="AO482" s="90"/>
      <c r="AP482" s="44"/>
      <c r="AQ482" s="45"/>
      <c r="AR482" s="90"/>
      <c r="AS482" s="97"/>
      <c r="AT482" s="98"/>
      <c r="AU482" s="98"/>
      <c r="AV482" s="98"/>
      <c r="AW482" s="98"/>
      <c r="AX482" s="98"/>
      <c r="AY482" s="98"/>
      <c r="AZ482" s="98"/>
      <c r="BA482" s="99"/>
      <c r="BB482" s="99"/>
      <c r="BC482" s="99"/>
      <c r="BD482" s="99"/>
      <c r="BE482" s="99"/>
      <c r="BF482" s="99"/>
      <c r="BG482" s="119"/>
      <c r="BH482" s="119"/>
      <c r="BI482" s="119"/>
      <c r="BJ482" s="119"/>
      <c r="BK482" s="119"/>
      <c r="BL482" s="119"/>
      <c r="BM482" s="119"/>
      <c r="BN482" s="119"/>
      <c r="BO482" s="119"/>
      <c r="BP482" s="119"/>
      <c r="BQ482" s="119"/>
      <c r="BR482" s="119"/>
      <c r="BS482" s="119"/>
      <c r="BT482" s="119"/>
      <c r="BU482" s="119"/>
      <c r="BV482" s="119"/>
      <c r="BW482" s="119"/>
      <c r="BX482" s="119"/>
      <c r="BY482" s="119"/>
      <c r="BZ482" s="119"/>
      <c r="CA482" s="119"/>
    </row>
    <row r="483" spans="1:79" ht="24" hidden="1" customHeight="1" outlineLevel="1">
      <c r="A483" s="36">
        <v>14</v>
      </c>
      <c r="B483" s="88"/>
      <c r="C483" s="89"/>
      <c r="D483" s="89"/>
      <c r="E483" s="90"/>
      <c r="F483" s="91"/>
      <c r="G483" s="44" t="s">
        <v>14</v>
      </c>
      <c r="H483" s="96">
        <v>43331</v>
      </c>
      <c r="I483" s="105">
        <v>0</v>
      </c>
      <c r="J483" s="92"/>
      <c r="K483" s="92"/>
      <c r="L483" s="92"/>
      <c r="M483" s="93"/>
      <c r="N483" s="90"/>
      <c r="O483" s="94"/>
      <c r="P483" s="90"/>
      <c r="Q483" s="90"/>
      <c r="R483" s="94"/>
      <c r="S483" s="90"/>
      <c r="T483" s="90"/>
      <c r="U483" s="94"/>
      <c r="V483" s="45"/>
      <c r="W483" s="90"/>
      <c r="X483" s="44"/>
      <c r="Y483" s="45"/>
      <c r="Z483" s="90"/>
      <c r="AA483" s="94"/>
      <c r="AB483" s="45"/>
      <c r="AC483" s="90"/>
      <c r="AD483" s="44"/>
      <c r="AE483" s="45"/>
      <c r="AF483" s="90"/>
      <c r="AG483" s="94"/>
      <c r="AH483" s="90"/>
      <c r="AI483" s="90"/>
      <c r="AJ483" s="94"/>
      <c r="AK483" s="90"/>
      <c r="AL483" s="90"/>
      <c r="AM483" s="94"/>
      <c r="AN483" s="45"/>
      <c r="AO483" s="90"/>
      <c r="AP483" s="44"/>
      <c r="AQ483" s="45"/>
      <c r="AR483" s="90"/>
      <c r="AS483" s="97"/>
      <c r="AT483" s="98"/>
      <c r="AU483" s="98"/>
      <c r="AV483" s="98"/>
      <c r="AW483" s="98"/>
      <c r="AX483" s="98"/>
      <c r="AY483" s="98"/>
      <c r="AZ483" s="98"/>
      <c r="BA483" s="99"/>
      <c r="BB483" s="99"/>
      <c r="BC483" s="99"/>
      <c r="BD483" s="99"/>
      <c r="BE483" s="99"/>
      <c r="BF483" s="99"/>
      <c r="BG483" s="119"/>
      <c r="BH483" s="119"/>
      <c r="BI483" s="119"/>
      <c r="BJ483" s="119"/>
      <c r="BK483" s="119"/>
      <c r="BL483" s="119"/>
      <c r="BM483" s="119"/>
      <c r="BN483" s="119"/>
      <c r="BO483" s="119"/>
      <c r="BP483" s="119"/>
      <c r="BQ483" s="119"/>
      <c r="BR483" s="119"/>
      <c r="BS483" s="119"/>
      <c r="BT483" s="119"/>
      <c r="BU483" s="119"/>
      <c r="BV483" s="119"/>
      <c r="BW483" s="119"/>
      <c r="BX483" s="119"/>
      <c r="BY483" s="119"/>
      <c r="BZ483" s="119"/>
      <c r="CA483" s="119"/>
    </row>
    <row r="484" spans="1:79" ht="24" hidden="1" customHeight="1" outlineLevel="1">
      <c r="B484" s="88"/>
      <c r="C484" s="89"/>
      <c r="D484" s="89"/>
      <c r="E484" s="90"/>
      <c r="F484" s="91"/>
      <c r="G484" s="44" t="s">
        <v>14</v>
      </c>
      <c r="H484" s="96">
        <v>43332</v>
      </c>
      <c r="I484" s="105">
        <v>0</v>
      </c>
      <c r="J484" s="92"/>
      <c r="K484" s="92"/>
      <c r="L484" s="92"/>
      <c r="M484" s="93"/>
      <c r="N484" s="90"/>
      <c r="O484" s="94"/>
      <c r="P484" s="90"/>
      <c r="Q484" s="90"/>
      <c r="R484" s="94"/>
      <c r="S484" s="90"/>
      <c r="T484" s="90"/>
      <c r="U484" s="94"/>
      <c r="V484" s="45"/>
      <c r="W484" s="90"/>
      <c r="X484" s="44"/>
      <c r="Y484" s="45"/>
      <c r="Z484" s="90"/>
      <c r="AA484" s="94"/>
      <c r="AB484" s="45"/>
      <c r="AC484" s="90"/>
      <c r="AD484" s="44"/>
      <c r="AE484" s="45"/>
      <c r="AF484" s="90"/>
      <c r="AG484" s="94"/>
      <c r="AH484" s="90"/>
      <c r="AI484" s="90"/>
      <c r="AJ484" s="94"/>
      <c r="AK484" s="90"/>
      <c r="AL484" s="90"/>
      <c r="AM484" s="94"/>
      <c r="AN484" s="45"/>
      <c r="AO484" s="90"/>
      <c r="AP484" s="44"/>
      <c r="AQ484" s="45"/>
      <c r="AR484" s="90"/>
      <c r="AS484" s="97"/>
      <c r="AT484" s="98"/>
      <c r="AU484" s="98"/>
      <c r="AV484" s="98"/>
      <c r="AW484" s="98"/>
      <c r="AX484" s="98"/>
      <c r="AY484" s="98"/>
      <c r="AZ484" s="98"/>
      <c r="BA484" s="99"/>
      <c r="BB484" s="99"/>
      <c r="BC484" s="99"/>
      <c r="BD484" s="99"/>
      <c r="BE484" s="99"/>
      <c r="BF484" s="99"/>
      <c r="BG484" s="119"/>
      <c r="BH484" s="119"/>
      <c r="BI484" s="119"/>
      <c r="BJ484" s="119"/>
      <c r="BK484" s="119"/>
      <c r="BL484" s="119"/>
      <c r="BM484" s="119"/>
      <c r="BN484" s="119"/>
      <c r="BO484" s="119"/>
      <c r="BP484" s="119"/>
      <c r="BQ484" s="119"/>
      <c r="BR484" s="119"/>
      <c r="BS484" s="119"/>
      <c r="BT484" s="119"/>
      <c r="BU484" s="119"/>
      <c r="BV484" s="119"/>
      <c r="BW484" s="119"/>
      <c r="BX484" s="119"/>
      <c r="BY484" s="119"/>
      <c r="BZ484" s="119"/>
      <c r="CA484" s="119"/>
    </row>
    <row r="485" spans="1:79" ht="24" hidden="1" customHeight="1" outlineLevel="1">
      <c r="B485" s="88"/>
      <c r="C485" s="89"/>
      <c r="D485" s="89"/>
      <c r="E485" s="90"/>
      <c r="F485" s="91"/>
      <c r="G485" s="44" t="s">
        <v>14</v>
      </c>
      <c r="H485" s="96">
        <v>43333</v>
      </c>
      <c r="I485" s="105">
        <v>0</v>
      </c>
      <c r="J485" s="92"/>
      <c r="K485" s="92"/>
      <c r="L485" s="92"/>
      <c r="M485" s="93"/>
      <c r="N485" s="90"/>
      <c r="O485" s="94"/>
      <c r="P485" s="90"/>
      <c r="Q485" s="90"/>
      <c r="R485" s="94"/>
      <c r="S485" s="90"/>
      <c r="T485" s="90"/>
      <c r="U485" s="94"/>
      <c r="V485" s="45"/>
      <c r="W485" s="90"/>
      <c r="X485" s="44"/>
      <c r="Y485" s="45"/>
      <c r="Z485" s="90"/>
      <c r="AA485" s="94"/>
      <c r="AB485" s="45"/>
      <c r="AC485" s="90"/>
      <c r="AD485" s="44"/>
      <c r="AE485" s="45"/>
      <c r="AF485" s="90"/>
      <c r="AG485" s="94"/>
      <c r="AH485" s="90"/>
      <c r="AI485" s="90"/>
      <c r="AJ485" s="94"/>
      <c r="AK485" s="90"/>
      <c r="AL485" s="90"/>
      <c r="AM485" s="94"/>
      <c r="AN485" s="45"/>
      <c r="AO485" s="90"/>
      <c r="AP485" s="44"/>
      <c r="AQ485" s="45"/>
      <c r="AR485" s="90"/>
      <c r="AS485" s="97"/>
      <c r="AT485" s="98"/>
      <c r="AU485" s="98"/>
      <c r="AV485" s="98"/>
      <c r="AW485" s="98"/>
      <c r="AX485" s="98"/>
      <c r="AY485" s="98"/>
      <c r="AZ485" s="98"/>
      <c r="BA485" s="99"/>
      <c r="BB485" s="99"/>
      <c r="BC485" s="99"/>
      <c r="BD485" s="99"/>
      <c r="BE485" s="99"/>
      <c r="BF485" s="99"/>
      <c r="BG485" s="119"/>
      <c r="BH485" s="119"/>
      <c r="BI485" s="119"/>
      <c r="BJ485" s="119"/>
      <c r="BK485" s="119"/>
      <c r="BL485" s="119"/>
      <c r="BM485" s="119"/>
      <c r="BN485" s="119"/>
      <c r="BO485" s="119"/>
      <c r="BP485" s="119"/>
      <c r="BQ485" s="119"/>
      <c r="BR485" s="119"/>
      <c r="BS485" s="119"/>
      <c r="BT485" s="119"/>
      <c r="BU485" s="119"/>
      <c r="BV485" s="119"/>
      <c r="BW485" s="119"/>
      <c r="BX485" s="119"/>
      <c r="BY485" s="119"/>
      <c r="BZ485" s="119"/>
      <c r="CA485" s="119"/>
    </row>
    <row r="486" spans="1:79" ht="24" hidden="1" customHeight="1" outlineLevel="1">
      <c r="B486" s="88"/>
      <c r="C486" s="89"/>
      <c r="D486" s="89"/>
      <c r="E486" s="90"/>
      <c r="F486" s="91"/>
      <c r="G486" s="44" t="s">
        <v>14</v>
      </c>
      <c r="H486" s="96">
        <v>43334</v>
      </c>
      <c r="I486" s="105">
        <v>0</v>
      </c>
      <c r="J486" s="92"/>
      <c r="K486" s="92"/>
      <c r="L486" s="92"/>
      <c r="M486" s="93"/>
      <c r="N486" s="90"/>
      <c r="O486" s="94"/>
      <c r="P486" s="90"/>
      <c r="Q486" s="90"/>
      <c r="R486" s="94"/>
      <c r="S486" s="90"/>
      <c r="T486" s="90"/>
      <c r="U486" s="94"/>
      <c r="V486" s="45"/>
      <c r="W486" s="90"/>
      <c r="X486" s="44"/>
      <c r="Y486" s="45"/>
      <c r="Z486" s="90"/>
      <c r="AA486" s="94"/>
      <c r="AB486" s="45"/>
      <c r="AC486" s="90"/>
      <c r="AD486" s="44"/>
      <c r="AE486" s="45"/>
      <c r="AF486" s="90"/>
      <c r="AG486" s="94"/>
      <c r="AH486" s="90"/>
      <c r="AI486" s="90"/>
      <c r="AJ486" s="94"/>
      <c r="AK486" s="90"/>
      <c r="AL486" s="90"/>
      <c r="AM486" s="94"/>
      <c r="AN486" s="45"/>
      <c r="AO486" s="90"/>
      <c r="AP486" s="44"/>
      <c r="AQ486" s="45"/>
      <c r="AR486" s="90"/>
      <c r="AS486" s="97"/>
      <c r="AT486" s="98"/>
      <c r="AU486" s="98"/>
      <c r="AV486" s="98"/>
      <c r="AW486" s="98"/>
      <c r="AX486" s="98"/>
      <c r="AY486" s="98"/>
      <c r="AZ486" s="98"/>
      <c r="BA486" s="99"/>
      <c r="BB486" s="99"/>
      <c r="BC486" s="99"/>
      <c r="BD486" s="99"/>
      <c r="BE486" s="99"/>
      <c r="BF486" s="99"/>
      <c r="BG486" s="119"/>
      <c r="BH486" s="119"/>
      <c r="BI486" s="119"/>
      <c r="BJ486" s="119"/>
      <c r="BK486" s="119"/>
      <c r="BL486" s="119"/>
      <c r="BM486" s="119"/>
      <c r="BN486" s="119"/>
      <c r="BO486" s="119"/>
      <c r="BP486" s="119"/>
      <c r="BQ486" s="119"/>
      <c r="BR486" s="119"/>
      <c r="BS486" s="119"/>
      <c r="BT486" s="119"/>
      <c r="BU486" s="119"/>
      <c r="BV486" s="119"/>
      <c r="BW486" s="119"/>
      <c r="BX486" s="119"/>
      <c r="BY486" s="119"/>
      <c r="BZ486" s="119"/>
      <c r="CA486" s="119"/>
    </row>
    <row r="487" spans="1:79" ht="24" hidden="1" customHeight="1" outlineLevel="1">
      <c r="B487" s="88"/>
      <c r="C487" s="89"/>
      <c r="D487" s="89"/>
      <c r="E487" s="90"/>
      <c r="F487" s="91"/>
      <c r="G487" s="44" t="s">
        <v>14</v>
      </c>
      <c r="H487" s="96">
        <v>43335</v>
      </c>
      <c r="I487" s="105">
        <v>0</v>
      </c>
      <c r="J487" s="92"/>
      <c r="K487" s="92"/>
      <c r="L487" s="92"/>
      <c r="M487" s="93"/>
      <c r="N487" s="90"/>
      <c r="O487" s="94"/>
      <c r="P487" s="90"/>
      <c r="Q487" s="90"/>
      <c r="R487" s="94"/>
      <c r="S487" s="90"/>
      <c r="T487" s="90"/>
      <c r="U487" s="94"/>
      <c r="V487" s="45"/>
      <c r="W487" s="90"/>
      <c r="X487" s="44"/>
      <c r="Y487" s="45"/>
      <c r="Z487" s="90"/>
      <c r="AA487" s="94"/>
      <c r="AB487" s="45"/>
      <c r="AC487" s="90"/>
      <c r="AD487" s="44"/>
      <c r="AE487" s="45"/>
      <c r="AF487" s="90"/>
      <c r="AG487" s="94"/>
      <c r="AH487" s="90"/>
      <c r="AI487" s="90"/>
      <c r="AJ487" s="94"/>
      <c r="AK487" s="90"/>
      <c r="AL487" s="90"/>
      <c r="AM487" s="94"/>
      <c r="AN487" s="45"/>
      <c r="AO487" s="90"/>
      <c r="AP487" s="44"/>
      <c r="AQ487" s="45"/>
      <c r="AR487" s="90"/>
      <c r="AS487" s="97"/>
      <c r="AT487" s="98"/>
      <c r="AU487" s="98"/>
      <c r="AV487" s="98"/>
      <c r="AW487" s="98"/>
      <c r="AX487" s="98"/>
      <c r="AY487" s="98"/>
      <c r="AZ487" s="98"/>
      <c r="BA487" s="99"/>
      <c r="BB487" s="99"/>
      <c r="BC487" s="99"/>
      <c r="BD487" s="99"/>
      <c r="BE487" s="99"/>
      <c r="BF487" s="99"/>
      <c r="BG487" s="119"/>
      <c r="BH487" s="119"/>
      <c r="BI487" s="119"/>
      <c r="BJ487" s="119"/>
      <c r="BK487" s="119"/>
      <c r="BL487" s="119"/>
      <c r="BM487" s="119"/>
      <c r="BN487" s="119"/>
      <c r="BO487" s="119"/>
      <c r="BP487" s="119"/>
      <c r="BQ487" s="119"/>
      <c r="BR487" s="119"/>
      <c r="BS487" s="119"/>
      <c r="BT487" s="119"/>
      <c r="BU487" s="119"/>
      <c r="BV487" s="119"/>
      <c r="BW487" s="119"/>
      <c r="BX487" s="119"/>
      <c r="BY487" s="119"/>
      <c r="BZ487" s="119"/>
      <c r="CA487" s="119"/>
    </row>
    <row r="488" spans="1:79" ht="24" hidden="1" customHeight="1" outlineLevel="1">
      <c r="B488" s="88"/>
      <c r="C488" s="89"/>
      <c r="D488" s="89"/>
      <c r="E488" s="90"/>
      <c r="F488" s="91"/>
      <c r="G488" s="44" t="s">
        <v>14</v>
      </c>
      <c r="H488" s="96">
        <v>43336</v>
      </c>
      <c r="I488" s="105">
        <v>0</v>
      </c>
      <c r="J488" s="92"/>
      <c r="K488" s="92"/>
      <c r="L488" s="92"/>
      <c r="M488" s="93"/>
      <c r="N488" s="90"/>
      <c r="O488" s="94"/>
      <c r="P488" s="90"/>
      <c r="Q488" s="90"/>
      <c r="R488" s="94"/>
      <c r="S488" s="90"/>
      <c r="T488" s="90"/>
      <c r="U488" s="94"/>
      <c r="V488" s="45"/>
      <c r="W488" s="90"/>
      <c r="X488" s="44"/>
      <c r="Y488" s="45"/>
      <c r="Z488" s="90"/>
      <c r="AA488" s="94"/>
      <c r="AB488" s="45"/>
      <c r="AC488" s="90"/>
      <c r="AD488" s="44"/>
      <c r="AE488" s="45"/>
      <c r="AF488" s="90"/>
      <c r="AG488" s="94"/>
      <c r="AH488" s="90"/>
      <c r="AI488" s="90"/>
      <c r="AJ488" s="94"/>
      <c r="AK488" s="90"/>
      <c r="AL488" s="90"/>
      <c r="AM488" s="94"/>
      <c r="AN488" s="45"/>
      <c r="AO488" s="90"/>
      <c r="AP488" s="44"/>
      <c r="AQ488" s="45"/>
      <c r="AR488" s="90"/>
      <c r="AS488" s="97"/>
      <c r="AT488" s="98"/>
      <c r="AU488" s="98"/>
      <c r="AV488" s="98"/>
      <c r="AW488" s="98"/>
      <c r="AX488" s="98"/>
      <c r="AY488" s="98"/>
      <c r="AZ488" s="98"/>
      <c r="BA488" s="99"/>
      <c r="BB488" s="99"/>
      <c r="BC488" s="99"/>
      <c r="BD488" s="99"/>
      <c r="BE488" s="99"/>
      <c r="BF488" s="99"/>
      <c r="BG488" s="119"/>
      <c r="BH488" s="119"/>
      <c r="BI488" s="119"/>
      <c r="BJ488" s="119"/>
      <c r="BK488" s="119"/>
      <c r="BL488" s="119"/>
      <c r="BM488" s="119"/>
      <c r="BN488" s="119"/>
      <c r="BO488" s="119"/>
      <c r="BP488" s="119"/>
      <c r="BQ488" s="119"/>
      <c r="BR488" s="119"/>
      <c r="BS488" s="119"/>
      <c r="BT488" s="119"/>
      <c r="BU488" s="119"/>
      <c r="BV488" s="119"/>
      <c r="BW488" s="119"/>
      <c r="BX488" s="119"/>
      <c r="BY488" s="119"/>
      <c r="BZ488" s="119"/>
      <c r="CA488" s="119"/>
    </row>
    <row r="489" spans="1:79" ht="24" hidden="1" customHeight="1" outlineLevel="1">
      <c r="B489" s="88"/>
      <c r="C489" s="89"/>
      <c r="D489" s="89"/>
      <c r="E489" s="90"/>
      <c r="F489" s="91"/>
      <c r="G489" s="44" t="s">
        <v>14</v>
      </c>
      <c r="H489" s="96">
        <v>43337</v>
      </c>
      <c r="I489" s="105">
        <v>0</v>
      </c>
      <c r="J489" s="92"/>
      <c r="K489" s="92"/>
      <c r="L489" s="92"/>
      <c r="M489" s="93"/>
      <c r="N489" s="90"/>
      <c r="O489" s="94"/>
      <c r="P489" s="90"/>
      <c r="Q489" s="90"/>
      <c r="R489" s="94"/>
      <c r="S489" s="90"/>
      <c r="T489" s="90"/>
      <c r="U489" s="94"/>
      <c r="V489" s="45"/>
      <c r="W489" s="90"/>
      <c r="X489" s="44"/>
      <c r="Y489" s="45"/>
      <c r="Z489" s="90"/>
      <c r="AA489" s="94"/>
      <c r="AB489" s="45"/>
      <c r="AC489" s="90"/>
      <c r="AD489" s="44"/>
      <c r="AE489" s="45"/>
      <c r="AF489" s="90"/>
      <c r="AG489" s="94"/>
      <c r="AH489" s="90"/>
      <c r="AI489" s="90"/>
      <c r="AJ489" s="94"/>
      <c r="AK489" s="90"/>
      <c r="AL489" s="90"/>
      <c r="AM489" s="94"/>
      <c r="AN489" s="45"/>
      <c r="AO489" s="90"/>
      <c r="AP489" s="44"/>
      <c r="AQ489" s="45"/>
      <c r="AR489" s="90"/>
      <c r="AS489" s="97"/>
      <c r="AT489" s="98"/>
      <c r="AU489" s="98"/>
      <c r="AV489" s="98"/>
      <c r="AW489" s="98"/>
      <c r="AX489" s="98"/>
      <c r="AY489" s="98"/>
      <c r="AZ489" s="98"/>
      <c r="BA489" s="99"/>
      <c r="BB489" s="99"/>
      <c r="BC489" s="99"/>
      <c r="BD489" s="99"/>
      <c r="BE489" s="99"/>
      <c r="BF489" s="99"/>
      <c r="BG489" s="119"/>
      <c r="BH489" s="119"/>
      <c r="BI489" s="119"/>
      <c r="BJ489" s="119"/>
      <c r="BK489" s="119"/>
      <c r="BL489" s="119"/>
      <c r="BM489" s="119"/>
      <c r="BN489" s="119"/>
      <c r="BO489" s="119"/>
      <c r="BP489" s="119"/>
      <c r="BQ489" s="119"/>
      <c r="BR489" s="119"/>
      <c r="BS489" s="119"/>
      <c r="BT489" s="119"/>
      <c r="BU489" s="119"/>
      <c r="BV489" s="119"/>
      <c r="BW489" s="119"/>
      <c r="BX489" s="119"/>
      <c r="BY489" s="119"/>
      <c r="BZ489" s="119"/>
      <c r="CA489" s="119"/>
    </row>
    <row r="490" spans="1:79" ht="24" hidden="1" customHeight="1" outlineLevel="1">
      <c r="B490" s="88"/>
      <c r="C490" s="89"/>
      <c r="D490" s="89"/>
      <c r="E490" s="90"/>
      <c r="F490" s="91"/>
      <c r="G490" s="44" t="s">
        <v>14</v>
      </c>
      <c r="H490" s="96">
        <v>43338</v>
      </c>
      <c r="I490" s="105">
        <v>0</v>
      </c>
      <c r="J490" s="92"/>
      <c r="K490" s="92"/>
      <c r="L490" s="92"/>
      <c r="M490" s="93"/>
      <c r="N490" s="90"/>
      <c r="O490" s="94"/>
      <c r="P490" s="90"/>
      <c r="Q490" s="90"/>
      <c r="R490" s="94"/>
      <c r="S490" s="90"/>
      <c r="T490" s="90"/>
      <c r="U490" s="94"/>
      <c r="V490" s="45"/>
      <c r="W490" s="90"/>
      <c r="X490" s="44"/>
      <c r="Y490" s="45"/>
      <c r="Z490" s="90"/>
      <c r="AA490" s="94"/>
      <c r="AB490" s="45"/>
      <c r="AC490" s="90"/>
      <c r="AD490" s="44"/>
      <c r="AE490" s="45"/>
      <c r="AF490" s="90"/>
      <c r="AG490" s="94"/>
      <c r="AH490" s="90"/>
      <c r="AI490" s="90"/>
      <c r="AJ490" s="94"/>
      <c r="AK490" s="90"/>
      <c r="AL490" s="90"/>
      <c r="AM490" s="94"/>
      <c r="AN490" s="45"/>
      <c r="AO490" s="90"/>
      <c r="AP490" s="44"/>
      <c r="AQ490" s="45"/>
      <c r="AR490" s="90"/>
      <c r="AS490" s="97"/>
      <c r="AT490" s="98"/>
      <c r="AU490" s="98"/>
      <c r="AV490" s="98"/>
      <c r="AW490" s="98"/>
      <c r="AX490" s="98"/>
      <c r="AY490" s="98"/>
      <c r="AZ490" s="98"/>
      <c r="BA490" s="99"/>
      <c r="BB490" s="99"/>
      <c r="BC490" s="99"/>
      <c r="BD490" s="99"/>
      <c r="BE490" s="99"/>
      <c r="BF490" s="99"/>
      <c r="BG490" s="119"/>
      <c r="BH490" s="119"/>
      <c r="BI490" s="119"/>
      <c r="BJ490" s="119"/>
      <c r="BK490" s="119"/>
      <c r="BL490" s="119"/>
      <c r="BM490" s="119"/>
      <c r="BN490" s="119"/>
      <c r="BO490" s="119"/>
      <c r="BP490" s="119"/>
      <c r="BQ490" s="119"/>
      <c r="BR490" s="119"/>
      <c r="BS490" s="119"/>
      <c r="BT490" s="119"/>
      <c r="BU490" s="119"/>
      <c r="BV490" s="119"/>
      <c r="BW490" s="119"/>
      <c r="BX490" s="119"/>
      <c r="BY490" s="119"/>
      <c r="BZ490" s="119"/>
      <c r="CA490" s="119"/>
    </row>
    <row r="491" spans="1:79" ht="24" hidden="1" customHeight="1" outlineLevel="1">
      <c r="B491" s="88"/>
      <c r="C491" s="89"/>
      <c r="D491" s="89"/>
      <c r="E491" s="90"/>
      <c r="F491" s="91"/>
      <c r="G491" s="44" t="s">
        <v>14</v>
      </c>
      <c r="H491" s="96">
        <v>43339</v>
      </c>
      <c r="I491" s="105">
        <v>0</v>
      </c>
      <c r="J491" s="92"/>
      <c r="K491" s="92"/>
      <c r="L491" s="92"/>
      <c r="M491" s="93"/>
      <c r="N491" s="90"/>
      <c r="O491" s="94"/>
      <c r="P491" s="90"/>
      <c r="Q491" s="90"/>
      <c r="R491" s="94"/>
      <c r="S491" s="90"/>
      <c r="T491" s="90"/>
      <c r="U491" s="94"/>
      <c r="V491" s="45"/>
      <c r="W491" s="90"/>
      <c r="X491" s="44"/>
      <c r="Y491" s="45"/>
      <c r="Z491" s="90"/>
      <c r="AA491" s="94"/>
      <c r="AB491" s="45"/>
      <c r="AC491" s="90"/>
      <c r="AD491" s="44"/>
      <c r="AE491" s="45"/>
      <c r="AF491" s="90"/>
      <c r="AG491" s="94"/>
      <c r="AH491" s="90"/>
      <c r="AI491" s="90"/>
      <c r="AJ491" s="94"/>
      <c r="AK491" s="90"/>
      <c r="AL491" s="90"/>
      <c r="AM491" s="94"/>
      <c r="AN491" s="45"/>
      <c r="AO491" s="90"/>
      <c r="AP491" s="44"/>
      <c r="AQ491" s="45"/>
      <c r="AR491" s="90"/>
      <c r="AS491" s="97"/>
      <c r="AT491" s="98"/>
      <c r="AU491" s="98"/>
      <c r="AV491" s="98"/>
      <c r="AW491" s="98"/>
      <c r="AX491" s="98"/>
      <c r="AY491" s="98"/>
      <c r="AZ491" s="98"/>
      <c r="BA491" s="99"/>
      <c r="BB491" s="99"/>
      <c r="BC491" s="99"/>
      <c r="BD491" s="99"/>
      <c r="BE491" s="99"/>
      <c r="BF491" s="99"/>
      <c r="BG491" s="119"/>
      <c r="BH491" s="119"/>
      <c r="BI491" s="119"/>
      <c r="BJ491" s="119"/>
      <c r="BK491" s="119"/>
      <c r="BL491" s="119"/>
      <c r="BM491" s="119"/>
      <c r="BN491" s="119"/>
      <c r="BO491" s="119"/>
      <c r="BP491" s="119"/>
      <c r="BQ491" s="119"/>
      <c r="BR491" s="119"/>
      <c r="BS491" s="119"/>
      <c r="BT491" s="119"/>
      <c r="BU491" s="119"/>
      <c r="BV491" s="119"/>
      <c r="BW491" s="119"/>
      <c r="BX491" s="119"/>
      <c r="BY491" s="119"/>
      <c r="BZ491" s="119"/>
      <c r="CA491" s="119"/>
    </row>
    <row r="492" spans="1:79" ht="24" hidden="1" customHeight="1" outlineLevel="1">
      <c r="B492" s="88"/>
      <c r="C492" s="89"/>
      <c r="D492" s="89"/>
      <c r="E492" s="90"/>
      <c r="F492" s="91"/>
      <c r="G492" s="44" t="s">
        <v>14</v>
      </c>
      <c r="H492" s="96">
        <v>43340</v>
      </c>
      <c r="I492" s="105">
        <v>0</v>
      </c>
      <c r="J492" s="92"/>
      <c r="K492" s="92"/>
      <c r="L492" s="92"/>
      <c r="M492" s="93"/>
      <c r="N492" s="90"/>
      <c r="O492" s="94"/>
      <c r="P492" s="90"/>
      <c r="Q492" s="90"/>
      <c r="R492" s="94"/>
      <c r="S492" s="90"/>
      <c r="T492" s="90"/>
      <c r="U492" s="94"/>
      <c r="V492" s="45"/>
      <c r="W492" s="90"/>
      <c r="X492" s="44"/>
      <c r="Y492" s="45"/>
      <c r="Z492" s="90"/>
      <c r="AA492" s="94"/>
      <c r="AB492" s="45"/>
      <c r="AC492" s="90"/>
      <c r="AD492" s="44"/>
      <c r="AE492" s="45"/>
      <c r="AF492" s="90"/>
      <c r="AG492" s="94"/>
      <c r="AH492" s="90"/>
      <c r="AI492" s="90"/>
      <c r="AJ492" s="94"/>
      <c r="AK492" s="90"/>
      <c r="AL492" s="90"/>
      <c r="AM492" s="94"/>
      <c r="AN492" s="45"/>
      <c r="AO492" s="90"/>
      <c r="AP492" s="44"/>
      <c r="AQ492" s="45"/>
      <c r="AR492" s="90"/>
      <c r="AS492" s="97"/>
      <c r="AT492" s="98"/>
      <c r="AU492" s="98"/>
      <c r="AV492" s="98"/>
      <c r="AW492" s="98"/>
      <c r="AX492" s="98"/>
      <c r="AY492" s="98"/>
      <c r="AZ492" s="98"/>
      <c r="BA492" s="99"/>
      <c r="BB492" s="99"/>
      <c r="BC492" s="99"/>
      <c r="BD492" s="99"/>
      <c r="BE492" s="99"/>
      <c r="BF492" s="99"/>
      <c r="BG492" s="119"/>
      <c r="BH492" s="119"/>
      <c r="BI492" s="119"/>
      <c r="BJ492" s="119"/>
      <c r="BK492" s="119"/>
      <c r="BL492" s="119"/>
      <c r="BM492" s="119"/>
      <c r="BN492" s="119"/>
      <c r="BO492" s="119"/>
      <c r="BP492" s="119"/>
      <c r="BQ492" s="119"/>
      <c r="BR492" s="119"/>
      <c r="BS492" s="119"/>
      <c r="BT492" s="119"/>
      <c r="BU492" s="119"/>
      <c r="BV492" s="119"/>
      <c r="BW492" s="119"/>
      <c r="BX492" s="119"/>
      <c r="BY492" s="119"/>
      <c r="BZ492" s="119"/>
      <c r="CA492" s="119"/>
    </row>
    <row r="493" spans="1:79" ht="24" hidden="1" customHeight="1" outlineLevel="1">
      <c r="B493" s="88"/>
      <c r="C493" s="89"/>
      <c r="D493" s="89"/>
      <c r="E493" s="90"/>
      <c r="F493" s="91"/>
      <c r="G493" s="44" t="s">
        <v>14</v>
      </c>
      <c r="H493" s="96">
        <v>43341</v>
      </c>
      <c r="I493" s="105">
        <v>0</v>
      </c>
      <c r="J493" s="92"/>
      <c r="K493" s="92"/>
      <c r="L493" s="92"/>
      <c r="M493" s="93"/>
      <c r="N493" s="90"/>
      <c r="O493" s="94"/>
      <c r="P493" s="90"/>
      <c r="Q493" s="90"/>
      <c r="R493" s="94"/>
      <c r="S493" s="90"/>
      <c r="T493" s="90"/>
      <c r="U493" s="94"/>
      <c r="V493" s="45"/>
      <c r="W493" s="90"/>
      <c r="X493" s="44"/>
      <c r="Y493" s="45"/>
      <c r="Z493" s="90"/>
      <c r="AA493" s="94"/>
      <c r="AB493" s="45"/>
      <c r="AC493" s="90"/>
      <c r="AD493" s="44"/>
      <c r="AE493" s="45"/>
      <c r="AF493" s="90"/>
      <c r="AG493" s="94"/>
      <c r="AH493" s="90"/>
      <c r="AI493" s="90"/>
      <c r="AJ493" s="94"/>
      <c r="AK493" s="90"/>
      <c r="AL493" s="90"/>
      <c r="AM493" s="94"/>
      <c r="AN493" s="45"/>
      <c r="AO493" s="90"/>
      <c r="AP493" s="44"/>
      <c r="AQ493" s="45"/>
      <c r="AR493" s="90"/>
      <c r="AS493" s="97"/>
      <c r="AT493" s="98"/>
      <c r="AU493" s="98"/>
      <c r="AV493" s="98"/>
      <c r="AW493" s="98"/>
      <c r="AX493" s="98"/>
      <c r="AY493" s="98"/>
      <c r="AZ493" s="98"/>
      <c r="BA493" s="99"/>
      <c r="BB493" s="99"/>
      <c r="BC493" s="99"/>
      <c r="BD493" s="99"/>
      <c r="BE493" s="99"/>
      <c r="BF493" s="99"/>
      <c r="BG493" s="119"/>
      <c r="BH493" s="119"/>
      <c r="BI493" s="119"/>
      <c r="BJ493" s="119"/>
      <c r="BK493" s="119"/>
      <c r="BL493" s="119"/>
      <c r="BM493" s="119"/>
      <c r="BN493" s="119"/>
      <c r="BO493" s="119"/>
      <c r="BP493" s="119"/>
      <c r="BQ493" s="119"/>
      <c r="BR493" s="119"/>
      <c r="BS493" s="119"/>
      <c r="BT493" s="119"/>
      <c r="BU493" s="119"/>
      <c r="BV493" s="119"/>
      <c r="BW493" s="119"/>
      <c r="BX493" s="119"/>
      <c r="BY493" s="119"/>
      <c r="BZ493" s="119"/>
      <c r="CA493" s="119"/>
    </row>
    <row r="494" spans="1:79" ht="24" hidden="1" customHeight="1" outlineLevel="1">
      <c r="B494" s="88"/>
      <c r="C494" s="89"/>
      <c r="D494" s="89"/>
      <c r="E494" s="90"/>
      <c r="F494" s="91"/>
      <c r="G494" s="44" t="s">
        <v>14</v>
      </c>
      <c r="H494" s="96">
        <v>43342</v>
      </c>
      <c r="I494" s="105">
        <v>0</v>
      </c>
      <c r="J494" s="92"/>
      <c r="K494" s="92"/>
      <c r="L494" s="92"/>
      <c r="M494" s="93"/>
      <c r="N494" s="90"/>
      <c r="O494" s="94"/>
      <c r="P494" s="90"/>
      <c r="Q494" s="90"/>
      <c r="R494" s="94"/>
      <c r="S494" s="90"/>
      <c r="T494" s="90"/>
      <c r="U494" s="94"/>
      <c r="V494" s="45"/>
      <c r="W494" s="90"/>
      <c r="X494" s="44"/>
      <c r="Y494" s="45"/>
      <c r="Z494" s="90"/>
      <c r="AA494" s="94"/>
      <c r="AB494" s="45"/>
      <c r="AC494" s="90"/>
      <c r="AD494" s="44"/>
      <c r="AE494" s="45"/>
      <c r="AF494" s="90"/>
      <c r="AG494" s="94"/>
      <c r="AH494" s="90"/>
      <c r="AI494" s="90"/>
      <c r="AJ494" s="94"/>
      <c r="AK494" s="90"/>
      <c r="AL494" s="90"/>
      <c r="AM494" s="94"/>
      <c r="AN494" s="45"/>
      <c r="AO494" s="90"/>
      <c r="AP494" s="44"/>
      <c r="AQ494" s="45"/>
      <c r="AR494" s="90"/>
      <c r="AS494" s="97"/>
      <c r="AT494" s="98"/>
      <c r="AU494" s="98"/>
      <c r="AV494" s="98"/>
      <c r="AW494" s="98"/>
      <c r="AX494" s="98"/>
      <c r="AY494" s="98"/>
      <c r="AZ494" s="98"/>
      <c r="BA494" s="99"/>
      <c r="BB494" s="99"/>
      <c r="BC494" s="99"/>
      <c r="BD494" s="99"/>
      <c r="BE494" s="99"/>
      <c r="BF494" s="99"/>
      <c r="BG494" s="119"/>
      <c r="BH494" s="119"/>
      <c r="BI494" s="119"/>
      <c r="BJ494" s="119"/>
      <c r="BK494" s="119"/>
      <c r="BL494" s="119"/>
      <c r="BM494" s="119"/>
      <c r="BN494" s="119"/>
      <c r="BO494" s="119"/>
      <c r="BP494" s="119"/>
      <c r="BQ494" s="119"/>
      <c r="BR494" s="119"/>
      <c r="BS494" s="119"/>
      <c r="BT494" s="119"/>
      <c r="BU494" s="119"/>
      <c r="BV494" s="119"/>
      <c r="BW494" s="119"/>
      <c r="BX494" s="119"/>
      <c r="BY494" s="119"/>
      <c r="BZ494" s="119"/>
      <c r="CA494" s="119"/>
    </row>
    <row r="495" spans="1:79" ht="24" hidden="1" customHeight="1" outlineLevel="1">
      <c r="B495" s="88"/>
      <c r="C495" s="89"/>
      <c r="D495" s="89"/>
      <c r="E495" s="90"/>
      <c r="F495" s="91"/>
      <c r="G495" s="44" t="s">
        <v>14</v>
      </c>
      <c r="H495" s="96">
        <v>43343</v>
      </c>
      <c r="I495" s="105">
        <v>0</v>
      </c>
      <c r="J495" s="92"/>
      <c r="K495" s="92"/>
      <c r="L495" s="92"/>
      <c r="M495" s="93"/>
      <c r="N495" s="90"/>
      <c r="O495" s="94"/>
      <c r="P495" s="90"/>
      <c r="Q495" s="90"/>
      <c r="R495" s="94"/>
      <c r="S495" s="90"/>
      <c r="T495" s="90"/>
      <c r="U495" s="94"/>
      <c r="V495" s="45"/>
      <c r="W495" s="90"/>
      <c r="X495" s="44"/>
      <c r="Y495" s="45"/>
      <c r="Z495" s="90"/>
      <c r="AA495" s="94"/>
      <c r="AB495" s="45"/>
      <c r="AC495" s="90"/>
      <c r="AD495" s="44"/>
      <c r="AE495" s="45"/>
      <c r="AF495" s="90"/>
      <c r="AG495" s="94"/>
      <c r="AH495" s="90"/>
      <c r="AI495" s="90"/>
      <c r="AJ495" s="94"/>
      <c r="AK495" s="90"/>
      <c r="AL495" s="90"/>
      <c r="AM495" s="94"/>
      <c r="AN495" s="45"/>
      <c r="AO495" s="90"/>
      <c r="AP495" s="44"/>
      <c r="AQ495" s="45"/>
      <c r="AR495" s="90"/>
      <c r="AS495" s="97"/>
      <c r="AT495" s="98"/>
      <c r="AU495" s="98"/>
      <c r="AV495" s="98"/>
      <c r="AW495" s="98"/>
      <c r="AX495" s="98"/>
      <c r="AY495" s="98"/>
      <c r="AZ495" s="98"/>
      <c r="BA495" s="99"/>
      <c r="BB495" s="99"/>
      <c r="BC495" s="99"/>
      <c r="BD495" s="99"/>
      <c r="BE495" s="99"/>
      <c r="BF495" s="99"/>
      <c r="BG495" s="119"/>
      <c r="BH495" s="119"/>
      <c r="BI495" s="119"/>
      <c r="BJ495" s="119"/>
      <c r="BK495" s="119"/>
      <c r="BL495" s="119"/>
      <c r="BM495" s="119"/>
      <c r="BN495" s="119"/>
      <c r="BO495" s="119"/>
      <c r="BP495" s="119"/>
      <c r="BQ495" s="119"/>
      <c r="BR495" s="119"/>
      <c r="BS495" s="119"/>
      <c r="BT495" s="119"/>
      <c r="BU495" s="119"/>
      <c r="BV495" s="119"/>
      <c r="BW495" s="119"/>
      <c r="BX495" s="119"/>
      <c r="BY495" s="119"/>
      <c r="BZ495" s="119"/>
      <c r="CA495" s="119"/>
    </row>
    <row r="496" spans="1:79" ht="24" hidden="1" customHeight="1" outlineLevel="1">
      <c r="B496" s="88"/>
      <c r="C496" s="89"/>
      <c r="D496" s="89"/>
      <c r="E496" s="90"/>
      <c r="F496" s="91"/>
      <c r="G496" s="44" t="s">
        <v>14</v>
      </c>
      <c r="H496" s="96">
        <v>43344</v>
      </c>
      <c r="I496" s="105">
        <v>0</v>
      </c>
      <c r="J496" s="92"/>
      <c r="K496" s="92"/>
      <c r="L496" s="92"/>
      <c r="M496" s="93"/>
      <c r="N496" s="90"/>
      <c r="O496" s="94"/>
      <c r="P496" s="90"/>
      <c r="Q496" s="90"/>
      <c r="R496" s="94"/>
      <c r="S496" s="90"/>
      <c r="T496" s="90"/>
      <c r="U496" s="94"/>
      <c r="V496" s="45"/>
      <c r="W496" s="90"/>
      <c r="X496" s="44"/>
      <c r="Y496" s="45"/>
      <c r="Z496" s="90"/>
      <c r="AA496" s="94"/>
      <c r="AB496" s="45"/>
      <c r="AC496" s="90"/>
      <c r="AD496" s="44"/>
      <c r="AE496" s="45"/>
      <c r="AF496" s="90"/>
      <c r="AG496" s="94"/>
      <c r="AH496" s="90"/>
      <c r="AI496" s="90"/>
      <c r="AJ496" s="94"/>
      <c r="AK496" s="90"/>
      <c r="AL496" s="90"/>
      <c r="AM496" s="94"/>
      <c r="AN496" s="45"/>
      <c r="AO496" s="90"/>
      <c r="AP496" s="44"/>
      <c r="AQ496" s="45"/>
      <c r="AR496" s="90"/>
      <c r="AS496" s="97"/>
      <c r="AT496" s="98"/>
      <c r="AU496" s="98"/>
      <c r="AV496" s="98"/>
      <c r="AW496" s="98"/>
      <c r="AX496" s="98"/>
      <c r="AY496" s="98"/>
      <c r="AZ496" s="98"/>
      <c r="BA496" s="99"/>
      <c r="BB496" s="99"/>
      <c r="BC496" s="99"/>
      <c r="BD496" s="99"/>
      <c r="BE496" s="99"/>
      <c r="BF496" s="99"/>
      <c r="BG496" s="119"/>
      <c r="BH496" s="119"/>
      <c r="BI496" s="119"/>
      <c r="BJ496" s="119"/>
      <c r="BK496" s="119"/>
      <c r="BL496" s="119"/>
      <c r="BM496" s="119"/>
      <c r="BN496" s="119"/>
      <c r="BO496" s="119"/>
      <c r="BP496" s="119"/>
      <c r="BQ496" s="119"/>
      <c r="BR496" s="119"/>
      <c r="BS496" s="119"/>
      <c r="BT496" s="119"/>
      <c r="BU496" s="119"/>
      <c r="BV496" s="119"/>
      <c r="BW496" s="119"/>
      <c r="BX496" s="119"/>
      <c r="BY496" s="119"/>
      <c r="BZ496" s="119"/>
      <c r="CA496" s="119"/>
    </row>
    <row r="497" spans="1:79" ht="24" hidden="1" customHeight="1" outlineLevel="1">
      <c r="B497" s="88"/>
      <c r="C497" s="89"/>
      <c r="D497" s="89"/>
      <c r="E497" s="90"/>
      <c r="F497" s="91"/>
      <c r="G497" s="44" t="s">
        <v>14</v>
      </c>
      <c r="H497" s="96">
        <v>43345</v>
      </c>
      <c r="I497" s="105">
        <v>0</v>
      </c>
      <c r="J497" s="92"/>
      <c r="K497" s="92"/>
      <c r="L497" s="92"/>
      <c r="M497" s="93"/>
      <c r="N497" s="90"/>
      <c r="O497" s="94"/>
      <c r="P497" s="90"/>
      <c r="Q497" s="90"/>
      <c r="R497" s="94"/>
      <c r="S497" s="90"/>
      <c r="T497" s="90"/>
      <c r="U497" s="94"/>
      <c r="V497" s="45"/>
      <c r="W497" s="90"/>
      <c r="X497" s="44"/>
      <c r="Y497" s="45"/>
      <c r="Z497" s="90"/>
      <c r="AA497" s="94"/>
      <c r="AB497" s="45"/>
      <c r="AC497" s="90"/>
      <c r="AD497" s="44"/>
      <c r="AE497" s="45"/>
      <c r="AF497" s="90"/>
      <c r="AG497" s="94"/>
      <c r="AH497" s="90"/>
      <c r="AI497" s="90"/>
      <c r="AJ497" s="94"/>
      <c r="AK497" s="90"/>
      <c r="AL497" s="90"/>
      <c r="AM497" s="94"/>
      <c r="AN497" s="45"/>
      <c r="AO497" s="90"/>
      <c r="AP497" s="44"/>
      <c r="AQ497" s="45"/>
      <c r="AR497" s="90"/>
      <c r="AS497" s="97"/>
      <c r="AT497" s="98"/>
      <c r="AU497" s="98"/>
      <c r="AV497" s="98"/>
      <c r="AW497" s="98"/>
      <c r="AX497" s="98"/>
      <c r="AY497" s="98"/>
      <c r="AZ497" s="98"/>
      <c r="BA497" s="99"/>
      <c r="BB497" s="99"/>
      <c r="BC497" s="99"/>
      <c r="BD497" s="99"/>
      <c r="BE497" s="99"/>
      <c r="BF497" s="99"/>
      <c r="BG497" s="119"/>
      <c r="BH497" s="119"/>
      <c r="BI497" s="119"/>
      <c r="BJ497" s="119"/>
      <c r="BK497" s="119"/>
      <c r="BL497" s="119"/>
      <c r="BM497" s="119"/>
      <c r="BN497" s="119"/>
      <c r="BO497" s="119"/>
      <c r="BP497" s="119"/>
      <c r="BQ497" s="119"/>
      <c r="BR497" s="119"/>
      <c r="BS497" s="119"/>
      <c r="BT497" s="119"/>
      <c r="BU497" s="119"/>
      <c r="BV497" s="119"/>
      <c r="BW497" s="119"/>
      <c r="BX497" s="119"/>
      <c r="BY497" s="119"/>
      <c r="BZ497" s="119"/>
      <c r="CA497" s="119"/>
    </row>
    <row r="498" spans="1:79" ht="24" customHeight="1" collapsed="1">
      <c r="B498" s="86" t="s">
        <v>226</v>
      </c>
      <c r="C498" s="79" t="s">
        <v>212</v>
      </c>
      <c r="D498" s="79">
        <f>D469+1</f>
        <v>18</v>
      </c>
      <c r="E498" s="44">
        <v>1925</v>
      </c>
      <c r="F498" s="85" t="s">
        <v>232</v>
      </c>
      <c r="G498" s="44" t="s">
        <v>40</v>
      </c>
      <c r="H498" s="44"/>
      <c r="I498" s="105"/>
      <c r="J498" s="81">
        <v>39114</v>
      </c>
      <c r="K498" s="81" t="s">
        <v>170</v>
      </c>
      <c r="L498" s="81" t="s">
        <v>174</v>
      </c>
      <c r="M498" s="45"/>
      <c r="N498" s="44"/>
      <c r="O498" s="44"/>
      <c r="P498" s="45"/>
      <c r="Q498" s="44"/>
      <c r="R498" s="44"/>
      <c r="S498" s="45"/>
      <c r="T498" s="44"/>
      <c r="U498" s="44"/>
      <c r="V498" s="45"/>
      <c r="W498" s="44"/>
      <c r="X498" s="44"/>
      <c r="Y498" s="45"/>
      <c r="Z498" s="44"/>
      <c r="AA498" s="44"/>
      <c r="AB498" s="45"/>
      <c r="AC498" s="44"/>
      <c r="AD498" s="44"/>
      <c r="AE498" s="45"/>
      <c r="AF498" s="44"/>
      <c r="AG498" s="44"/>
      <c r="AH498" s="45"/>
      <c r="AI498" s="46" t="s">
        <v>211</v>
      </c>
      <c r="AJ498" s="46" t="s">
        <v>211</v>
      </c>
      <c r="AK498" s="46" t="s">
        <v>211</v>
      </c>
      <c r="AL498" s="46" t="s">
        <v>211</v>
      </c>
      <c r="AM498" s="44"/>
      <c r="AN498" s="45"/>
      <c r="AO498" s="44"/>
      <c r="AP498" s="44"/>
      <c r="AQ498" s="45"/>
      <c r="AR498" s="44"/>
      <c r="AS498" s="102">
        <v>0</v>
      </c>
      <c r="AT498" s="102">
        <v>0</v>
      </c>
      <c r="AU498" s="102">
        <v>0</v>
      </c>
      <c r="AV498" s="102">
        <v>0</v>
      </c>
      <c r="AW498" s="102">
        <v>0</v>
      </c>
      <c r="AX498" s="102">
        <v>0</v>
      </c>
      <c r="AY498" s="102">
        <v>0</v>
      </c>
      <c r="AZ498" s="102">
        <v>0</v>
      </c>
      <c r="BA498" s="102">
        <v>0</v>
      </c>
      <c r="BB498" s="102">
        <v>0</v>
      </c>
      <c r="BC498" s="102">
        <v>0</v>
      </c>
      <c r="BD498" s="102">
        <v>0</v>
      </c>
      <c r="BE498" s="102">
        <v>0</v>
      </c>
      <c r="BF498" s="102">
        <v>0</v>
      </c>
      <c r="BG498" s="102">
        <v>0</v>
      </c>
      <c r="BH498" s="102">
        <v>0</v>
      </c>
      <c r="BI498" s="102">
        <v>0</v>
      </c>
      <c r="BJ498" s="102">
        <v>0</v>
      </c>
      <c r="BK498" s="102">
        <v>0</v>
      </c>
      <c r="BL498" s="102">
        <v>0</v>
      </c>
      <c r="BM498" s="102">
        <v>0</v>
      </c>
      <c r="BN498" s="102">
        <v>0</v>
      </c>
      <c r="BO498" s="102">
        <v>0</v>
      </c>
      <c r="BP498" s="102">
        <v>0</v>
      </c>
      <c r="BQ498" s="102">
        <v>0</v>
      </c>
      <c r="BR498" s="102">
        <v>0</v>
      </c>
      <c r="BS498" s="102">
        <v>0</v>
      </c>
      <c r="BT498" s="102">
        <v>0</v>
      </c>
      <c r="BU498" s="102">
        <v>0</v>
      </c>
      <c r="BV498" s="102">
        <v>0</v>
      </c>
      <c r="BW498" s="102">
        <v>0</v>
      </c>
      <c r="BX498" s="102">
        <v>0</v>
      </c>
      <c r="BY498" s="102">
        <v>0</v>
      </c>
      <c r="BZ498" s="102">
        <v>0</v>
      </c>
      <c r="CA498" s="102">
        <v>0</v>
      </c>
    </row>
    <row r="499" spans="1:79" ht="24" hidden="1" customHeight="1" outlineLevel="1">
      <c r="A499" s="36">
        <v>1</v>
      </c>
      <c r="B499" s="88"/>
      <c r="C499" s="89"/>
      <c r="D499" s="89"/>
      <c r="E499" s="90"/>
      <c r="F499" s="91"/>
      <c r="G499" s="44" t="s">
        <v>14</v>
      </c>
      <c r="H499" s="96">
        <v>43318</v>
      </c>
      <c r="I499" s="105">
        <v>0</v>
      </c>
      <c r="J499" s="92"/>
      <c r="K499" s="92"/>
      <c r="L499" s="92"/>
      <c r="M499" s="93"/>
      <c r="N499" s="90"/>
      <c r="O499" s="94"/>
      <c r="P499" s="90"/>
      <c r="Q499" s="90"/>
      <c r="R499" s="94"/>
      <c r="S499" s="90"/>
      <c r="T499" s="90"/>
      <c r="U499" s="94"/>
      <c r="V499" s="45"/>
      <c r="W499" s="90"/>
      <c r="X499" s="44"/>
      <c r="Y499" s="45"/>
      <c r="Z499" s="90"/>
      <c r="AA499" s="94"/>
      <c r="AB499" s="45"/>
      <c r="AC499" s="90"/>
      <c r="AD499" s="44"/>
      <c r="AE499" s="45"/>
      <c r="AF499" s="90"/>
      <c r="AG499" s="94"/>
      <c r="AH499" s="90"/>
      <c r="AI499" s="90"/>
      <c r="AJ499" s="94"/>
      <c r="AK499" s="90"/>
      <c r="AL499" s="90"/>
      <c r="AM499" s="94"/>
      <c r="AN499" s="45"/>
      <c r="AO499" s="90"/>
      <c r="AP499" s="44"/>
      <c r="AQ499" s="45"/>
      <c r="AR499" s="90"/>
      <c r="AS499" s="97"/>
      <c r="AT499" s="98"/>
      <c r="AU499" s="98"/>
      <c r="AV499" s="98"/>
      <c r="AW499" s="98"/>
      <c r="AX499" s="98"/>
      <c r="AY499" s="98"/>
      <c r="AZ499" s="98"/>
      <c r="BA499" s="99"/>
      <c r="BB499" s="99"/>
      <c r="BC499" s="99"/>
      <c r="BD499" s="99"/>
      <c r="BE499" s="99"/>
      <c r="BF499" s="99"/>
      <c r="BG499" s="119"/>
      <c r="BH499" s="119"/>
      <c r="BI499" s="119"/>
      <c r="BJ499" s="119"/>
      <c r="BK499" s="119"/>
      <c r="BL499" s="119"/>
      <c r="BM499" s="119"/>
      <c r="BN499" s="119"/>
      <c r="BO499" s="119"/>
      <c r="BP499" s="119"/>
      <c r="BQ499" s="119"/>
      <c r="BR499" s="119"/>
      <c r="BS499" s="119"/>
      <c r="BT499" s="119"/>
      <c r="BU499" s="119"/>
      <c r="BV499" s="119"/>
      <c r="BW499" s="119"/>
      <c r="BX499" s="119"/>
      <c r="BY499" s="119"/>
      <c r="BZ499" s="119"/>
      <c r="CA499" s="119"/>
    </row>
    <row r="500" spans="1:79" ht="24" hidden="1" customHeight="1" outlineLevel="1">
      <c r="A500" s="36">
        <v>2</v>
      </c>
      <c r="B500" s="88"/>
      <c r="C500" s="89"/>
      <c r="D500" s="89"/>
      <c r="E500" s="90"/>
      <c r="F500" s="91"/>
      <c r="G500" s="44" t="s">
        <v>14</v>
      </c>
      <c r="H500" s="96">
        <v>43319</v>
      </c>
      <c r="I500" s="105">
        <v>0</v>
      </c>
      <c r="J500" s="92"/>
      <c r="K500" s="92"/>
      <c r="L500" s="92"/>
      <c r="M500" s="93"/>
      <c r="N500" s="90"/>
      <c r="O500" s="94"/>
      <c r="P500" s="90"/>
      <c r="Q500" s="90"/>
      <c r="R500" s="94"/>
      <c r="S500" s="90"/>
      <c r="T500" s="90"/>
      <c r="U500" s="94"/>
      <c r="V500" s="45"/>
      <c r="W500" s="90"/>
      <c r="X500" s="44"/>
      <c r="Y500" s="45"/>
      <c r="Z500" s="90"/>
      <c r="AA500" s="94"/>
      <c r="AB500" s="45"/>
      <c r="AC500" s="90"/>
      <c r="AD500" s="44"/>
      <c r="AE500" s="45"/>
      <c r="AF500" s="90"/>
      <c r="AG500" s="94"/>
      <c r="AH500" s="90"/>
      <c r="AI500" s="90"/>
      <c r="AJ500" s="94"/>
      <c r="AK500" s="90"/>
      <c r="AL500" s="90"/>
      <c r="AM500" s="94"/>
      <c r="AN500" s="45"/>
      <c r="AO500" s="90"/>
      <c r="AP500" s="44"/>
      <c r="AQ500" s="45"/>
      <c r="AR500" s="90"/>
      <c r="AS500" s="97"/>
      <c r="AT500" s="98"/>
      <c r="AU500" s="98"/>
      <c r="AV500" s="98"/>
      <c r="AW500" s="98"/>
      <c r="AX500" s="98"/>
      <c r="AY500" s="98"/>
      <c r="AZ500" s="98"/>
      <c r="BA500" s="99"/>
      <c r="BB500" s="99"/>
      <c r="BC500" s="99"/>
      <c r="BD500" s="99"/>
      <c r="BE500" s="99"/>
      <c r="BF500" s="99"/>
      <c r="BG500" s="119"/>
      <c r="BH500" s="119"/>
      <c r="BI500" s="119"/>
      <c r="BJ500" s="119"/>
      <c r="BK500" s="119"/>
      <c r="BL500" s="119"/>
      <c r="BM500" s="119"/>
      <c r="BN500" s="119"/>
      <c r="BO500" s="119"/>
      <c r="BP500" s="119"/>
      <c r="BQ500" s="119"/>
      <c r="BR500" s="119"/>
      <c r="BS500" s="119"/>
      <c r="BT500" s="119"/>
      <c r="BU500" s="119"/>
      <c r="BV500" s="119"/>
      <c r="BW500" s="119"/>
      <c r="BX500" s="119"/>
      <c r="BY500" s="119"/>
      <c r="BZ500" s="119"/>
      <c r="CA500" s="119"/>
    </row>
    <row r="501" spans="1:79" ht="24" hidden="1" customHeight="1" outlineLevel="1">
      <c r="A501" s="36">
        <v>3</v>
      </c>
      <c r="B501" s="88"/>
      <c r="C501" s="89"/>
      <c r="D501" s="89"/>
      <c r="E501" s="90"/>
      <c r="F501" s="91"/>
      <c r="G501" s="44" t="s">
        <v>14</v>
      </c>
      <c r="H501" s="96">
        <v>43320</v>
      </c>
      <c r="I501" s="105">
        <v>0</v>
      </c>
      <c r="J501" s="92"/>
      <c r="K501" s="92"/>
      <c r="L501" s="92"/>
      <c r="M501" s="93"/>
      <c r="N501" s="90"/>
      <c r="O501" s="94"/>
      <c r="P501" s="90"/>
      <c r="Q501" s="90"/>
      <c r="R501" s="94"/>
      <c r="S501" s="90"/>
      <c r="T501" s="90"/>
      <c r="U501" s="94"/>
      <c r="V501" s="45"/>
      <c r="W501" s="90"/>
      <c r="X501" s="44"/>
      <c r="Y501" s="45"/>
      <c r="Z501" s="90"/>
      <c r="AA501" s="94"/>
      <c r="AB501" s="45"/>
      <c r="AC501" s="90"/>
      <c r="AD501" s="44"/>
      <c r="AE501" s="45"/>
      <c r="AF501" s="90"/>
      <c r="AG501" s="94"/>
      <c r="AH501" s="90"/>
      <c r="AI501" s="90"/>
      <c r="AJ501" s="94"/>
      <c r="AK501" s="90"/>
      <c r="AL501" s="90"/>
      <c r="AM501" s="94"/>
      <c r="AN501" s="45"/>
      <c r="AO501" s="90"/>
      <c r="AP501" s="44"/>
      <c r="AQ501" s="45"/>
      <c r="AR501" s="90"/>
      <c r="AS501" s="97"/>
      <c r="AT501" s="98"/>
      <c r="AU501" s="98"/>
      <c r="AV501" s="98"/>
      <c r="AW501" s="98"/>
      <c r="AX501" s="98"/>
      <c r="AY501" s="98"/>
      <c r="AZ501" s="98"/>
      <c r="BA501" s="99"/>
      <c r="BB501" s="99"/>
      <c r="BC501" s="99"/>
      <c r="BD501" s="99"/>
      <c r="BE501" s="99"/>
      <c r="BF501" s="99"/>
      <c r="BG501" s="119"/>
      <c r="BH501" s="119"/>
      <c r="BI501" s="119"/>
      <c r="BJ501" s="119"/>
      <c r="BK501" s="119"/>
      <c r="BL501" s="119"/>
      <c r="BM501" s="119"/>
      <c r="BN501" s="119"/>
      <c r="BO501" s="119"/>
      <c r="BP501" s="119"/>
      <c r="BQ501" s="119"/>
      <c r="BR501" s="119"/>
      <c r="BS501" s="119"/>
      <c r="BT501" s="119"/>
      <c r="BU501" s="119"/>
      <c r="BV501" s="119"/>
      <c r="BW501" s="119"/>
      <c r="BX501" s="119"/>
      <c r="BY501" s="119"/>
      <c r="BZ501" s="119"/>
      <c r="CA501" s="119"/>
    </row>
    <row r="502" spans="1:79" ht="24" hidden="1" customHeight="1" outlineLevel="1">
      <c r="A502" s="36">
        <v>4</v>
      </c>
      <c r="B502" s="88"/>
      <c r="C502" s="89"/>
      <c r="D502" s="89"/>
      <c r="E502" s="90"/>
      <c r="F502" s="91"/>
      <c r="G502" s="44" t="s">
        <v>14</v>
      </c>
      <c r="H502" s="96">
        <v>43321</v>
      </c>
      <c r="I502" s="105">
        <v>0</v>
      </c>
      <c r="J502" s="92"/>
      <c r="K502" s="92"/>
      <c r="L502" s="92"/>
      <c r="M502" s="93"/>
      <c r="N502" s="90"/>
      <c r="O502" s="94"/>
      <c r="P502" s="90"/>
      <c r="Q502" s="90"/>
      <c r="R502" s="94"/>
      <c r="S502" s="90"/>
      <c r="T502" s="90"/>
      <c r="U502" s="94"/>
      <c r="V502" s="45"/>
      <c r="W502" s="90"/>
      <c r="X502" s="44"/>
      <c r="Y502" s="45"/>
      <c r="Z502" s="90"/>
      <c r="AA502" s="94"/>
      <c r="AB502" s="45"/>
      <c r="AC502" s="90"/>
      <c r="AD502" s="44"/>
      <c r="AE502" s="45"/>
      <c r="AF502" s="90"/>
      <c r="AG502" s="94"/>
      <c r="AH502" s="90"/>
      <c r="AI502" s="90"/>
      <c r="AJ502" s="94"/>
      <c r="AK502" s="90"/>
      <c r="AL502" s="90"/>
      <c r="AM502" s="94"/>
      <c r="AN502" s="45"/>
      <c r="AO502" s="90"/>
      <c r="AP502" s="44"/>
      <c r="AQ502" s="45"/>
      <c r="AR502" s="90"/>
      <c r="AS502" s="97"/>
      <c r="AT502" s="98"/>
      <c r="AU502" s="98"/>
      <c r="AV502" s="98"/>
      <c r="AW502" s="98"/>
      <c r="AX502" s="98"/>
      <c r="AY502" s="98"/>
      <c r="AZ502" s="98"/>
      <c r="BA502" s="99"/>
      <c r="BB502" s="99"/>
      <c r="BC502" s="99"/>
      <c r="BD502" s="99"/>
      <c r="BE502" s="99"/>
      <c r="BF502" s="99"/>
      <c r="BG502" s="119"/>
      <c r="BH502" s="119"/>
      <c r="BI502" s="119"/>
      <c r="BJ502" s="119"/>
      <c r="BK502" s="119"/>
      <c r="BL502" s="119"/>
      <c r="BM502" s="119"/>
      <c r="BN502" s="119"/>
      <c r="BO502" s="119"/>
      <c r="BP502" s="119"/>
      <c r="BQ502" s="119"/>
      <c r="BR502" s="119"/>
      <c r="BS502" s="119"/>
      <c r="BT502" s="119"/>
      <c r="BU502" s="119"/>
      <c r="BV502" s="119"/>
      <c r="BW502" s="119"/>
      <c r="BX502" s="119"/>
      <c r="BY502" s="119"/>
      <c r="BZ502" s="119"/>
      <c r="CA502" s="119"/>
    </row>
    <row r="503" spans="1:79" ht="24" hidden="1" customHeight="1" outlineLevel="1">
      <c r="A503" s="36">
        <v>5</v>
      </c>
      <c r="B503" s="88"/>
      <c r="C503" s="89"/>
      <c r="D503" s="89"/>
      <c r="E503" s="90"/>
      <c r="F503" s="91"/>
      <c r="G503" s="44" t="s">
        <v>14</v>
      </c>
      <c r="H503" s="96">
        <v>43322</v>
      </c>
      <c r="I503" s="105">
        <v>0</v>
      </c>
      <c r="J503" s="92"/>
      <c r="K503" s="92"/>
      <c r="L503" s="92"/>
      <c r="M503" s="93"/>
      <c r="N503" s="90"/>
      <c r="O503" s="94"/>
      <c r="P503" s="90"/>
      <c r="Q503" s="90"/>
      <c r="R503" s="94"/>
      <c r="S503" s="90"/>
      <c r="T503" s="90"/>
      <c r="U503" s="94"/>
      <c r="V503" s="45"/>
      <c r="W503" s="90"/>
      <c r="X503" s="44"/>
      <c r="Y503" s="45"/>
      <c r="Z503" s="90"/>
      <c r="AA503" s="94"/>
      <c r="AB503" s="45"/>
      <c r="AC503" s="90"/>
      <c r="AD503" s="44"/>
      <c r="AE503" s="45"/>
      <c r="AF503" s="90"/>
      <c r="AG503" s="94"/>
      <c r="AH503" s="90"/>
      <c r="AI503" s="90"/>
      <c r="AJ503" s="94"/>
      <c r="AK503" s="90"/>
      <c r="AL503" s="90"/>
      <c r="AM503" s="94"/>
      <c r="AN503" s="45"/>
      <c r="AO503" s="90"/>
      <c r="AP503" s="44"/>
      <c r="AQ503" s="45"/>
      <c r="AR503" s="90"/>
      <c r="AS503" s="97"/>
      <c r="AT503" s="98"/>
      <c r="AU503" s="98"/>
      <c r="AV503" s="98"/>
      <c r="AW503" s="98"/>
      <c r="AX503" s="98"/>
      <c r="AY503" s="98"/>
      <c r="AZ503" s="98"/>
      <c r="BA503" s="99"/>
      <c r="BB503" s="99"/>
      <c r="BC503" s="99"/>
      <c r="BD503" s="99"/>
      <c r="BE503" s="99"/>
      <c r="BF503" s="99"/>
      <c r="BG503" s="119"/>
      <c r="BH503" s="119"/>
      <c r="BI503" s="119"/>
      <c r="BJ503" s="119"/>
      <c r="BK503" s="119"/>
      <c r="BL503" s="119"/>
      <c r="BM503" s="119"/>
      <c r="BN503" s="119"/>
      <c r="BO503" s="119"/>
      <c r="BP503" s="119"/>
      <c r="BQ503" s="119"/>
      <c r="BR503" s="119"/>
      <c r="BS503" s="119"/>
      <c r="BT503" s="119"/>
      <c r="BU503" s="119"/>
      <c r="BV503" s="119"/>
      <c r="BW503" s="119"/>
      <c r="BX503" s="119"/>
      <c r="BY503" s="119"/>
      <c r="BZ503" s="119"/>
      <c r="CA503" s="119"/>
    </row>
    <row r="504" spans="1:79" ht="24" hidden="1" customHeight="1" outlineLevel="1">
      <c r="A504" s="36">
        <v>6</v>
      </c>
      <c r="B504" s="88"/>
      <c r="C504" s="89"/>
      <c r="D504" s="89"/>
      <c r="E504" s="90"/>
      <c r="F504" s="91"/>
      <c r="G504" s="44" t="s">
        <v>14</v>
      </c>
      <c r="H504" s="96">
        <v>43323</v>
      </c>
      <c r="I504" s="105">
        <v>0</v>
      </c>
      <c r="J504" s="92"/>
      <c r="K504" s="92"/>
      <c r="L504" s="92"/>
      <c r="M504" s="93"/>
      <c r="N504" s="90"/>
      <c r="O504" s="94"/>
      <c r="P504" s="90"/>
      <c r="Q504" s="90"/>
      <c r="R504" s="94"/>
      <c r="S504" s="90"/>
      <c r="T504" s="90"/>
      <c r="U504" s="94"/>
      <c r="V504" s="45"/>
      <c r="W504" s="90"/>
      <c r="X504" s="44"/>
      <c r="Y504" s="45"/>
      <c r="Z504" s="90"/>
      <c r="AA504" s="94"/>
      <c r="AB504" s="45"/>
      <c r="AC504" s="90"/>
      <c r="AD504" s="44"/>
      <c r="AE504" s="45"/>
      <c r="AF504" s="90"/>
      <c r="AG504" s="94"/>
      <c r="AH504" s="90"/>
      <c r="AI504" s="90"/>
      <c r="AJ504" s="94"/>
      <c r="AK504" s="90"/>
      <c r="AL504" s="90"/>
      <c r="AM504" s="94"/>
      <c r="AN504" s="45"/>
      <c r="AO504" s="90"/>
      <c r="AP504" s="44"/>
      <c r="AQ504" s="45"/>
      <c r="AR504" s="90"/>
      <c r="AS504" s="97"/>
      <c r="AT504" s="98"/>
      <c r="AU504" s="98"/>
      <c r="AV504" s="98"/>
      <c r="AW504" s="98"/>
      <c r="AX504" s="98"/>
      <c r="AY504" s="98"/>
      <c r="AZ504" s="98"/>
      <c r="BA504" s="99"/>
      <c r="BB504" s="99"/>
      <c r="BC504" s="99"/>
      <c r="BD504" s="99"/>
      <c r="BE504" s="99"/>
      <c r="BF504" s="99"/>
      <c r="BG504" s="119"/>
      <c r="BH504" s="119"/>
      <c r="BI504" s="119"/>
      <c r="BJ504" s="119"/>
      <c r="BK504" s="119"/>
      <c r="BL504" s="119"/>
      <c r="BM504" s="119"/>
      <c r="BN504" s="119"/>
      <c r="BO504" s="119"/>
      <c r="BP504" s="119"/>
      <c r="BQ504" s="119"/>
      <c r="BR504" s="119"/>
      <c r="BS504" s="119"/>
      <c r="BT504" s="119"/>
      <c r="BU504" s="119"/>
      <c r="BV504" s="119"/>
      <c r="BW504" s="119"/>
      <c r="BX504" s="119"/>
      <c r="BY504" s="119"/>
      <c r="BZ504" s="119"/>
      <c r="CA504" s="119"/>
    </row>
    <row r="505" spans="1:79" ht="24" hidden="1" customHeight="1" outlineLevel="1">
      <c r="A505" s="36">
        <v>7</v>
      </c>
      <c r="B505" s="88"/>
      <c r="C505" s="89"/>
      <c r="D505" s="89"/>
      <c r="E505" s="90"/>
      <c r="F505" s="91"/>
      <c r="G505" s="44" t="s">
        <v>14</v>
      </c>
      <c r="H505" s="96">
        <v>43324</v>
      </c>
      <c r="I505" s="105">
        <v>0</v>
      </c>
      <c r="J505" s="92"/>
      <c r="K505" s="92"/>
      <c r="L505" s="92"/>
      <c r="M505" s="93"/>
      <c r="N505" s="90"/>
      <c r="O505" s="94"/>
      <c r="P505" s="90"/>
      <c r="Q505" s="90"/>
      <c r="R505" s="94"/>
      <c r="S505" s="90"/>
      <c r="T505" s="90"/>
      <c r="U505" s="94"/>
      <c r="V505" s="45"/>
      <c r="W505" s="90"/>
      <c r="X505" s="44"/>
      <c r="Y505" s="45"/>
      <c r="Z505" s="90"/>
      <c r="AA505" s="94"/>
      <c r="AB505" s="45"/>
      <c r="AC505" s="90"/>
      <c r="AD505" s="44"/>
      <c r="AE505" s="45"/>
      <c r="AF505" s="90"/>
      <c r="AG505" s="94"/>
      <c r="AH505" s="90"/>
      <c r="AI505" s="90"/>
      <c r="AJ505" s="94"/>
      <c r="AK505" s="90"/>
      <c r="AL505" s="90"/>
      <c r="AM505" s="94"/>
      <c r="AN505" s="45"/>
      <c r="AO505" s="90"/>
      <c r="AP505" s="44"/>
      <c r="AQ505" s="45"/>
      <c r="AR505" s="90"/>
      <c r="AS505" s="97"/>
      <c r="AT505" s="98"/>
      <c r="AU505" s="98"/>
      <c r="AV505" s="98"/>
      <c r="AW505" s="98"/>
      <c r="AX505" s="98"/>
      <c r="AY505" s="98"/>
      <c r="AZ505" s="98"/>
      <c r="BA505" s="99"/>
      <c r="BB505" s="99"/>
      <c r="BC505" s="99"/>
      <c r="BD505" s="99"/>
      <c r="BE505" s="99"/>
      <c r="BF505" s="99"/>
      <c r="BG505" s="119"/>
      <c r="BH505" s="119"/>
      <c r="BI505" s="119"/>
      <c r="BJ505" s="119"/>
      <c r="BK505" s="119"/>
      <c r="BL505" s="119"/>
      <c r="BM505" s="119"/>
      <c r="BN505" s="119"/>
      <c r="BO505" s="119"/>
      <c r="BP505" s="119"/>
      <c r="BQ505" s="119"/>
      <c r="BR505" s="119"/>
      <c r="BS505" s="119"/>
      <c r="BT505" s="119"/>
      <c r="BU505" s="119"/>
      <c r="BV505" s="119"/>
      <c r="BW505" s="119"/>
      <c r="BX505" s="119"/>
      <c r="BY505" s="119"/>
      <c r="BZ505" s="119"/>
      <c r="CA505" s="119"/>
    </row>
    <row r="506" spans="1:79" ht="24" hidden="1" customHeight="1" outlineLevel="1">
      <c r="A506" s="36">
        <v>8</v>
      </c>
      <c r="B506" s="88"/>
      <c r="C506" s="89"/>
      <c r="D506" s="89"/>
      <c r="E506" s="90"/>
      <c r="F506" s="91"/>
      <c r="G506" s="44" t="s">
        <v>14</v>
      </c>
      <c r="H506" s="96">
        <v>43325</v>
      </c>
      <c r="I506" s="105">
        <v>0</v>
      </c>
      <c r="J506" s="92"/>
      <c r="K506" s="92"/>
      <c r="L506" s="92"/>
      <c r="M506" s="93"/>
      <c r="N506" s="90"/>
      <c r="O506" s="94"/>
      <c r="P506" s="90"/>
      <c r="Q506" s="90"/>
      <c r="R506" s="94"/>
      <c r="S506" s="90"/>
      <c r="T506" s="90"/>
      <c r="U506" s="94"/>
      <c r="V506" s="45"/>
      <c r="W506" s="90"/>
      <c r="X506" s="44"/>
      <c r="Y506" s="45"/>
      <c r="Z506" s="90"/>
      <c r="AA506" s="94"/>
      <c r="AB506" s="45"/>
      <c r="AC506" s="90"/>
      <c r="AD506" s="44"/>
      <c r="AE506" s="45"/>
      <c r="AF506" s="90"/>
      <c r="AG506" s="94"/>
      <c r="AH506" s="90"/>
      <c r="AI506" s="90"/>
      <c r="AJ506" s="94"/>
      <c r="AK506" s="90"/>
      <c r="AL506" s="90"/>
      <c r="AM506" s="94"/>
      <c r="AN506" s="45"/>
      <c r="AO506" s="90"/>
      <c r="AP506" s="44"/>
      <c r="AQ506" s="45"/>
      <c r="AR506" s="90"/>
      <c r="AS506" s="97"/>
      <c r="AT506" s="98"/>
      <c r="AU506" s="98"/>
      <c r="AV506" s="98"/>
      <c r="AW506" s="98"/>
      <c r="AX506" s="98"/>
      <c r="AY506" s="98"/>
      <c r="AZ506" s="98"/>
      <c r="BA506" s="99"/>
      <c r="BB506" s="99"/>
      <c r="BC506" s="99"/>
      <c r="BD506" s="99"/>
      <c r="BE506" s="99"/>
      <c r="BF506" s="99"/>
      <c r="BG506" s="119"/>
      <c r="BH506" s="119"/>
      <c r="BI506" s="119"/>
      <c r="BJ506" s="119"/>
      <c r="BK506" s="119"/>
      <c r="BL506" s="119"/>
      <c r="BM506" s="119"/>
      <c r="BN506" s="119"/>
      <c r="BO506" s="119"/>
      <c r="BP506" s="119"/>
      <c r="BQ506" s="119"/>
      <c r="BR506" s="119"/>
      <c r="BS506" s="119"/>
      <c r="BT506" s="119"/>
      <c r="BU506" s="119"/>
      <c r="BV506" s="119"/>
      <c r="BW506" s="119"/>
      <c r="BX506" s="119"/>
      <c r="BY506" s="119"/>
      <c r="BZ506" s="119"/>
      <c r="CA506" s="119"/>
    </row>
    <row r="507" spans="1:79" ht="24" hidden="1" customHeight="1" outlineLevel="1">
      <c r="A507" s="36">
        <v>9</v>
      </c>
      <c r="B507" s="88"/>
      <c r="C507" s="89"/>
      <c r="D507" s="89"/>
      <c r="E507" s="90"/>
      <c r="F507" s="91"/>
      <c r="G507" s="44" t="s">
        <v>14</v>
      </c>
      <c r="H507" s="96">
        <v>43326</v>
      </c>
      <c r="I507" s="105">
        <v>0</v>
      </c>
      <c r="J507" s="92"/>
      <c r="K507" s="92"/>
      <c r="L507" s="92"/>
      <c r="M507" s="93"/>
      <c r="N507" s="90"/>
      <c r="O507" s="94"/>
      <c r="P507" s="90"/>
      <c r="Q507" s="90"/>
      <c r="R507" s="94"/>
      <c r="S507" s="90"/>
      <c r="T507" s="90"/>
      <c r="U507" s="94"/>
      <c r="V507" s="45"/>
      <c r="W507" s="90"/>
      <c r="X507" s="44"/>
      <c r="Y507" s="45"/>
      <c r="Z507" s="90"/>
      <c r="AA507" s="94"/>
      <c r="AB507" s="45"/>
      <c r="AC507" s="90"/>
      <c r="AD507" s="44"/>
      <c r="AE507" s="45"/>
      <c r="AF507" s="90"/>
      <c r="AG507" s="94"/>
      <c r="AH507" s="90"/>
      <c r="AI507" s="90"/>
      <c r="AJ507" s="94"/>
      <c r="AK507" s="90"/>
      <c r="AL507" s="90"/>
      <c r="AM507" s="94"/>
      <c r="AN507" s="45"/>
      <c r="AO507" s="90"/>
      <c r="AP507" s="44"/>
      <c r="AQ507" s="45"/>
      <c r="AR507" s="90"/>
      <c r="AS507" s="97"/>
      <c r="AT507" s="98"/>
      <c r="AU507" s="98"/>
      <c r="AV507" s="98"/>
      <c r="AW507" s="98"/>
      <c r="AX507" s="98"/>
      <c r="AY507" s="98"/>
      <c r="AZ507" s="98"/>
      <c r="BA507" s="99"/>
      <c r="BB507" s="99"/>
      <c r="BC507" s="99"/>
      <c r="BD507" s="99"/>
      <c r="BE507" s="99"/>
      <c r="BF507" s="99"/>
      <c r="BG507" s="119"/>
      <c r="BH507" s="119"/>
      <c r="BI507" s="119"/>
      <c r="BJ507" s="119"/>
      <c r="BK507" s="119"/>
      <c r="BL507" s="119"/>
      <c r="BM507" s="119"/>
      <c r="BN507" s="119"/>
      <c r="BO507" s="119"/>
      <c r="BP507" s="119"/>
      <c r="BQ507" s="119"/>
      <c r="BR507" s="119"/>
      <c r="BS507" s="119"/>
      <c r="BT507" s="119"/>
      <c r="BU507" s="119"/>
      <c r="BV507" s="119"/>
      <c r="BW507" s="119"/>
      <c r="BX507" s="119"/>
      <c r="BY507" s="119"/>
      <c r="BZ507" s="119"/>
      <c r="CA507" s="119"/>
    </row>
    <row r="508" spans="1:79" ht="24" hidden="1" customHeight="1" outlineLevel="1">
      <c r="A508" s="36">
        <v>10</v>
      </c>
      <c r="B508" s="88"/>
      <c r="C508" s="89"/>
      <c r="D508" s="89"/>
      <c r="E508" s="90"/>
      <c r="F508" s="91"/>
      <c r="G508" s="44" t="s">
        <v>14</v>
      </c>
      <c r="H508" s="96">
        <v>43327</v>
      </c>
      <c r="I508" s="105">
        <v>0</v>
      </c>
      <c r="J508" s="92"/>
      <c r="K508" s="92"/>
      <c r="L508" s="92"/>
      <c r="M508" s="93"/>
      <c r="N508" s="90"/>
      <c r="O508" s="94"/>
      <c r="P508" s="90"/>
      <c r="Q508" s="90"/>
      <c r="R508" s="94"/>
      <c r="S508" s="90"/>
      <c r="T508" s="90"/>
      <c r="U508" s="94"/>
      <c r="V508" s="45"/>
      <c r="W508" s="90"/>
      <c r="X508" s="44"/>
      <c r="Y508" s="45"/>
      <c r="Z508" s="90"/>
      <c r="AA508" s="94"/>
      <c r="AB508" s="45"/>
      <c r="AC508" s="90"/>
      <c r="AD508" s="44"/>
      <c r="AE508" s="45"/>
      <c r="AF508" s="90"/>
      <c r="AG508" s="94"/>
      <c r="AH508" s="90"/>
      <c r="AI508" s="90"/>
      <c r="AJ508" s="94"/>
      <c r="AK508" s="90"/>
      <c r="AL508" s="90"/>
      <c r="AM508" s="94"/>
      <c r="AN508" s="45"/>
      <c r="AO508" s="90"/>
      <c r="AP508" s="44"/>
      <c r="AQ508" s="45"/>
      <c r="AR508" s="90"/>
      <c r="AS508" s="97"/>
      <c r="AT508" s="98"/>
      <c r="AU508" s="98"/>
      <c r="AV508" s="98"/>
      <c r="AW508" s="98"/>
      <c r="AX508" s="98"/>
      <c r="AY508" s="98"/>
      <c r="AZ508" s="98"/>
      <c r="BA508" s="99"/>
      <c r="BB508" s="99"/>
      <c r="BC508" s="99"/>
      <c r="BD508" s="99"/>
      <c r="BE508" s="99"/>
      <c r="BF508" s="99"/>
      <c r="BG508" s="119"/>
      <c r="BH508" s="119"/>
      <c r="BI508" s="119"/>
      <c r="BJ508" s="119"/>
      <c r="BK508" s="119"/>
      <c r="BL508" s="119"/>
      <c r="BM508" s="119"/>
      <c r="BN508" s="119"/>
      <c r="BO508" s="119"/>
      <c r="BP508" s="119"/>
      <c r="BQ508" s="119"/>
      <c r="BR508" s="119"/>
      <c r="BS508" s="119"/>
      <c r="BT508" s="119"/>
      <c r="BU508" s="119"/>
      <c r="BV508" s="119"/>
      <c r="BW508" s="119"/>
      <c r="BX508" s="119"/>
      <c r="BY508" s="119"/>
      <c r="BZ508" s="119"/>
      <c r="CA508" s="119"/>
    </row>
    <row r="509" spans="1:79" ht="24" hidden="1" customHeight="1" outlineLevel="1">
      <c r="A509" s="36">
        <v>11</v>
      </c>
      <c r="B509" s="88"/>
      <c r="C509" s="89"/>
      <c r="D509" s="89"/>
      <c r="E509" s="90"/>
      <c r="F509" s="91"/>
      <c r="G509" s="44" t="s">
        <v>14</v>
      </c>
      <c r="H509" s="96">
        <v>43328</v>
      </c>
      <c r="I509" s="105">
        <v>0</v>
      </c>
      <c r="J509" s="92"/>
      <c r="K509" s="92"/>
      <c r="L509" s="92"/>
      <c r="M509" s="93"/>
      <c r="N509" s="90"/>
      <c r="O509" s="94"/>
      <c r="P509" s="90"/>
      <c r="Q509" s="90"/>
      <c r="R509" s="94"/>
      <c r="S509" s="90"/>
      <c r="T509" s="90"/>
      <c r="U509" s="94"/>
      <c r="V509" s="45"/>
      <c r="W509" s="90"/>
      <c r="X509" s="44"/>
      <c r="Y509" s="45"/>
      <c r="Z509" s="90"/>
      <c r="AA509" s="94"/>
      <c r="AB509" s="45"/>
      <c r="AC509" s="90"/>
      <c r="AD509" s="44"/>
      <c r="AE509" s="45"/>
      <c r="AF509" s="90"/>
      <c r="AG509" s="94"/>
      <c r="AH509" s="90"/>
      <c r="AI509" s="90"/>
      <c r="AJ509" s="94"/>
      <c r="AK509" s="90"/>
      <c r="AL509" s="90"/>
      <c r="AM509" s="94"/>
      <c r="AN509" s="45"/>
      <c r="AO509" s="90"/>
      <c r="AP509" s="44"/>
      <c r="AQ509" s="45"/>
      <c r="AR509" s="90"/>
      <c r="AS509" s="97"/>
      <c r="AT509" s="98"/>
      <c r="AU509" s="98"/>
      <c r="AV509" s="98"/>
      <c r="AW509" s="98"/>
      <c r="AX509" s="98"/>
      <c r="AY509" s="98"/>
      <c r="AZ509" s="98"/>
      <c r="BA509" s="99"/>
      <c r="BB509" s="99"/>
      <c r="BC509" s="99"/>
      <c r="BD509" s="99"/>
      <c r="BE509" s="99"/>
      <c r="BF509" s="99"/>
      <c r="BG509" s="119"/>
      <c r="BH509" s="119"/>
      <c r="BI509" s="119"/>
      <c r="BJ509" s="119"/>
      <c r="BK509" s="119"/>
      <c r="BL509" s="119"/>
      <c r="BM509" s="119"/>
      <c r="BN509" s="119"/>
      <c r="BO509" s="119"/>
      <c r="BP509" s="119"/>
      <c r="BQ509" s="119"/>
      <c r="BR509" s="119"/>
      <c r="BS509" s="119"/>
      <c r="BT509" s="119"/>
      <c r="BU509" s="119"/>
      <c r="BV509" s="119"/>
      <c r="BW509" s="119"/>
      <c r="BX509" s="119"/>
      <c r="BY509" s="119"/>
      <c r="BZ509" s="119"/>
      <c r="CA509" s="119"/>
    </row>
    <row r="510" spans="1:79" ht="24" hidden="1" customHeight="1" outlineLevel="1">
      <c r="A510" s="36">
        <v>12</v>
      </c>
      <c r="B510" s="88"/>
      <c r="C510" s="89"/>
      <c r="D510" s="89"/>
      <c r="E510" s="90"/>
      <c r="F510" s="91"/>
      <c r="G510" s="44" t="s">
        <v>14</v>
      </c>
      <c r="H510" s="96">
        <v>43329</v>
      </c>
      <c r="I510" s="105">
        <v>0</v>
      </c>
      <c r="J510" s="92"/>
      <c r="K510" s="92"/>
      <c r="L510" s="92"/>
      <c r="M510" s="93"/>
      <c r="N510" s="90"/>
      <c r="O510" s="94"/>
      <c r="P510" s="90"/>
      <c r="Q510" s="90"/>
      <c r="R510" s="94"/>
      <c r="S510" s="90"/>
      <c r="T510" s="90"/>
      <c r="U510" s="94"/>
      <c r="V510" s="45"/>
      <c r="W510" s="90"/>
      <c r="X510" s="44"/>
      <c r="Y510" s="45"/>
      <c r="Z510" s="90"/>
      <c r="AA510" s="94"/>
      <c r="AB510" s="45"/>
      <c r="AC510" s="90"/>
      <c r="AD510" s="44"/>
      <c r="AE510" s="45"/>
      <c r="AF510" s="90"/>
      <c r="AG510" s="94"/>
      <c r="AH510" s="90"/>
      <c r="AI510" s="90"/>
      <c r="AJ510" s="94"/>
      <c r="AK510" s="90"/>
      <c r="AL510" s="90"/>
      <c r="AM510" s="94"/>
      <c r="AN510" s="45"/>
      <c r="AO510" s="90"/>
      <c r="AP510" s="44"/>
      <c r="AQ510" s="45"/>
      <c r="AR510" s="90"/>
      <c r="AS510" s="97"/>
      <c r="AT510" s="98"/>
      <c r="AU510" s="98"/>
      <c r="AV510" s="98"/>
      <c r="AW510" s="98"/>
      <c r="AX510" s="98"/>
      <c r="AY510" s="98"/>
      <c r="AZ510" s="98"/>
      <c r="BA510" s="99"/>
      <c r="BB510" s="99"/>
      <c r="BC510" s="99"/>
      <c r="BD510" s="99"/>
      <c r="BE510" s="99"/>
      <c r="BF510" s="99"/>
      <c r="BG510" s="119"/>
      <c r="BH510" s="119"/>
      <c r="BI510" s="119"/>
      <c r="BJ510" s="119"/>
      <c r="BK510" s="119"/>
      <c r="BL510" s="119"/>
      <c r="BM510" s="119"/>
      <c r="BN510" s="119"/>
      <c r="BO510" s="119"/>
      <c r="BP510" s="119"/>
      <c r="BQ510" s="119"/>
      <c r="BR510" s="119"/>
      <c r="BS510" s="119"/>
      <c r="BT510" s="119"/>
      <c r="BU510" s="119"/>
      <c r="BV510" s="119"/>
      <c r="BW510" s="119"/>
      <c r="BX510" s="119"/>
      <c r="BY510" s="119"/>
      <c r="BZ510" s="119"/>
      <c r="CA510" s="119"/>
    </row>
    <row r="511" spans="1:79" ht="24" hidden="1" customHeight="1" outlineLevel="1">
      <c r="A511" s="36">
        <v>13</v>
      </c>
      <c r="B511" s="88"/>
      <c r="C511" s="89"/>
      <c r="D511" s="89"/>
      <c r="E511" s="90"/>
      <c r="F511" s="91"/>
      <c r="G511" s="44" t="s">
        <v>14</v>
      </c>
      <c r="H511" s="96">
        <v>43330</v>
      </c>
      <c r="I511" s="105">
        <v>0</v>
      </c>
      <c r="J511" s="92"/>
      <c r="K511" s="92"/>
      <c r="L511" s="92"/>
      <c r="M511" s="93"/>
      <c r="N511" s="90"/>
      <c r="O511" s="94"/>
      <c r="P511" s="90"/>
      <c r="Q511" s="90"/>
      <c r="R511" s="94"/>
      <c r="S511" s="90"/>
      <c r="T511" s="90"/>
      <c r="U511" s="94"/>
      <c r="V511" s="45"/>
      <c r="W511" s="90"/>
      <c r="X511" s="44"/>
      <c r="Y511" s="45"/>
      <c r="Z511" s="90"/>
      <c r="AA511" s="94"/>
      <c r="AB511" s="45"/>
      <c r="AC511" s="90"/>
      <c r="AD511" s="44"/>
      <c r="AE511" s="45"/>
      <c r="AF511" s="90"/>
      <c r="AG511" s="94"/>
      <c r="AH511" s="90"/>
      <c r="AI511" s="90"/>
      <c r="AJ511" s="94"/>
      <c r="AK511" s="90"/>
      <c r="AL511" s="90"/>
      <c r="AM511" s="94"/>
      <c r="AN511" s="45"/>
      <c r="AO511" s="90"/>
      <c r="AP511" s="44"/>
      <c r="AQ511" s="45"/>
      <c r="AR511" s="90"/>
      <c r="AS511" s="97"/>
      <c r="AT511" s="98"/>
      <c r="AU511" s="98"/>
      <c r="AV511" s="98"/>
      <c r="AW511" s="98"/>
      <c r="AX511" s="98"/>
      <c r="AY511" s="98"/>
      <c r="AZ511" s="98"/>
      <c r="BA511" s="99"/>
      <c r="BB511" s="99"/>
      <c r="BC511" s="99"/>
      <c r="BD511" s="99"/>
      <c r="BE511" s="99"/>
      <c r="BF511" s="99"/>
      <c r="BG511" s="119"/>
      <c r="BH511" s="119"/>
      <c r="BI511" s="119"/>
      <c r="BJ511" s="119"/>
      <c r="BK511" s="119"/>
      <c r="BL511" s="119"/>
      <c r="BM511" s="119"/>
      <c r="BN511" s="119"/>
      <c r="BO511" s="119"/>
      <c r="BP511" s="119"/>
      <c r="BQ511" s="119"/>
      <c r="BR511" s="119"/>
      <c r="BS511" s="119"/>
      <c r="BT511" s="119"/>
      <c r="BU511" s="119"/>
      <c r="BV511" s="119"/>
      <c r="BW511" s="119"/>
      <c r="BX511" s="119"/>
      <c r="BY511" s="119"/>
      <c r="BZ511" s="119"/>
      <c r="CA511" s="119"/>
    </row>
    <row r="512" spans="1:79" ht="24" hidden="1" customHeight="1" outlineLevel="1">
      <c r="A512" s="36">
        <v>14</v>
      </c>
      <c r="B512" s="88"/>
      <c r="C512" s="89"/>
      <c r="D512" s="89"/>
      <c r="E512" s="90"/>
      <c r="F512" s="91"/>
      <c r="G512" s="44" t="s">
        <v>14</v>
      </c>
      <c r="H512" s="96">
        <v>43331</v>
      </c>
      <c r="I512" s="105">
        <v>0</v>
      </c>
      <c r="J512" s="92"/>
      <c r="K512" s="92"/>
      <c r="L512" s="92"/>
      <c r="M512" s="93"/>
      <c r="N512" s="90"/>
      <c r="O512" s="94"/>
      <c r="P512" s="90"/>
      <c r="Q512" s="90"/>
      <c r="R512" s="94"/>
      <c r="S512" s="90"/>
      <c r="T512" s="90"/>
      <c r="U512" s="94"/>
      <c r="V512" s="45"/>
      <c r="W512" s="90"/>
      <c r="X512" s="44"/>
      <c r="Y512" s="45"/>
      <c r="Z512" s="90"/>
      <c r="AA512" s="94"/>
      <c r="AB512" s="45"/>
      <c r="AC512" s="90"/>
      <c r="AD512" s="44"/>
      <c r="AE512" s="45"/>
      <c r="AF512" s="90"/>
      <c r="AG512" s="94"/>
      <c r="AH512" s="90"/>
      <c r="AI512" s="90"/>
      <c r="AJ512" s="94"/>
      <c r="AK512" s="90"/>
      <c r="AL512" s="90"/>
      <c r="AM512" s="94"/>
      <c r="AN512" s="45"/>
      <c r="AO512" s="90"/>
      <c r="AP512" s="44"/>
      <c r="AQ512" s="45"/>
      <c r="AR512" s="90"/>
      <c r="AS512" s="97"/>
      <c r="AT512" s="98"/>
      <c r="AU512" s="98"/>
      <c r="AV512" s="98"/>
      <c r="AW512" s="98"/>
      <c r="AX512" s="98"/>
      <c r="AY512" s="98"/>
      <c r="AZ512" s="98"/>
      <c r="BA512" s="99"/>
      <c r="BB512" s="99"/>
      <c r="BC512" s="99"/>
      <c r="BD512" s="99"/>
      <c r="BE512" s="99"/>
      <c r="BF512" s="99"/>
      <c r="BG512" s="119"/>
      <c r="BH512" s="119"/>
      <c r="BI512" s="119"/>
      <c r="BJ512" s="119"/>
      <c r="BK512" s="119"/>
      <c r="BL512" s="119"/>
      <c r="BM512" s="119"/>
      <c r="BN512" s="119"/>
      <c r="BO512" s="119"/>
      <c r="BP512" s="119"/>
      <c r="BQ512" s="119"/>
      <c r="BR512" s="119"/>
      <c r="BS512" s="119"/>
      <c r="BT512" s="119"/>
      <c r="BU512" s="119"/>
      <c r="BV512" s="119"/>
      <c r="BW512" s="119"/>
      <c r="BX512" s="119"/>
      <c r="BY512" s="119"/>
      <c r="BZ512" s="119"/>
      <c r="CA512" s="119"/>
    </row>
    <row r="513" spans="1:79" ht="24" hidden="1" customHeight="1" outlineLevel="1">
      <c r="B513" s="88"/>
      <c r="C513" s="89"/>
      <c r="D513" s="89"/>
      <c r="E513" s="90"/>
      <c r="F513" s="91"/>
      <c r="G513" s="44" t="s">
        <v>14</v>
      </c>
      <c r="H513" s="96">
        <v>43332</v>
      </c>
      <c r="I513" s="105">
        <v>0</v>
      </c>
      <c r="J513" s="92"/>
      <c r="K513" s="92"/>
      <c r="L513" s="92"/>
      <c r="M513" s="93"/>
      <c r="N513" s="90"/>
      <c r="O513" s="94"/>
      <c r="P513" s="90"/>
      <c r="Q513" s="90"/>
      <c r="R513" s="94"/>
      <c r="S513" s="90"/>
      <c r="T513" s="90"/>
      <c r="U513" s="94"/>
      <c r="V513" s="45"/>
      <c r="W513" s="90"/>
      <c r="X513" s="44"/>
      <c r="Y513" s="45"/>
      <c r="Z513" s="90"/>
      <c r="AA513" s="94"/>
      <c r="AB513" s="45"/>
      <c r="AC513" s="90"/>
      <c r="AD513" s="44"/>
      <c r="AE513" s="45"/>
      <c r="AF513" s="90"/>
      <c r="AG513" s="94"/>
      <c r="AH513" s="90"/>
      <c r="AI513" s="90"/>
      <c r="AJ513" s="94"/>
      <c r="AK513" s="90"/>
      <c r="AL513" s="90"/>
      <c r="AM513" s="94"/>
      <c r="AN513" s="45"/>
      <c r="AO513" s="90"/>
      <c r="AP513" s="44"/>
      <c r="AQ513" s="45"/>
      <c r="AR513" s="90"/>
      <c r="AS513" s="97"/>
      <c r="AT513" s="98"/>
      <c r="AU513" s="98"/>
      <c r="AV513" s="98"/>
      <c r="AW513" s="98"/>
      <c r="AX513" s="98"/>
      <c r="AY513" s="98"/>
      <c r="AZ513" s="98"/>
      <c r="BA513" s="99"/>
      <c r="BB513" s="99"/>
      <c r="BC513" s="99"/>
      <c r="BD513" s="99"/>
      <c r="BE513" s="99"/>
      <c r="BF513" s="99"/>
      <c r="BG513" s="119"/>
      <c r="BH513" s="119"/>
      <c r="BI513" s="119"/>
      <c r="BJ513" s="119"/>
      <c r="BK513" s="119"/>
      <c r="BL513" s="119"/>
      <c r="BM513" s="119"/>
      <c r="BN513" s="119"/>
      <c r="BO513" s="119"/>
      <c r="BP513" s="119"/>
      <c r="BQ513" s="119"/>
      <c r="BR513" s="119"/>
      <c r="BS513" s="119"/>
      <c r="BT513" s="119"/>
      <c r="BU513" s="119"/>
      <c r="BV513" s="119"/>
      <c r="BW513" s="119"/>
      <c r="BX513" s="119"/>
      <c r="BY513" s="119"/>
      <c r="BZ513" s="119"/>
      <c r="CA513" s="119"/>
    </row>
    <row r="514" spans="1:79" ht="24" hidden="1" customHeight="1" outlineLevel="1">
      <c r="B514" s="88"/>
      <c r="C514" s="89"/>
      <c r="D514" s="89"/>
      <c r="E514" s="90"/>
      <c r="F514" s="91"/>
      <c r="G514" s="44" t="s">
        <v>14</v>
      </c>
      <c r="H514" s="96">
        <v>43333</v>
      </c>
      <c r="I514" s="105">
        <v>0</v>
      </c>
      <c r="J514" s="92"/>
      <c r="K514" s="92"/>
      <c r="L514" s="92"/>
      <c r="M514" s="93"/>
      <c r="N514" s="90"/>
      <c r="O514" s="94"/>
      <c r="P514" s="90"/>
      <c r="Q514" s="90"/>
      <c r="R514" s="94"/>
      <c r="S514" s="90"/>
      <c r="T514" s="90"/>
      <c r="U514" s="94"/>
      <c r="V514" s="45"/>
      <c r="W514" s="90"/>
      <c r="X514" s="44"/>
      <c r="Y514" s="45"/>
      <c r="Z514" s="90"/>
      <c r="AA514" s="94"/>
      <c r="AB514" s="45"/>
      <c r="AC514" s="90"/>
      <c r="AD514" s="44"/>
      <c r="AE514" s="45"/>
      <c r="AF514" s="90"/>
      <c r="AG514" s="94"/>
      <c r="AH514" s="90"/>
      <c r="AI514" s="90"/>
      <c r="AJ514" s="94"/>
      <c r="AK514" s="90"/>
      <c r="AL514" s="90"/>
      <c r="AM514" s="94"/>
      <c r="AN514" s="45"/>
      <c r="AO514" s="90"/>
      <c r="AP514" s="44"/>
      <c r="AQ514" s="45"/>
      <c r="AR514" s="90"/>
      <c r="AS514" s="97"/>
      <c r="AT514" s="98"/>
      <c r="AU514" s="98"/>
      <c r="AV514" s="98"/>
      <c r="AW514" s="98"/>
      <c r="AX514" s="98"/>
      <c r="AY514" s="98"/>
      <c r="AZ514" s="98"/>
      <c r="BA514" s="99"/>
      <c r="BB514" s="99"/>
      <c r="BC514" s="99"/>
      <c r="BD514" s="99"/>
      <c r="BE514" s="99"/>
      <c r="BF514" s="99"/>
      <c r="BG514" s="119"/>
      <c r="BH514" s="119"/>
      <c r="BI514" s="119"/>
      <c r="BJ514" s="119"/>
      <c r="BK514" s="119"/>
      <c r="BL514" s="119"/>
      <c r="BM514" s="119"/>
      <c r="BN514" s="119"/>
      <c r="BO514" s="119"/>
      <c r="BP514" s="119"/>
      <c r="BQ514" s="119"/>
      <c r="BR514" s="119"/>
      <c r="BS514" s="119"/>
      <c r="BT514" s="119"/>
      <c r="BU514" s="119"/>
      <c r="BV514" s="119"/>
      <c r="BW514" s="119"/>
      <c r="BX514" s="119"/>
      <c r="BY514" s="119"/>
      <c r="BZ514" s="119"/>
      <c r="CA514" s="119"/>
    </row>
    <row r="515" spans="1:79" ht="24" hidden="1" customHeight="1" outlineLevel="1">
      <c r="B515" s="88"/>
      <c r="C515" s="89"/>
      <c r="D515" s="89"/>
      <c r="E515" s="90"/>
      <c r="F515" s="91"/>
      <c r="G515" s="44" t="s">
        <v>14</v>
      </c>
      <c r="H515" s="96">
        <v>43334</v>
      </c>
      <c r="I515" s="105">
        <v>0</v>
      </c>
      <c r="J515" s="92"/>
      <c r="K515" s="92"/>
      <c r="L515" s="92"/>
      <c r="M515" s="93"/>
      <c r="N515" s="90"/>
      <c r="O515" s="94"/>
      <c r="P515" s="90"/>
      <c r="Q515" s="90"/>
      <c r="R515" s="94"/>
      <c r="S515" s="90"/>
      <c r="T515" s="90"/>
      <c r="U515" s="94"/>
      <c r="V515" s="45"/>
      <c r="W515" s="90"/>
      <c r="X515" s="44"/>
      <c r="Y515" s="45"/>
      <c r="Z515" s="90"/>
      <c r="AA515" s="94"/>
      <c r="AB515" s="45"/>
      <c r="AC515" s="90"/>
      <c r="AD515" s="44"/>
      <c r="AE515" s="45"/>
      <c r="AF515" s="90"/>
      <c r="AG515" s="94"/>
      <c r="AH515" s="90"/>
      <c r="AI515" s="90"/>
      <c r="AJ515" s="94"/>
      <c r="AK515" s="90"/>
      <c r="AL515" s="90"/>
      <c r="AM515" s="94"/>
      <c r="AN515" s="45"/>
      <c r="AO515" s="90"/>
      <c r="AP515" s="44"/>
      <c r="AQ515" s="45"/>
      <c r="AR515" s="90"/>
      <c r="AS515" s="97"/>
      <c r="AT515" s="98"/>
      <c r="AU515" s="98"/>
      <c r="AV515" s="98"/>
      <c r="AW515" s="98"/>
      <c r="AX515" s="98"/>
      <c r="AY515" s="98"/>
      <c r="AZ515" s="98"/>
      <c r="BA515" s="99"/>
      <c r="BB515" s="99"/>
      <c r="BC515" s="99"/>
      <c r="BD515" s="99"/>
      <c r="BE515" s="99"/>
      <c r="BF515" s="99"/>
      <c r="BG515" s="119"/>
      <c r="BH515" s="119"/>
      <c r="BI515" s="119"/>
      <c r="BJ515" s="119"/>
      <c r="BK515" s="119"/>
      <c r="BL515" s="119"/>
      <c r="BM515" s="119"/>
      <c r="BN515" s="119"/>
      <c r="BO515" s="119"/>
      <c r="BP515" s="119"/>
      <c r="BQ515" s="119"/>
      <c r="BR515" s="119"/>
      <c r="BS515" s="119"/>
      <c r="BT515" s="119"/>
      <c r="BU515" s="119"/>
      <c r="BV515" s="119"/>
      <c r="BW515" s="119"/>
      <c r="BX515" s="119"/>
      <c r="BY515" s="119"/>
      <c r="BZ515" s="119"/>
      <c r="CA515" s="119"/>
    </row>
    <row r="516" spans="1:79" ht="24" hidden="1" customHeight="1" outlineLevel="1">
      <c r="B516" s="88"/>
      <c r="C516" s="89"/>
      <c r="D516" s="89"/>
      <c r="E516" s="90"/>
      <c r="F516" s="91"/>
      <c r="G516" s="44" t="s">
        <v>14</v>
      </c>
      <c r="H516" s="96">
        <v>43335</v>
      </c>
      <c r="I516" s="105">
        <v>0</v>
      </c>
      <c r="J516" s="92"/>
      <c r="K516" s="92"/>
      <c r="L516" s="92"/>
      <c r="M516" s="93"/>
      <c r="N516" s="90"/>
      <c r="O516" s="94"/>
      <c r="P516" s="90"/>
      <c r="Q516" s="90"/>
      <c r="R516" s="94"/>
      <c r="S516" s="90"/>
      <c r="T516" s="90"/>
      <c r="U516" s="94"/>
      <c r="V516" s="45"/>
      <c r="W516" s="90"/>
      <c r="X516" s="44"/>
      <c r="Y516" s="45"/>
      <c r="Z516" s="90"/>
      <c r="AA516" s="94"/>
      <c r="AB516" s="45"/>
      <c r="AC516" s="90"/>
      <c r="AD516" s="44"/>
      <c r="AE516" s="45"/>
      <c r="AF516" s="90"/>
      <c r="AG516" s="94"/>
      <c r="AH516" s="90"/>
      <c r="AI516" s="90"/>
      <c r="AJ516" s="94"/>
      <c r="AK516" s="90"/>
      <c r="AL516" s="90"/>
      <c r="AM516" s="94"/>
      <c r="AN516" s="45"/>
      <c r="AO516" s="90"/>
      <c r="AP516" s="44"/>
      <c r="AQ516" s="45"/>
      <c r="AR516" s="90"/>
      <c r="AS516" s="97"/>
      <c r="AT516" s="98"/>
      <c r="AU516" s="98"/>
      <c r="AV516" s="98"/>
      <c r="AW516" s="98"/>
      <c r="AX516" s="98"/>
      <c r="AY516" s="98"/>
      <c r="AZ516" s="98"/>
      <c r="BA516" s="99"/>
      <c r="BB516" s="99"/>
      <c r="BC516" s="99"/>
      <c r="BD516" s="99"/>
      <c r="BE516" s="99"/>
      <c r="BF516" s="99"/>
      <c r="BG516" s="119"/>
      <c r="BH516" s="119"/>
      <c r="BI516" s="119"/>
      <c r="BJ516" s="119"/>
      <c r="BK516" s="119"/>
      <c r="BL516" s="119"/>
      <c r="BM516" s="119"/>
      <c r="BN516" s="119"/>
      <c r="BO516" s="119"/>
      <c r="BP516" s="119"/>
      <c r="BQ516" s="119"/>
      <c r="BR516" s="119"/>
      <c r="BS516" s="119"/>
      <c r="BT516" s="119"/>
      <c r="BU516" s="119"/>
      <c r="BV516" s="119"/>
      <c r="BW516" s="119"/>
      <c r="BX516" s="119"/>
      <c r="BY516" s="119"/>
      <c r="BZ516" s="119"/>
      <c r="CA516" s="119"/>
    </row>
    <row r="517" spans="1:79" ht="24" hidden="1" customHeight="1" outlineLevel="1">
      <c r="B517" s="88"/>
      <c r="C517" s="89"/>
      <c r="D517" s="89"/>
      <c r="E517" s="90"/>
      <c r="F517" s="91"/>
      <c r="G517" s="44" t="s">
        <v>14</v>
      </c>
      <c r="H517" s="96">
        <v>43336</v>
      </c>
      <c r="I517" s="105">
        <v>0</v>
      </c>
      <c r="J517" s="92"/>
      <c r="K517" s="92"/>
      <c r="L517" s="92"/>
      <c r="M517" s="93"/>
      <c r="N517" s="90"/>
      <c r="O517" s="94"/>
      <c r="P517" s="90"/>
      <c r="Q517" s="90"/>
      <c r="R517" s="94"/>
      <c r="S517" s="90"/>
      <c r="T517" s="90"/>
      <c r="U517" s="94"/>
      <c r="V517" s="45"/>
      <c r="W517" s="90"/>
      <c r="X517" s="44"/>
      <c r="Y517" s="45"/>
      <c r="Z517" s="90"/>
      <c r="AA517" s="94"/>
      <c r="AB517" s="45"/>
      <c r="AC517" s="90"/>
      <c r="AD517" s="44"/>
      <c r="AE517" s="45"/>
      <c r="AF517" s="90"/>
      <c r="AG517" s="94"/>
      <c r="AH517" s="90"/>
      <c r="AI517" s="90"/>
      <c r="AJ517" s="94"/>
      <c r="AK517" s="90"/>
      <c r="AL517" s="90"/>
      <c r="AM517" s="94"/>
      <c r="AN517" s="45"/>
      <c r="AO517" s="90"/>
      <c r="AP517" s="44"/>
      <c r="AQ517" s="45"/>
      <c r="AR517" s="90"/>
      <c r="AS517" s="97"/>
      <c r="AT517" s="98"/>
      <c r="AU517" s="98"/>
      <c r="AV517" s="98"/>
      <c r="AW517" s="98"/>
      <c r="AX517" s="98"/>
      <c r="AY517" s="98"/>
      <c r="AZ517" s="98"/>
      <c r="BA517" s="99"/>
      <c r="BB517" s="99"/>
      <c r="BC517" s="99"/>
      <c r="BD517" s="99"/>
      <c r="BE517" s="99"/>
      <c r="BF517" s="99"/>
      <c r="BG517" s="119"/>
      <c r="BH517" s="119"/>
      <c r="BI517" s="119"/>
      <c r="BJ517" s="119"/>
      <c r="BK517" s="119"/>
      <c r="BL517" s="119"/>
      <c r="BM517" s="119"/>
      <c r="BN517" s="119"/>
      <c r="BO517" s="119"/>
      <c r="BP517" s="119"/>
      <c r="BQ517" s="119"/>
      <c r="BR517" s="119"/>
      <c r="BS517" s="119"/>
      <c r="BT517" s="119"/>
      <c r="BU517" s="119"/>
      <c r="BV517" s="119"/>
      <c r="BW517" s="119"/>
      <c r="BX517" s="119"/>
      <c r="BY517" s="119"/>
      <c r="BZ517" s="119"/>
      <c r="CA517" s="119"/>
    </row>
    <row r="518" spans="1:79" ht="24" hidden="1" customHeight="1" outlineLevel="1">
      <c r="B518" s="88"/>
      <c r="C518" s="89"/>
      <c r="D518" s="89"/>
      <c r="E518" s="90"/>
      <c r="F518" s="91"/>
      <c r="G518" s="44" t="s">
        <v>14</v>
      </c>
      <c r="H518" s="96">
        <v>43337</v>
      </c>
      <c r="I518" s="105">
        <v>0</v>
      </c>
      <c r="J518" s="92"/>
      <c r="K518" s="92"/>
      <c r="L518" s="92"/>
      <c r="M518" s="93"/>
      <c r="N518" s="90"/>
      <c r="O518" s="94"/>
      <c r="P518" s="90"/>
      <c r="Q518" s="90"/>
      <c r="R518" s="94"/>
      <c r="S518" s="90"/>
      <c r="T518" s="90"/>
      <c r="U518" s="94"/>
      <c r="V518" s="45"/>
      <c r="W518" s="90"/>
      <c r="X518" s="44"/>
      <c r="Y518" s="45"/>
      <c r="Z518" s="90"/>
      <c r="AA518" s="94"/>
      <c r="AB518" s="45"/>
      <c r="AC518" s="90"/>
      <c r="AD518" s="44"/>
      <c r="AE518" s="45"/>
      <c r="AF518" s="90"/>
      <c r="AG518" s="94"/>
      <c r="AH518" s="90"/>
      <c r="AI518" s="90"/>
      <c r="AJ518" s="94"/>
      <c r="AK518" s="90"/>
      <c r="AL518" s="90"/>
      <c r="AM518" s="94"/>
      <c r="AN518" s="45"/>
      <c r="AO518" s="90"/>
      <c r="AP518" s="44"/>
      <c r="AQ518" s="45"/>
      <c r="AR518" s="90"/>
      <c r="AS518" s="97"/>
      <c r="AT518" s="98"/>
      <c r="AU518" s="98"/>
      <c r="AV518" s="98"/>
      <c r="AW518" s="98"/>
      <c r="AX518" s="98"/>
      <c r="AY518" s="98"/>
      <c r="AZ518" s="98"/>
      <c r="BA518" s="99"/>
      <c r="BB518" s="99"/>
      <c r="BC518" s="99"/>
      <c r="BD518" s="99"/>
      <c r="BE518" s="99"/>
      <c r="BF518" s="99"/>
      <c r="BG518" s="119"/>
      <c r="BH518" s="119"/>
      <c r="BI518" s="119"/>
      <c r="BJ518" s="119"/>
      <c r="BK518" s="119"/>
      <c r="BL518" s="119"/>
      <c r="BM518" s="119"/>
      <c r="BN518" s="119"/>
      <c r="BO518" s="119"/>
      <c r="BP518" s="119"/>
      <c r="BQ518" s="119"/>
      <c r="BR518" s="119"/>
      <c r="BS518" s="119"/>
      <c r="BT518" s="119"/>
      <c r="BU518" s="119"/>
      <c r="BV518" s="119"/>
      <c r="BW518" s="119"/>
      <c r="BX518" s="119"/>
      <c r="BY518" s="119"/>
      <c r="BZ518" s="119"/>
      <c r="CA518" s="119"/>
    </row>
    <row r="519" spans="1:79" ht="24" hidden="1" customHeight="1" outlineLevel="1">
      <c r="B519" s="88"/>
      <c r="C519" s="89"/>
      <c r="D519" s="89"/>
      <c r="E519" s="90"/>
      <c r="F519" s="91"/>
      <c r="G519" s="44" t="s">
        <v>14</v>
      </c>
      <c r="H519" s="96">
        <v>43338</v>
      </c>
      <c r="I519" s="105">
        <v>0</v>
      </c>
      <c r="J519" s="92"/>
      <c r="K519" s="92"/>
      <c r="L519" s="92"/>
      <c r="M519" s="93"/>
      <c r="N519" s="90"/>
      <c r="O519" s="94"/>
      <c r="P519" s="90"/>
      <c r="Q519" s="90"/>
      <c r="R519" s="94"/>
      <c r="S519" s="90"/>
      <c r="T519" s="90"/>
      <c r="U519" s="94"/>
      <c r="V519" s="45"/>
      <c r="W519" s="90"/>
      <c r="X519" s="44"/>
      <c r="Y519" s="45"/>
      <c r="Z519" s="90"/>
      <c r="AA519" s="94"/>
      <c r="AB519" s="45"/>
      <c r="AC519" s="90"/>
      <c r="AD519" s="44"/>
      <c r="AE519" s="45"/>
      <c r="AF519" s="90"/>
      <c r="AG519" s="94"/>
      <c r="AH519" s="90"/>
      <c r="AI519" s="90"/>
      <c r="AJ519" s="94"/>
      <c r="AK519" s="90"/>
      <c r="AL519" s="90"/>
      <c r="AM519" s="94"/>
      <c r="AN519" s="45"/>
      <c r="AO519" s="90"/>
      <c r="AP519" s="44"/>
      <c r="AQ519" s="45"/>
      <c r="AR519" s="90"/>
      <c r="AS519" s="97"/>
      <c r="AT519" s="98"/>
      <c r="AU519" s="98"/>
      <c r="AV519" s="98"/>
      <c r="AW519" s="98"/>
      <c r="AX519" s="98"/>
      <c r="AY519" s="98"/>
      <c r="AZ519" s="98"/>
      <c r="BA519" s="99"/>
      <c r="BB519" s="99"/>
      <c r="BC519" s="99"/>
      <c r="BD519" s="99"/>
      <c r="BE519" s="99"/>
      <c r="BF519" s="99"/>
      <c r="BG519" s="119"/>
      <c r="BH519" s="119"/>
      <c r="BI519" s="119"/>
      <c r="BJ519" s="119"/>
      <c r="BK519" s="119"/>
      <c r="BL519" s="119"/>
      <c r="BM519" s="119"/>
      <c r="BN519" s="119"/>
      <c r="BO519" s="119"/>
      <c r="BP519" s="119"/>
      <c r="BQ519" s="119"/>
      <c r="BR519" s="119"/>
      <c r="BS519" s="119"/>
      <c r="BT519" s="119"/>
      <c r="BU519" s="119"/>
      <c r="BV519" s="119"/>
      <c r="BW519" s="119"/>
      <c r="BX519" s="119"/>
      <c r="BY519" s="119"/>
      <c r="BZ519" s="119"/>
      <c r="CA519" s="119"/>
    </row>
    <row r="520" spans="1:79" ht="24" hidden="1" customHeight="1" outlineLevel="1">
      <c r="B520" s="88"/>
      <c r="C520" s="89"/>
      <c r="D520" s="89"/>
      <c r="E520" s="90"/>
      <c r="F520" s="91"/>
      <c r="G520" s="44" t="s">
        <v>14</v>
      </c>
      <c r="H520" s="96">
        <v>43339</v>
      </c>
      <c r="I520" s="105">
        <v>0</v>
      </c>
      <c r="J520" s="92"/>
      <c r="K520" s="92"/>
      <c r="L520" s="92"/>
      <c r="M520" s="93"/>
      <c r="N520" s="90"/>
      <c r="O520" s="94"/>
      <c r="P520" s="90"/>
      <c r="Q520" s="90"/>
      <c r="R520" s="94"/>
      <c r="S520" s="90"/>
      <c r="T520" s="90"/>
      <c r="U520" s="94"/>
      <c r="V520" s="45"/>
      <c r="W520" s="90"/>
      <c r="X520" s="44"/>
      <c r="Y520" s="45"/>
      <c r="Z520" s="90"/>
      <c r="AA520" s="94"/>
      <c r="AB520" s="45"/>
      <c r="AC520" s="90"/>
      <c r="AD520" s="44"/>
      <c r="AE520" s="45"/>
      <c r="AF520" s="90"/>
      <c r="AG520" s="94"/>
      <c r="AH520" s="90"/>
      <c r="AI520" s="90"/>
      <c r="AJ520" s="94"/>
      <c r="AK520" s="90"/>
      <c r="AL520" s="90"/>
      <c r="AM520" s="94"/>
      <c r="AN520" s="45"/>
      <c r="AO520" s="90"/>
      <c r="AP520" s="44"/>
      <c r="AQ520" s="45"/>
      <c r="AR520" s="90"/>
      <c r="AS520" s="97"/>
      <c r="AT520" s="98"/>
      <c r="AU520" s="98"/>
      <c r="AV520" s="98"/>
      <c r="AW520" s="98"/>
      <c r="AX520" s="98"/>
      <c r="AY520" s="98"/>
      <c r="AZ520" s="98"/>
      <c r="BA520" s="99"/>
      <c r="BB520" s="99"/>
      <c r="BC520" s="99"/>
      <c r="BD520" s="99"/>
      <c r="BE520" s="99"/>
      <c r="BF520" s="99"/>
      <c r="BG520" s="119"/>
      <c r="BH520" s="119"/>
      <c r="BI520" s="119"/>
      <c r="BJ520" s="119"/>
      <c r="BK520" s="119"/>
      <c r="BL520" s="119"/>
      <c r="BM520" s="119"/>
      <c r="BN520" s="119"/>
      <c r="BO520" s="119"/>
      <c r="BP520" s="119"/>
      <c r="BQ520" s="119"/>
      <c r="BR520" s="119"/>
      <c r="BS520" s="119"/>
      <c r="BT520" s="119"/>
      <c r="BU520" s="119"/>
      <c r="BV520" s="119"/>
      <c r="BW520" s="119"/>
      <c r="BX520" s="119"/>
      <c r="BY520" s="119"/>
      <c r="BZ520" s="119"/>
      <c r="CA520" s="119"/>
    </row>
    <row r="521" spans="1:79" ht="24" hidden="1" customHeight="1" outlineLevel="1">
      <c r="B521" s="88"/>
      <c r="C521" s="89"/>
      <c r="D521" s="89"/>
      <c r="E521" s="90"/>
      <c r="F521" s="91"/>
      <c r="G521" s="44" t="s">
        <v>14</v>
      </c>
      <c r="H521" s="96">
        <v>43340</v>
      </c>
      <c r="I521" s="105">
        <v>9</v>
      </c>
      <c r="J521" s="92"/>
      <c r="K521" s="92"/>
      <c r="L521" s="92"/>
      <c r="M521" s="93"/>
      <c r="N521" s="90"/>
      <c r="O521" s="94"/>
      <c r="P521" s="90"/>
      <c r="Q521" s="90"/>
      <c r="R521" s="94"/>
      <c r="S521" s="90"/>
      <c r="T521" s="90"/>
      <c r="U521" s="94"/>
      <c r="V521" s="45"/>
      <c r="W521" s="90"/>
      <c r="X521" s="44"/>
      <c r="Y521" s="45"/>
      <c r="Z521" s="90"/>
      <c r="AA521" s="94"/>
      <c r="AB521" s="45"/>
      <c r="AC521" s="90"/>
      <c r="AD521" s="44"/>
      <c r="AE521" s="45"/>
      <c r="AF521" s="90"/>
      <c r="AG521" s="94"/>
      <c r="AH521" s="90"/>
      <c r="AI521" s="90"/>
      <c r="AJ521" s="94"/>
      <c r="AK521" s="90"/>
      <c r="AL521" s="90"/>
      <c r="AM521" s="94"/>
      <c r="AN521" s="45"/>
      <c r="AO521" s="90"/>
      <c r="AP521" s="44"/>
      <c r="AQ521" s="45"/>
      <c r="AR521" s="90"/>
      <c r="AS521" s="97"/>
      <c r="AT521" s="98"/>
      <c r="AU521" s="98"/>
      <c r="AV521" s="98"/>
      <c r="AW521" s="98"/>
      <c r="AX521" s="98"/>
      <c r="AY521" s="98"/>
      <c r="AZ521" s="98"/>
      <c r="BA521" s="99"/>
      <c r="BB521" s="99"/>
      <c r="BC521" s="99"/>
      <c r="BD521" s="99"/>
      <c r="BE521" s="99"/>
      <c r="BF521" s="99"/>
      <c r="BG521" s="119"/>
      <c r="BH521" s="119"/>
      <c r="BI521" s="119"/>
      <c r="BJ521" s="119"/>
      <c r="BK521" s="119"/>
      <c r="BL521" s="119"/>
      <c r="BM521" s="119"/>
      <c r="BN521" s="119"/>
      <c r="BO521" s="119"/>
      <c r="BP521" s="119"/>
      <c r="BQ521" s="119"/>
      <c r="BR521" s="119"/>
      <c r="BS521" s="119"/>
      <c r="BT521" s="119"/>
      <c r="BU521" s="119"/>
      <c r="BV521" s="119"/>
      <c r="BW521" s="119"/>
      <c r="BX521" s="119"/>
      <c r="BY521" s="119"/>
      <c r="BZ521" s="119"/>
      <c r="CA521" s="119"/>
    </row>
    <row r="522" spans="1:79" ht="24" hidden="1" customHeight="1" outlineLevel="1">
      <c r="B522" s="88"/>
      <c r="C522" s="89"/>
      <c r="D522" s="89"/>
      <c r="E522" s="90"/>
      <c r="F522" s="91"/>
      <c r="G522" s="44" t="s">
        <v>14</v>
      </c>
      <c r="H522" s="96">
        <v>43341</v>
      </c>
      <c r="I522" s="105">
        <v>9</v>
      </c>
      <c r="J522" s="92"/>
      <c r="K522" s="92"/>
      <c r="L522" s="92"/>
      <c r="M522" s="93"/>
      <c r="N522" s="90"/>
      <c r="O522" s="94"/>
      <c r="P522" s="90"/>
      <c r="Q522" s="90"/>
      <c r="R522" s="94"/>
      <c r="S522" s="90"/>
      <c r="T522" s="90"/>
      <c r="U522" s="94"/>
      <c r="V522" s="45"/>
      <c r="W522" s="90"/>
      <c r="X522" s="44"/>
      <c r="Y522" s="45"/>
      <c r="Z522" s="90"/>
      <c r="AA522" s="94"/>
      <c r="AB522" s="45"/>
      <c r="AC522" s="90"/>
      <c r="AD522" s="44"/>
      <c r="AE522" s="45"/>
      <c r="AF522" s="90"/>
      <c r="AG522" s="94"/>
      <c r="AH522" s="90"/>
      <c r="AI522" s="90"/>
      <c r="AJ522" s="94"/>
      <c r="AK522" s="90"/>
      <c r="AL522" s="90"/>
      <c r="AM522" s="94"/>
      <c r="AN522" s="45"/>
      <c r="AO522" s="90"/>
      <c r="AP522" s="44"/>
      <c r="AQ522" s="45"/>
      <c r="AR522" s="90"/>
      <c r="AS522" s="97"/>
      <c r="AT522" s="98"/>
      <c r="AU522" s="98"/>
      <c r="AV522" s="98"/>
      <c r="AW522" s="98"/>
      <c r="AX522" s="98"/>
      <c r="AY522" s="98"/>
      <c r="AZ522" s="98"/>
      <c r="BA522" s="99"/>
      <c r="BB522" s="99"/>
      <c r="BC522" s="99"/>
      <c r="BD522" s="99"/>
      <c r="BE522" s="99"/>
      <c r="BF522" s="99"/>
      <c r="BG522" s="119"/>
      <c r="BH522" s="119"/>
      <c r="BI522" s="119"/>
      <c r="BJ522" s="119"/>
      <c r="BK522" s="119"/>
      <c r="BL522" s="119"/>
      <c r="BM522" s="119"/>
      <c r="BN522" s="119"/>
      <c r="BO522" s="119"/>
      <c r="BP522" s="119"/>
      <c r="BQ522" s="119"/>
      <c r="BR522" s="119"/>
      <c r="BS522" s="119"/>
      <c r="BT522" s="119"/>
      <c r="BU522" s="119"/>
      <c r="BV522" s="119"/>
      <c r="BW522" s="119"/>
      <c r="BX522" s="119"/>
      <c r="BY522" s="119"/>
      <c r="BZ522" s="119"/>
      <c r="CA522" s="119"/>
    </row>
    <row r="523" spans="1:79" ht="24" hidden="1" customHeight="1" outlineLevel="1">
      <c r="B523" s="88"/>
      <c r="C523" s="89"/>
      <c r="D523" s="89"/>
      <c r="E523" s="90"/>
      <c r="F523" s="91"/>
      <c r="G523" s="44" t="s">
        <v>14</v>
      </c>
      <c r="H523" s="96">
        <v>43342</v>
      </c>
      <c r="I523" s="105">
        <v>9</v>
      </c>
      <c r="J523" s="92"/>
      <c r="K523" s="92"/>
      <c r="L523" s="92"/>
      <c r="M523" s="93"/>
      <c r="N523" s="90"/>
      <c r="O523" s="94"/>
      <c r="P523" s="90"/>
      <c r="Q523" s="90"/>
      <c r="R523" s="94"/>
      <c r="S523" s="90"/>
      <c r="T523" s="90"/>
      <c r="U523" s="94"/>
      <c r="V523" s="45"/>
      <c r="W523" s="90"/>
      <c r="X523" s="44"/>
      <c r="Y523" s="45"/>
      <c r="Z523" s="90"/>
      <c r="AA523" s="94"/>
      <c r="AB523" s="45"/>
      <c r="AC523" s="90"/>
      <c r="AD523" s="44"/>
      <c r="AE523" s="45"/>
      <c r="AF523" s="90"/>
      <c r="AG523" s="94"/>
      <c r="AH523" s="90"/>
      <c r="AI523" s="90"/>
      <c r="AJ523" s="94"/>
      <c r="AK523" s="90"/>
      <c r="AL523" s="90"/>
      <c r="AM523" s="94"/>
      <c r="AN523" s="45"/>
      <c r="AO523" s="90"/>
      <c r="AP523" s="44"/>
      <c r="AQ523" s="45"/>
      <c r="AR523" s="90"/>
      <c r="AS523" s="97"/>
      <c r="AT523" s="98"/>
      <c r="AU523" s="98"/>
      <c r="AV523" s="98"/>
      <c r="AW523" s="98"/>
      <c r="AX523" s="98"/>
      <c r="AY523" s="98"/>
      <c r="AZ523" s="98"/>
      <c r="BA523" s="99"/>
      <c r="BB523" s="99"/>
      <c r="BC523" s="99"/>
      <c r="BD523" s="99"/>
      <c r="BE523" s="99"/>
      <c r="BF523" s="99"/>
      <c r="BG523" s="119"/>
      <c r="BH523" s="119"/>
      <c r="BI523" s="119"/>
      <c r="BJ523" s="119"/>
      <c r="BK523" s="119"/>
      <c r="BL523" s="119"/>
      <c r="BM523" s="119"/>
      <c r="BN523" s="119"/>
      <c r="BO523" s="119"/>
      <c r="BP523" s="119"/>
      <c r="BQ523" s="119"/>
      <c r="BR523" s="119"/>
      <c r="BS523" s="119"/>
      <c r="BT523" s="119"/>
      <c r="BU523" s="119"/>
      <c r="BV523" s="119"/>
      <c r="BW523" s="119"/>
      <c r="BX523" s="119"/>
      <c r="BY523" s="119"/>
      <c r="BZ523" s="119"/>
      <c r="CA523" s="119"/>
    </row>
    <row r="524" spans="1:79" ht="24" hidden="1" customHeight="1" outlineLevel="1">
      <c r="B524" s="88"/>
      <c r="C524" s="89"/>
      <c r="D524" s="89"/>
      <c r="E524" s="90"/>
      <c r="F524" s="91"/>
      <c r="G524" s="44" t="s">
        <v>14</v>
      </c>
      <c r="H524" s="96">
        <v>43343</v>
      </c>
      <c r="I524" s="105">
        <v>9</v>
      </c>
      <c r="J524" s="92"/>
      <c r="K524" s="92"/>
      <c r="L524" s="92"/>
      <c r="M524" s="93"/>
      <c r="N524" s="90"/>
      <c r="O524" s="94"/>
      <c r="P524" s="90"/>
      <c r="Q524" s="90"/>
      <c r="R524" s="94"/>
      <c r="S524" s="90"/>
      <c r="T524" s="90"/>
      <c r="U524" s="94"/>
      <c r="V524" s="45"/>
      <c r="W524" s="90"/>
      <c r="X524" s="44"/>
      <c r="Y524" s="45"/>
      <c r="Z524" s="90"/>
      <c r="AA524" s="94"/>
      <c r="AB524" s="45"/>
      <c r="AC524" s="90"/>
      <c r="AD524" s="44"/>
      <c r="AE524" s="45"/>
      <c r="AF524" s="90"/>
      <c r="AG524" s="94"/>
      <c r="AH524" s="90"/>
      <c r="AI524" s="90"/>
      <c r="AJ524" s="94"/>
      <c r="AK524" s="90"/>
      <c r="AL524" s="90"/>
      <c r="AM524" s="94"/>
      <c r="AN524" s="45"/>
      <c r="AO524" s="90"/>
      <c r="AP524" s="44"/>
      <c r="AQ524" s="45"/>
      <c r="AR524" s="90"/>
      <c r="AS524" s="97"/>
      <c r="AT524" s="98"/>
      <c r="AU524" s="98"/>
      <c r="AV524" s="98"/>
      <c r="AW524" s="98"/>
      <c r="AX524" s="98"/>
      <c r="AY524" s="98"/>
      <c r="AZ524" s="98"/>
      <c r="BA524" s="99"/>
      <c r="BB524" s="99"/>
      <c r="BC524" s="99"/>
      <c r="BD524" s="99"/>
      <c r="BE524" s="99"/>
      <c r="BF524" s="99"/>
      <c r="BG524" s="119"/>
      <c r="BH524" s="119"/>
      <c r="BI524" s="119"/>
      <c r="BJ524" s="119"/>
      <c r="BK524" s="119"/>
      <c r="BL524" s="119"/>
      <c r="BM524" s="119"/>
      <c r="BN524" s="119"/>
      <c r="BO524" s="119"/>
      <c r="BP524" s="119"/>
      <c r="BQ524" s="119"/>
      <c r="BR524" s="119"/>
      <c r="BS524" s="119"/>
      <c r="BT524" s="119"/>
      <c r="BU524" s="119"/>
      <c r="BV524" s="119"/>
      <c r="BW524" s="119"/>
      <c r="BX524" s="119"/>
      <c r="BY524" s="119"/>
      <c r="BZ524" s="119"/>
      <c r="CA524" s="119"/>
    </row>
    <row r="525" spans="1:79" ht="24" hidden="1" customHeight="1" outlineLevel="1">
      <c r="B525" s="88"/>
      <c r="C525" s="89"/>
      <c r="D525" s="89"/>
      <c r="E525" s="90"/>
      <c r="F525" s="91"/>
      <c r="G525" s="44" t="s">
        <v>14</v>
      </c>
      <c r="H525" s="96">
        <v>43344</v>
      </c>
      <c r="I525" s="105">
        <v>9</v>
      </c>
      <c r="J525" s="92"/>
      <c r="K525" s="92"/>
      <c r="L525" s="92"/>
      <c r="M525" s="93"/>
      <c r="N525" s="90"/>
      <c r="O525" s="94"/>
      <c r="P525" s="90"/>
      <c r="Q525" s="90"/>
      <c r="R525" s="94"/>
      <c r="S525" s="90"/>
      <c r="T525" s="90"/>
      <c r="U525" s="94"/>
      <c r="V525" s="45"/>
      <c r="W525" s="90"/>
      <c r="X525" s="44"/>
      <c r="Y525" s="45"/>
      <c r="Z525" s="90"/>
      <c r="AA525" s="94"/>
      <c r="AB525" s="45"/>
      <c r="AC525" s="90"/>
      <c r="AD525" s="44"/>
      <c r="AE525" s="45"/>
      <c r="AF525" s="90"/>
      <c r="AG525" s="94"/>
      <c r="AH525" s="90"/>
      <c r="AI525" s="90"/>
      <c r="AJ525" s="94"/>
      <c r="AK525" s="90"/>
      <c r="AL525" s="90"/>
      <c r="AM525" s="94"/>
      <c r="AN525" s="45"/>
      <c r="AO525" s="90"/>
      <c r="AP525" s="44"/>
      <c r="AQ525" s="45"/>
      <c r="AR525" s="90"/>
      <c r="AS525" s="97"/>
      <c r="AT525" s="98"/>
      <c r="AU525" s="98"/>
      <c r="AV525" s="98"/>
      <c r="AW525" s="98"/>
      <c r="AX525" s="98"/>
      <c r="AY525" s="98"/>
      <c r="AZ525" s="98"/>
      <c r="BA525" s="99"/>
      <c r="BB525" s="99"/>
      <c r="BC525" s="99"/>
      <c r="BD525" s="99"/>
      <c r="BE525" s="99"/>
      <c r="BF525" s="99"/>
      <c r="BG525" s="119"/>
      <c r="BH525" s="119"/>
      <c r="BI525" s="119"/>
      <c r="BJ525" s="119"/>
      <c r="BK525" s="119"/>
      <c r="BL525" s="119"/>
      <c r="BM525" s="119"/>
      <c r="BN525" s="119"/>
      <c r="BO525" s="119"/>
      <c r="BP525" s="119"/>
      <c r="BQ525" s="119"/>
      <c r="BR525" s="119"/>
      <c r="BS525" s="119"/>
      <c r="BT525" s="119"/>
      <c r="BU525" s="119"/>
      <c r="BV525" s="119"/>
      <c r="BW525" s="119"/>
      <c r="BX525" s="119"/>
      <c r="BY525" s="119"/>
      <c r="BZ525" s="119"/>
      <c r="CA525" s="119"/>
    </row>
    <row r="526" spans="1:79" ht="24" hidden="1" customHeight="1" outlineLevel="1">
      <c r="B526" s="88"/>
      <c r="C526" s="89"/>
      <c r="D526" s="89"/>
      <c r="E526" s="90"/>
      <c r="F526" s="91"/>
      <c r="G526" s="44" t="s">
        <v>14</v>
      </c>
      <c r="H526" s="96">
        <v>43345</v>
      </c>
      <c r="I526" s="105">
        <v>9</v>
      </c>
      <c r="J526" s="92"/>
      <c r="K526" s="92"/>
      <c r="L526" s="92"/>
      <c r="M526" s="93"/>
      <c r="N526" s="90"/>
      <c r="O526" s="94"/>
      <c r="P526" s="90"/>
      <c r="Q526" s="90"/>
      <c r="R526" s="94"/>
      <c r="S526" s="90"/>
      <c r="T526" s="90"/>
      <c r="U526" s="94"/>
      <c r="V526" s="45"/>
      <c r="W526" s="90"/>
      <c r="X526" s="44"/>
      <c r="Y526" s="45"/>
      <c r="Z526" s="90"/>
      <c r="AA526" s="94"/>
      <c r="AB526" s="45"/>
      <c r="AC526" s="90"/>
      <c r="AD526" s="44"/>
      <c r="AE526" s="45"/>
      <c r="AF526" s="90"/>
      <c r="AG526" s="94"/>
      <c r="AH526" s="90"/>
      <c r="AI526" s="90"/>
      <c r="AJ526" s="94"/>
      <c r="AK526" s="90"/>
      <c r="AL526" s="90"/>
      <c r="AM526" s="94"/>
      <c r="AN526" s="45"/>
      <c r="AO526" s="90"/>
      <c r="AP526" s="44"/>
      <c r="AQ526" s="45"/>
      <c r="AR526" s="90"/>
      <c r="AS526" s="97"/>
      <c r="AT526" s="98"/>
      <c r="AU526" s="98"/>
      <c r="AV526" s="98"/>
      <c r="AW526" s="98"/>
      <c r="AX526" s="98"/>
      <c r="AY526" s="98"/>
      <c r="AZ526" s="98"/>
      <c r="BA526" s="99"/>
      <c r="BB526" s="99"/>
      <c r="BC526" s="99"/>
      <c r="BD526" s="99"/>
      <c r="BE526" s="99"/>
      <c r="BF526" s="99"/>
      <c r="BG526" s="119"/>
      <c r="BH526" s="119"/>
      <c r="BI526" s="119"/>
      <c r="BJ526" s="119"/>
      <c r="BK526" s="119"/>
      <c r="BL526" s="119"/>
      <c r="BM526" s="119"/>
      <c r="BN526" s="119"/>
      <c r="BO526" s="119"/>
      <c r="BP526" s="119"/>
      <c r="BQ526" s="119"/>
      <c r="BR526" s="119"/>
      <c r="BS526" s="119"/>
      <c r="BT526" s="119"/>
      <c r="BU526" s="119"/>
      <c r="BV526" s="119"/>
      <c r="BW526" s="119"/>
      <c r="BX526" s="119"/>
      <c r="BY526" s="119"/>
      <c r="BZ526" s="119"/>
      <c r="CA526" s="119"/>
    </row>
    <row r="527" spans="1:79" ht="24" customHeight="1" collapsed="1">
      <c r="B527" s="86" t="s">
        <v>226</v>
      </c>
      <c r="C527" s="79" t="s">
        <v>212</v>
      </c>
      <c r="D527" s="79">
        <f>D498+1</f>
        <v>19</v>
      </c>
      <c r="E527" s="44">
        <v>2024</v>
      </c>
      <c r="F527" s="85" t="s">
        <v>233</v>
      </c>
      <c r="G527" s="44" t="s">
        <v>14</v>
      </c>
      <c r="H527" s="44"/>
      <c r="I527" s="105"/>
      <c r="J527" s="81">
        <v>40634</v>
      </c>
      <c r="K527" s="81" t="s">
        <v>172</v>
      </c>
      <c r="L527" s="81" t="s">
        <v>176</v>
      </c>
      <c r="M527" s="45"/>
      <c r="N527" s="44"/>
      <c r="O527" s="44"/>
      <c r="P527" s="45"/>
      <c r="Q527" s="44"/>
      <c r="R527" s="44"/>
      <c r="S527" s="45"/>
      <c r="T527" s="44"/>
      <c r="U527" s="44"/>
      <c r="V527" s="45"/>
      <c r="W527" s="44"/>
      <c r="X527" s="44"/>
      <c r="Y527" s="45"/>
      <c r="Z527" s="44"/>
      <c r="AA527" s="44"/>
      <c r="AB527" s="45"/>
      <c r="AC527" s="44"/>
      <c r="AD527" s="44"/>
      <c r="AE527" s="45"/>
      <c r="AF527" s="44"/>
      <c r="AG527" s="44"/>
      <c r="AH527" s="45"/>
      <c r="AI527" s="44"/>
      <c r="AJ527" s="44"/>
      <c r="AK527" s="45"/>
      <c r="AL527" s="44"/>
      <c r="AM527" s="44"/>
      <c r="AN527" s="45"/>
      <c r="AO527" s="44"/>
      <c r="AP527" s="44"/>
      <c r="AQ527" s="45"/>
      <c r="AR527" s="46" t="s">
        <v>211</v>
      </c>
      <c r="AS527" s="101">
        <v>0</v>
      </c>
      <c r="AT527" s="101">
        <v>0</v>
      </c>
      <c r="AU527" s="101">
        <v>0</v>
      </c>
      <c r="AV527" s="101">
        <v>0</v>
      </c>
      <c r="AW527" s="101">
        <v>0</v>
      </c>
      <c r="AX527" s="101">
        <v>0</v>
      </c>
      <c r="AY527" s="101">
        <v>0</v>
      </c>
      <c r="AZ527" s="101">
        <v>0</v>
      </c>
      <c r="BA527" s="101">
        <v>0</v>
      </c>
      <c r="BB527" s="101">
        <v>0</v>
      </c>
      <c r="BC527" s="101">
        <v>0</v>
      </c>
      <c r="BD527" s="101">
        <v>0</v>
      </c>
      <c r="BE527" s="101">
        <v>0</v>
      </c>
      <c r="BF527" s="101">
        <v>0</v>
      </c>
      <c r="BG527" s="101">
        <v>0</v>
      </c>
      <c r="BH527" s="101">
        <v>0</v>
      </c>
      <c r="BI527" s="101">
        <v>0</v>
      </c>
      <c r="BJ527" s="101">
        <v>0</v>
      </c>
      <c r="BK527" s="101">
        <v>0</v>
      </c>
      <c r="BL527" s="101">
        <v>0</v>
      </c>
      <c r="BM527" s="101">
        <v>0</v>
      </c>
      <c r="BN527" s="101">
        <v>0</v>
      </c>
      <c r="BO527" s="97">
        <v>9</v>
      </c>
      <c r="BP527" s="97">
        <v>9</v>
      </c>
      <c r="BQ527" s="97">
        <v>9</v>
      </c>
      <c r="BR527" s="97">
        <v>9</v>
      </c>
      <c r="BS527" s="97">
        <v>9</v>
      </c>
      <c r="BT527" s="97">
        <v>9</v>
      </c>
      <c r="BU527" s="101">
        <v>0</v>
      </c>
      <c r="BV527" s="97">
        <v>9</v>
      </c>
      <c r="BW527" s="97">
        <v>9</v>
      </c>
      <c r="BX527" s="97">
        <v>9</v>
      </c>
      <c r="BY527" s="97">
        <v>9</v>
      </c>
      <c r="BZ527" s="97">
        <v>9</v>
      </c>
      <c r="CA527" s="97">
        <v>9</v>
      </c>
    </row>
    <row r="528" spans="1:79" ht="24" hidden="1" customHeight="1" outlineLevel="1">
      <c r="A528" s="36">
        <v>1</v>
      </c>
      <c r="B528" s="88"/>
      <c r="C528" s="89"/>
      <c r="D528" s="89"/>
      <c r="E528" s="90"/>
      <c r="F528" s="91"/>
      <c r="G528" s="44" t="s">
        <v>14</v>
      </c>
      <c r="H528" s="96">
        <v>43318</v>
      </c>
      <c r="I528" s="105">
        <v>9</v>
      </c>
      <c r="J528" s="92"/>
      <c r="K528" s="92"/>
      <c r="L528" s="92"/>
      <c r="M528" s="93"/>
      <c r="N528" s="90"/>
      <c r="O528" s="94"/>
      <c r="P528" s="90"/>
      <c r="Q528" s="90"/>
      <c r="R528" s="94"/>
      <c r="S528" s="90"/>
      <c r="T528" s="90"/>
      <c r="U528" s="94"/>
      <c r="V528" s="45"/>
      <c r="W528" s="90"/>
      <c r="X528" s="44"/>
      <c r="Y528" s="45"/>
      <c r="Z528" s="90"/>
      <c r="AA528" s="94"/>
      <c r="AB528" s="45"/>
      <c r="AC528" s="90"/>
      <c r="AD528" s="44"/>
      <c r="AE528" s="45"/>
      <c r="AF528" s="90"/>
      <c r="AG528" s="94"/>
      <c r="AH528" s="90"/>
      <c r="AI528" s="90"/>
      <c r="AJ528" s="94"/>
      <c r="AK528" s="90"/>
      <c r="AL528" s="90"/>
      <c r="AM528" s="94"/>
      <c r="AN528" s="45"/>
      <c r="AO528" s="90"/>
      <c r="AP528" s="44"/>
      <c r="AQ528" s="45"/>
      <c r="AR528" s="90"/>
      <c r="AS528" s="97"/>
      <c r="AT528" s="98"/>
      <c r="AU528" s="98"/>
      <c r="AV528" s="98"/>
      <c r="AW528" s="98"/>
      <c r="AX528" s="98"/>
      <c r="AY528" s="98"/>
      <c r="AZ528" s="98"/>
      <c r="BA528" s="99"/>
      <c r="BB528" s="99"/>
      <c r="BC528" s="99"/>
      <c r="BD528" s="99"/>
      <c r="BE528" s="99"/>
      <c r="BF528" s="99"/>
      <c r="BG528" s="119"/>
      <c r="BH528" s="119"/>
      <c r="BI528" s="119"/>
      <c r="BJ528" s="119"/>
      <c r="BK528" s="119"/>
      <c r="BL528" s="119"/>
      <c r="BM528" s="119"/>
      <c r="BN528" s="119"/>
      <c r="BO528" s="119"/>
      <c r="BP528" s="119"/>
      <c r="BQ528" s="119"/>
      <c r="BR528" s="119"/>
      <c r="BS528" s="119"/>
      <c r="BT528" s="119"/>
      <c r="BU528" s="119"/>
      <c r="BV528" s="119"/>
      <c r="BW528" s="119"/>
      <c r="BX528" s="119"/>
      <c r="BY528" s="119"/>
      <c r="BZ528" s="119"/>
      <c r="CA528" s="119"/>
    </row>
    <row r="529" spans="1:79" ht="24" hidden="1" customHeight="1" outlineLevel="1">
      <c r="A529" s="36">
        <v>2</v>
      </c>
      <c r="B529" s="88"/>
      <c r="C529" s="89"/>
      <c r="D529" s="89"/>
      <c r="E529" s="90"/>
      <c r="F529" s="91"/>
      <c r="G529" s="44" t="s">
        <v>14</v>
      </c>
      <c r="H529" s="96">
        <v>43319</v>
      </c>
      <c r="I529" s="105">
        <v>9</v>
      </c>
      <c r="J529" s="92"/>
      <c r="K529" s="92"/>
      <c r="L529" s="92"/>
      <c r="M529" s="93"/>
      <c r="N529" s="90"/>
      <c r="O529" s="94"/>
      <c r="P529" s="90"/>
      <c r="Q529" s="90"/>
      <c r="R529" s="94"/>
      <c r="S529" s="90"/>
      <c r="T529" s="90"/>
      <c r="U529" s="94"/>
      <c r="V529" s="45"/>
      <c r="W529" s="90"/>
      <c r="X529" s="44"/>
      <c r="Y529" s="45"/>
      <c r="Z529" s="90"/>
      <c r="AA529" s="94"/>
      <c r="AB529" s="45"/>
      <c r="AC529" s="90"/>
      <c r="AD529" s="44"/>
      <c r="AE529" s="45"/>
      <c r="AF529" s="90"/>
      <c r="AG529" s="94"/>
      <c r="AH529" s="90"/>
      <c r="AI529" s="90"/>
      <c r="AJ529" s="94"/>
      <c r="AK529" s="90"/>
      <c r="AL529" s="90"/>
      <c r="AM529" s="94"/>
      <c r="AN529" s="45"/>
      <c r="AO529" s="90"/>
      <c r="AP529" s="44"/>
      <c r="AQ529" s="45"/>
      <c r="AR529" s="90"/>
      <c r="AS529" s="97"/>
      <c r="AT529" s="98"/>
      <c r="AU529" s="98"/>
      <c r="AV529" s="98"/>
      <c r="AW529" s="98"/>
      <c r="AX529" s="98"/>
      <c r="AY529" s="98"/>
      <c r="AZ529" s="98"/>
      <c r="BA529" s="99"/>
      <c r="BB529" s="99"/>
      <c r="BC529" s="99"/>
      <c r="BD529" s="99"/>
      <c r="BE529" s="99"/>
      <c r="BF529" s="99"/>
      <c r="BG529" s="119"/>
      <c r="BH529" s="119"/>
      <c r="BI529" s="119"/>
      <c r="BJ529" s="119"/>
      <c r="BK529" s="119"/>
      <c r="BL529" s="119"/>
      <c r="BM529" s="119"/>
      <c r="BN529" s="119"/>
      <c r="BO529" s="119"/>
      <c r="BP529" s="119"/>
      <c r="BQ529" s="119"/>
      <c r="BR529" s="119"/>
      <c r="BS529" s="119"/>
      <c r="BT529" s="119"/>
      <c r="BU529" s="119"/>
      <c r="BV529" s="119"/>
      <c r="BW529" s="119"/>
      <c r="BX529" s="119"/>
      <c r="BY529" s="119"/>
      <c r="BZ529" s="119"/>
      <c r="CA529" s="119"/>
    </row>
    <row r="530" spans="1:79" ht="24" hidden="1" customHeight="1" outlineLevel="1">
      <c r="A530" s="36">
        <v>3</v>
      </c>
      <c r="B530" s="88"/>
      <c r="C530" s="89"/>
      <c r="D530" s="89"/>
      <c r="E530" s="90"/>
      <c r="F530" s="91"/>
      <c r="G530" s="44" t="s">
        <v>14</v>
      </c>
      <c r="H530" s="96">
        <v>43320</v>
      </c>
      <c r="I530" s="105">
        <v>9</v>
      </c>
      <c r="J530" s="92"/>
      <c r="K530" s="92"/>
      <c r="L530" s="92"/>
      <c r="M530" s="93"/>
      <c r="N530" s="90"/>
      <c r="O530" s="94"/>
      <c r="P530" s="90"/>
      <c r="Q530" s="90"/>
      <c r="R530" s="94"/>
      <c r="S530" s="90"/>
      <c r="T530" s="90"/>
      <c r="U530" s="94"/>
      <c r="V530" s="45"/>
      <c r="W530" s="90"/>
      <c r="X530" s="44"/>
      <c r="Y530" s="45"/>
      <c r="Z530" s="90"/>
      <c r="AA530" s="94"/>
      <c r="AB530" s="45"/>
      <c r="AC530" s="90"/>
      <c r="AD530" s="44"/>
      <c r="AE530" s="45"/>
      <c r="AF530" s="90"/>
      <c r="AG530" s="94"/>
      <c r="AH530" s="90"/>
      <c r="AI530" s="90"/>
      <c r="AJ530" s="94"/>
      <c r="AK530" s="90"/>
      <c r="AL530" s="90"/>
      <c r="AM530" s="94"/>
      <c r="AN530" s="45"/>
      <c r="AO530" s="90"/>
      <c r="AP530" s="44"/>
      <c r="AQ530" s="45"/>
      <c r="AR530" s="90"/>
      <c r="AS530" s="97"/>
      <c r="AT530" s="98"/>
      <c r="AU530" s="98"/>
      <c r="AV530" s="98"/>
      <c r="AW530" s="98"/>
      <c r="AX530" s="98"/>
      <c r="AY530" s="98"/>
      <c r="AZ530" s="98"/>
      <c r="BA530" s="99"/>
      <c r="BB530" s="99"/>
      <c r="BC530" s="99"/>
      <c r="BD530" s="99"/>
      <c r="BE530" s="99"/>
      <c r="BF530" s="99"/>
      <c r="BG530" s="119"/>
      <c r="BH530" s="119"/>
      <c r="BI530" s="119"/>
      <c r="BJ530" s="119"/>
      <c r="BK530" s="119"/>
      <c r="BL530" s="119"/>
      <c r="BM530" s="119"/>
      <c r="BN530" s="119"/>
      <c r="BO530" s="119"/>
      <c r="BP530" s="119"/>
      <c r="BQ530" s="119"/>
      <c r="BR530" s="119"/>
      <c r="BS530" s="119"/>
      <c r="BT530" s="119"/>
      <c r="BU530" s="119"/>
      <c r="BV530" s="119"/>
      <c r="BW530" s="119"/>
      <c r="BX530" s="119"/>
      <c r="BY530" s="119"/>
      <c r="BZ530" s="119"/>
      <c r="CA530" s="119"/>
    </row>
    <row r="531" spans="1:79" ht="24" hidden="1" customHeight="1" outlineLevel="1">
      <c r="A531" s="36">
        <v>4</v>
      </c>
      <c r="B531" s="88"/>
      <c r="C531" s="89"/>
      <c r="D531" s="89"/>
      <c r="E531" s="90"/>
      <c r="F531" s="91"/>
      <c r="G531" s="44" t="s">
        <v>14</v>
      </c>
      <c r="H531" s="96">
        <v>43321</v>
      </c>
      <c r="I531" s="105">
        <v>9</v>
      </c>
      <c r="J531" s="92"/>
      <c r="K531" s="92"/>
      <c r="L531" s="92"/>
      <c r="M531" s="93"/>
      <c r="N531" s="90"/>
      <c r="O531" s="94"/>
      <c r="P531" s="90"/>
      <c r="Q531" s="90"/>
      <c r="R531" s="94"/>
      <c r="S531" s="90"/>
      <c r="T531" s="90"/>
      <c r="U531" s="94"/>
      <c r="V531" s="45"/>
      <c r="W531" s="90"/>
      <c r="X531" s="44"/>
      <c r="Y531" s="45"/>
      <c r="Z531" s="90"/>
      <c r="AA531" s="94"/>
      <c r="AB531" s="45"/>
      <c r="AC531" s="90"/>
      <c r="AD531" s="44"/>
      <c r="AE531" s="45"/>
      <c r="AF531" s="90"/>
      <c r="AG531" s="94"/>
      <c r="AH531" s="90"/>
      <c r="AI531" s="90"/>
      <c r="AJ531" s="94"/>
      <c r="AK531" s="90"/>
      <c r="AL531" s="90"/>
      <c r="AM531" s="94"/>
      <c r="AN531" s="45"/>
      <c r="AO531" s="90"/>
      <c r="AP531" s="44"/>
      <c r="AQ531" s="45"/>
      <c r="AR531" s="90"/>
      <c r="AS531" s="97"/>
      <c r="AT531" s="98"/>
      <c r="AU531" s="98"/>
      <c r="AV531" s="98"/>
      <c r="AW531" s="98"/>
      <c r="AX531" s="98"/>
      <c r="AY531" s="98"/>
      <c r="AZ531" s="98"/>
      <c r="BA531" s="99"/>
      <c r="BB531" s="99"/>
      <c r="BC531" s="99"/>
      <c r="BD531" s="99"/>
      <c r="BE531" s="99"/>
      <c r="BF531" s="99"/>
      <c r="BG531" s="119"/>
      <c r="BH531" s="119"/>
      <c r="BI531" s="119"/>
      <c r="BJ531" s="119"/>
      <c r="BK531" s="119"/>
      <c r="BL531" s="119"/>
      <c r="BM531" s="119"/>
      <c r="BN531" s="119"/>
      <c r="BO531" s="119"/>
      <c r="BP531" s="119"/>
      <c r="BQ531" s="119"/>
      <c r="BR531" s="119"/>
      <c r="BS531" s="119"/>
      <c r="BT531" s="119"/>
      <c r="BU531" s="119"/>
      <c r="BV531" s="119"/>
      <c r="BW531" s="119"/>
      <c r="BX531" s="119"/>
      <c r="BY531" s="119"/>
      <c r="BZ531" s="119"/>
      <c r="CA531" s="119"/>
    </row>
    <row r="532" spans="1:79" ht="24" hidden="1" customHeight="1" outlineLevel="1">
      <c r="A532" s="36">
        <v>5</v>
      </c>
      <c r="B532" s="88"/>
      <c r="C532" s="89"/>
      <c r="D532" s="89"/>
      <c r="E532" s="90"/>
      <c r="F532" s="91"/>
      <c r="G532" s="44" t="s">
        <v>14</v>
      </c>
      <c r="H532" s="96">
        <v>43322</v>
      </c>
      <c r="I532" s="105">
        <v>9</v>
      </c>
      <c r="J532" s="92"/>
      <c r="K532" s="92"/>
      <c r="L532" s="92"/>
      <c r="M532" s="93"/>
      <c r="N532" s="90"/>
      <c r="O532" s="94"/>
      <c r="P532" s="90"/>
      <c r="Q532" s="90"/>
      <c r="R532" s="94"/>
      <c r="S532" s="90"/>
      <c r="T532" s="90"/>
      <c r="U532" s="94"/>
      <c r="V532" s="45"/>
      <c r="W532" s="90"/>
      <c r="X532" s="44"/>
      <c r="Y532" s="45"/>
      <c r="Z532" s="90"/>
      <c r="AA532" s="94"/>
      <c r="AB532" s="45"/>
      <c r="AC532" s="90"/>
      <c r="AD532" s="44"/>
      <c r="AE532" s="45"/>
      <c r="AF532" s="90"/>
      <c r="AG532" s="94"/>
      <c r="AH532" s="90"/>
      <c r="AI532" s="90"/>
      <c r="AJ532" s="94"/>
      <c r="AK532" s="90"/>
      <c r="AL532" s="90"/>
      <c r="AM532" s="94"/>
      <c r="AN532" s="45"/>
      <c r="AO532" s="90"/>
      <c r="AP532" s="44"/>
      <c r="AQ532" s="45"/>
      <c r="AR532" s="90"/>
      <c r="AS532" s="97"/>
      <c r="AT532" s="98"/>
      <c r="AU532" s="98"/>
      <c r="AV532" s="98"/>
      <c r="AW532" s="98"/>
      <c r="AX532" s="98"/>
      <c r="AY532" s="98"/>
      <c r="AZ532" s="98"/>
      <c r="BA532" s="99"/>
      <c r="BB532" s="99"/>
      <c r="BC532" s="99"/>
      <c r="BD532" s="99"/>
      <c r="BE532" s="99"/>
      <c r="BF532" s="99"/>
      <c r="BG532" s="119"/>
      <c r="BH532" s="119"/>
      <c r="BI532" s="119"/>
      <c r="BJ532" s="119"/>
      <c r="BK532" s="119"/>
      <c r="BL532" s="119"/>
      <c r="BM532" s="119"/>
      <c r="BN532" s="119"/>
      <c r="BO532" s="119"/>
      <c r="BP532" s="119"/>
      <c r="BQ532" s="119"/>
      <c r="BR532" s="119"/>
      <c r="BS532" s="119"/>
      <c r="BT532" s="119"/>
      <c r="BU532" s="119"/>
      <c r="BV532" s="119"/>
      <c r="BW532" s="119"/>
      <c r="BX532" s="119"/>
      <c r="BY532" s="119"/>
      <c r="BZ532" s="119"/>
      <c r="CA532" s="119"/>
    </row>
    <row r="533" spans="1:79" ht="24" hidden="1" customHeight="1" outlineLevel="1">
      <c r="A533" s="36">
        <v>6</v>
      </c>
      <c r="B533" s="88"/>
      <c r="C533" s="89"/>
      <c r="D533" s="89"/>
      <c r="E533" s="90"/>
      <c r="F533" s="91"/>
      <c r="G533" s="44" t="s">
        <v>14</v>
      </c>
      <c r="H533" s="96">
        <v>43323</v>
      </c>
      <c r="I533" s="105">
        <v>9</v>
      </c>
      <c r="J533" s="92"/>
      <c r="K533" s="92"/>
      <c r="L533" s="92"/>
      <c r="M533" s="93"/>
      <c r="N533" s="90"/>
      <c r="O533" s="94"/>
      <c r="P533" s="90"/>
      <c r="Q533" s="90"/>
      <c r="R533" s="94"/>
      <c r="S533" s="90"/>
      <c r="T533" s="90"/>
      <c r="U533" s="94"/>
      <c r="V533" s="45"/>
      <c r="W533" s="90"/>
      <c r="X533" s="44"/>
      <c r="Y533" s="45"/>
      <c r="Z533" s="90"/>
      <c r="AA533" s="94"/>
      <c r="AB533" s="45"/>
      <c r="AC533" s="90"/>
      <c r="AD533" s="44"/>
      <c r="AE533" s="45"/>
      <c r="AF533" s="90"/>
      <c r="AG533" s="94"/>
      <c r="AH533" s="90"/>
      <c r="AI533" s="90"/>
      <c r="AJ533" s="94"/>
      <c r="AK533" s="90"/>
      <c r="AL533" s="90"/>
      <c r="AM533" s="94"/>
      <c r="AN533" s="45"/>
      <c r="AO533" s="90"/>
      <c r="AP533" s="44"/>
      <c r="AQ533" s="45"/>
      <c r="AR533" s="90"/>
      <c r="AS533" s="97"/>
      <c r="AT533" s="98"/>
      <c r="AU533" s="98"/>
      <c r="AV533" s="98"/>
      <c r="AW533" s="98"/>
      <c r="AX533" s="98"/>
      <c r="AY533" s="98"/>
      <c r="AZ533" s="98"/>
      <c r="BA533" s="99"/>
      <c r="BB533" s="99"/>
      <c r="BC533" s="99"/>
      <c r="BD533" s="99"/>
      <c r="BE533" s="99"/>
      <c r="BF533" s="99"/>
      <c r="BG533" s="119"/>
      <c r="BH533" s="119"/>
      <c r="BI533" s="119"/>
      <c r="BJ533" s="119"/>
      <c r="BK533" s="119"/>
      <c r="BL533" s="119"/>
      <c r="BM533" s="119"/>
      <c r="BN533" s="119"/>
      <c r="BO533" s="119"/>
      <c r="BP533" s="119"/>
      <c r="BQ533" s="119"/>
      <c r="BR533" s="119"/>
      <c r="BS533" s="119"/>
      <c r="BT533" s="119"/>
      <c r="BU533" s="119"/>
      <c r="BV533" s="119"/>
      <c r="BW533" s="119"/>
      <c r="BX533" s="119"/>
      <c r="BY533" s="119"/>
      <c r="BZ533" s="119"/>
      <c r="CA533" s="119"/>
    </row>
    <row r="534" spans="1:79" ht="24" hidden="1" customHeight="1" outlineLevel="1">
      <c r="A534" s="36">
        <v>7</v>
      </c>
      <c r="B534" s="88"/>
      <c r="C534" s="89"/>
      <c r="D534" s="89"/>
      <c r="E534" s="90"/>
      <c r="F534" s="91"/>
      <c r="G534" s="44" t="s">
        <v>14</v>
      </c>
      <c r="H534" s="96">
        <v>43324</v>
      </c>
      <c r="I534" s="105">
        <v>9</v>
      </c>
      <c r="J534" s="92"/>
      <c r="K534" s="92"/>
      <c r="L534" s="92"/>
      <c r="M534" s="93"/>
      <c r="N534" s="90"/>
      <c r="O534" s="94"/>
      <c r="P534" s="90"/>
      <c r="Q534" s="90"/>
      <c r="R534" s="94"/>
      <c r="S534" s="90"/>
      <c r="T534" s="90"/>
      <c r="U534" s="94"/>
      <c r="V534" s="45"/>
      <c r="W534" s="90"/>
      <c r="X534" s="44"/>
      <c r="Y534" s="45"/>
      <c r="Z534" s="90"/>
      <c r="AA534" s="94"/>
      <c r="AB534" s="45"/>
      <c r="AC534" s="90"/>
      <c r="AD534" s="44"/>
      <c r="AE534" s="45"/>
      <c r="AF534" s="90"/>
      <c r="AG534" s="94"/>
      <c r="AH534" s="90"/>
      <c r="AI534" s="90"/>
      <c r="AJ534" s="94"/>
      <c r="AK534" s="90"/>
      <c r="AL534" s="90"/>
      <c r="AM534" s="94"/>
      <c r="AN534" s="45"/>
      <c r="AO534" s="90"/>
      <c r="AP534" s="44"/>
      <c r="AQ534" s="45"/>
      <c r="AR534" s="90"/>
      <c r="AS534" s="97"/>
      <c r="AT534" s="98"/>
      <c r="AU534" s="98"/>
      <c r="AV534" s="98"/>
      <c r="AW534" s="98"/>
      <c r="AX534" s="98"/>
      <c r="AY534" s="98"/>
      <c r="AZ534" s="98"/>
      <c r="BA534" s="99"/>
      <c r="BB534" s="99"/>
      <c r="BC534" s="99"/>
      <c r="BD534" s="99"/>
      <c r="BE534" s="99"/>
      <c r="BF534" s="99"/>
      <c r="BG534" s="119"/>
      <c r="BH534" s="119"/>
      <c r="BI534" s="119"/>
      <c r="BJ534" s="119"/>
      <c r="BK534" s="119"/>
      <c r="BL534" s="119"/>
      <c r="BM534" s="119"/>
      <c r="BN534" s="119"/>
      <c r="BO534" s="119"/>
      <c r="BP534" s="119"/>
      <c r="BQ534" s="119"/>
      <c r="BR534" s="119"/>
      <c r="BS534" s="119"/>
      <c r="BT534" s="119"/>
      <c r="BU534" s="119"/>
      <c r="BV534" s="119"/>
      <c r="BW534" s="119"/>
      <c r="BX534" s="119"/>
      <c r="BY534" s="119"/>
      <c r="BZ534" s="119"/>
      <c r="CA534" s="119"/>
    </row>
    <row r="535" spans="1:79" ht="24" hidden="1" customHeight="1" outlineLevel="1">
      <c r="A535" s="36">
        <v>8</v>
      </c>
      <c r="B535" s="88"/>
      <c r="C535" s="89"/>
      <c r="D535" s="89"/>
      <c r="E535" s="90"/>
      <c r="F535" s="91"/>
      <c r="G535" s="44" t="s">
        <v>14</v>
      </c>
      <c r="H535" s="96">
        <v>43325</v>
      </c>
      <c r="I535" s="105">
        <v>9</v>
      </c>
      <c r="J535" s="92"/>
      <c r="K535" s="92"/>
      <c r="L535" s="92"/>
      <c r="M535" s="93"/>
      <c r="N535" s="90"/>
      <c r="O535" s="94"/>
      <c r="P535" s="90"/>
      <c r="Q535" s="90"/>
      <c r="R535" s="94"/>
      <c r="S535" s="90"/>
      <c r="T535" s="90"/>
      <c r="U535" s="94"/>
      <c r="V535" s="45"/>
      <c r="W535" s="90"/>
      <c r="X535" s="44"/>
      <c r="Y535" s="45"/>
      <c r="Z535" s="90"/>
      <c r="AA535" s="94"/>
      <c r="AB535" s="45"/>
      <c r="AC535" s="90"/>
      <c r="AD535" s="44"/>
      <c r="AE535" s="45"/>
      <c r="AF535" s="90"/>
      <c r="AG535" s="94"/>
      <c r="AH535" s="90"/>
      <c r="AI535" s="90"/>
      <c r="AJ535" s="94"/>
      <c r="AK535" s="90"/>
      <c r="AL535" s="90"/>
      <c r="AM535" s="94"/>
      <c r="AN535" s="45"/>
      <c r="AO535" s="90"/>
      <c r="AP535" s="44"/>
      <c r="AQ535" s="45"/>
      <c r="AR535" s="90"/>
      <c r="AS535" s="97"/>
      <c r="AT535" s="98"/>
      <c r="AU535" s="98"/>
      <c r="AV535" s="98"/>
      <c r="AW535" s="98"/>
      <c r="AX535" s="98"/>
      <c r="AY535" s="98"/>
      <c r="AZ535" s="98"/>
      <c r="BA535" s="99"/>
      <c r="BB535" s="99"/>
      <c r="BC535" s="99"/>
      <c r="BD535" s="99"/>
      <c r="BE535" s="99"/>
      <c r="BF535" s="99"/>
      <c r="BG535" s="119"/>
      <c r="BH535" s="119"/>
      <c r="BI535" s="119"/>
      <c r="BJ535" s="119"/>
      <c r="BK535" s="119"/>
      <c r="BL535" s="119"/>
      <c r="BM535" s="119"/>
      <c r="BN535" s="119"/>
      <c r="BO535" s="119"/>
      <c r="BP535" s="119"/>
      <c r="BQ535" s="119"/>
      <c r="BR535" s="119"/>
      <c r="BS535" s="119"/>
      <c r="BT535" s="119"/>
      <c r="BU535" s="119"/>
      <c r="BV535" s="119"/>
      <c r="BW535" s="119"/>
      <c r="BX535" s="119"/>
      <c r="BY535" s="119"/>
      <c r="BZ535" s="119"/>
      <c r="CA535" s="119"/>
    </row>
    <row r="536" spans="1:79" ht="24" hidden="1" customHeight="1" outlineLevel="1">
      <c r="A536" s="36">
        <v>9</v>
      </c>
      <c r="B536" s="88"/>
      <c r="C536" s="89"/>
      <c r="D536" s="89"/>
      <c r="E536" s="90"/>
      <c r="F536" s="91"/>
      <c r="G536" s="44" t="s">
        <v>14</v>
      </c>
      <c r="H536" s="96">
        <v>43326</v>
      </c>
      <c r="I536" s="105">
        <v>0</v>
      </c>
      <c r="J536" s="92"/>
      <c r="K536" s="92"/>
      <c r="L536" s="92"/>
      <c r="M536" s="93"/>
      <c r="N536" s="90"/>
      <c r="O536" s="94"/>
      <c r="P536" s="90"/>
      <c r="Q536" s="90"/>
      <c r="R536" s="94"/>
      <c r="S536" s="90"/>
      <c r="T536" s="90"/>
      <c r="U536" s="94"/>
      <c r="V536" s="45"/>
      <c r="W536" s="90"/>
      <c r="X536" s="44"/>
      <c r="Y536" s="45"/>
      <c r="Z536" s="90"/>
      <c r="AA536" s="94"/>
      <c r="AB536" s="45"/>
      <c r="AC536" s="90"/>
      <c r="AD536" s="44"/>
      <c r="AE536" s="45"/>
      <c r="AF536" s="90"/>
      <c r="AG536" s="94"/>
      <c r="AH536" s="90"/>
      <c r="AI536" s="90"/>
      <c r="AJ536" s="94"/>
      <c r="AK536" s="90"/>
      <c r="AL536" s="90"/>
      <c r="AM536" s="94"/>
      <c r="AN536" s="45"/>
      <c r="AO536" s="90"/>
      <c r="AP536" s="44"/>
      <c r="AQ536" s="45"/>
      <c r="AR536" s="90"/>
      <c r="AS536" s="97"/>
      <c r="AT536" s="98"/>
      <c r="AU536" s="98"/>
      <c r="AV536" s="98"/>
      <c r="AW536" s="98"/>
      <c r="AX536" s="98"/>
      <c r="AY536" s="98"/>
      <c r="AZ536" s="98"/>
      <c r="BA536" s="99"/>
      <c r="BB536" s="99"/>
      <c r="BC536" s="99"/>
      <c r="BD536" s="99"/>
      <c r="BE536" s="99"/>
      <c r="BF536" s="99"/>
      <c r="BG536" s="119"/>
      <c r="BH536" s="119"/>
      <c r="BI536" s="119"/>
      <c r="BJ536" s="119"/>
      <c r="BK536" s="119"/>
      <c r="BL536" s="119"/>
      <c r="BM536" s="119"/>
      <c r="BN536" s="119"/>
      <c r="BO536" s="119"/>
      <c r="BP536" s="119"/>
      <c r="BQ536" s="119"/>
      <c r="BR536" s="119"/>
      <c r="BS536" s="119"/>
      <c r="BT536" s="119"/>
      <c r="BU536" s="119"/>
      <c r="BV536" s="119"/>
      <c r="BW536" s="119"/>
      <c r="BX536" s="119"/>
      <c r="BY536" s="119"/>
      <c r="BZ536" s="119"/>
      <c r="CA536" s="119"/>
    </row>
    <row r="537" spans="1:79" ht="24" hidden="1" customHeight="1" outlineLevel="1">
      <c r="A537" s="36">
        <v>10</v>
      </c>
      <c r="B537" s="88"/>
      <c r="C537" s="89"/>
      <c r="D537" s="89"/>
      <c r="E537" s="90"/>
      <c r="F537" s="91"/>
      <c r="G537" s="44" t="s">
        <v>14</v>
      </c>
      <c r="H537" s="96">
        <v>43327</v>
      </c>
      <c r="I537" s="105">
        <v>0</v>
      </c>
      <c r="J537" s="92"/>
      <c r="K537" s="92"/>
      <c r="L537" s="92"/>
      <c r="M537" s="93"/>
      <c r="N537" s="90"/>
      <c r="O537" s="94"/>
      <c r="P537" s="90"/>
      <c r="Q537" s="90"/>
      <c r="R537" s="94"/>
      <c r="S537" s="90"/>
      <c r="T537" s="90"/>
      <c r="U537" s="94"/>
      <c r="V537" s="45"/>
      <c r="W537" s="90"/>
      <c r="X537" s="44"/>
      <c r="Y537" s="45"/>
      <c r="Z537" s="90"/>
      <c r="AA537" s="94"/>
      <c r="AB537" s="45"/>
      <c r="AC537" s="90"/>
      <c r="AD537" s="44"/>
      <c r="AE537" s="45"/>
      <c r="AF537" s="90"/>
      <c r="AG537" s="94"/>
      <c r="AH537" s="90"/>
      <c r="AI537" s="90"/>
      <c r="AJ537" s="94"/>
      <c r="AK537" s="90"/>
      <c r="AL537" s="90"/>
      <c r="AM537" s="94"/>
      <c r="AN537" s="45"/>
      <c r="AO537" s="90"/>
      <c r="AP537" s="44"/>
      <c r="AQ537" s="45"/>
      <c r="AR537" s="90"/>
      <c r="AS537" s="97"/>
      <c r="AT537" s="98"/>
      <c r="AU537" s="98"/>
      <c r="AV537" s="98"/>
      <c r="AW537" s="98"/>
      <c r="AX537" s="98"/>
      <c r="AY537" s="98"/>
      <c r="AZ537" s="98"/>
      <c r="BA537" s="99"/>
      <c r="BB537" s="99"/>
      <c r="BC537" s="99"/>
      <c r="BD537" s="99"/>
      <c r="BE537" s="99"/>
      <c r="BF537" s="99"/>
      <c r="BG537" s="119"/>
      <c r="BH537" s="119"/>
      <c r="BI537" s="119"/>
      <c r="BJ537" s="119"/>
      <c r="BK537" s="119"/>
      <c r="BL537" s="119"/>
      <c r="BM537" s="119"/>
      <c r="BN537" s="119"/>
      <c r="BO537" s="119"/>
      <c r="BP537" s="119"/>
      <c r="BQ537" s="119"/>
      <c r="BR537" s="119"/>
      <c r="BS537" s="119"/>
      <c r="BT537" s="119"/>
      <c r="BU537" s="119"/>
      <c r="BV537" s="119"/>
      <c r="BW537" s="119"/>
      <c r="BX537" s="119"/>
      <c r="BY537" s="119"/>
      <c r="BZ537" s="119"/>
      <c r="CA537" s="119"/>
    </row>
    <row r="538" spans="1:79" ht="24" hidden="1" customHeight="1" outlineLevel="1">
      <c r="A538" s="36">
        <v>11</v>
      </c>
      <c r="B538" s="88"/>
      <c r="C538" s="89"/>
      <c r="D538" s="89"/>
      <c r="E538" s="90"/>
      <c r="F538" s="91"/>
      <c r="G538" s="44" t="s">
        <v>14</v>
      </c>
      <c r="H538" s="96">
        <v>43328</v>
      </c>
      <c r="I538" s="105">
        <v>0</v>
      </c>
      <c r="J538" s="92"/>
      <c r="K538" s="92"/>
      <c r="L538" s="92"/>
      <c r="M538" s="93"/>
      <c r="N538" s="90"/>
      <c r="O538" s="94"/>
      <c r="P538" s="90"/>
      <c r="Q538" s="90"/>
      <c r="R538" s="94"/>
      <c r="S538" s="90"/>
      <c r="T538" s="90"/>
      <c r="U538" s="94"/>
      <c r="V538" s="45"/>
      <c r="W538" s="90"/>
      <c r="X538" s="44"/>
      <c r="Y538" s="45"/>
      <c r="Z538" s="90"/>
      <c r="AA538" s="94"/>
      <c r="AB538" s="45"/>
      <c r="AC538" s="90"/>
      <c r="AD538" s="44"/>
      <c r="AE538" s="45"/>
      <c r="AF538" s="90"/>
      <c r="AG538" s="94"/>
      <c r="AH538" s="90"/>
      <c r="AI538" s="90"/>
      <c r="AJ538" s="94"/>
      <c r="AK538" s="90"/>
      <c r="AL538" s="90"/>
      <c r="AM538" s="94"/>
      <c r="AN538" s="45"/>
      <c r="AO538" s="90"/>
      <c r="AP538" s="44"/>
      <c r="AQ538" s="45"/>
      <c r="AR538" s="90"/>
      <c r="AS538" s="97"/>
      <c r="AT538" s="98"/>
      <c r="AU538" s="98"/>
      <c r="AV538" s="98"/>
      <c r="AW538" s="98"/>
      <c r="AX538" s="98"/>
      <c r="AY538" s="98"/>
      <c r="AZ538" s="98"/>
      <c r="BA538" s="99"/>
      <c r="BB538" s="99"/>
      <c r="BC538" s="99"/>
      <c r="BD538" s="99"/>
      <c r="BE538" s="99"/>
      <c r="BF538" s="99"/>
      <c r="BG538" s="119"/>
      <c r="BH538" s="119"/>
      <c r="BI538" s="119"/>
      <c r="BJ538" s="119"/>
      <c r="BK538" s="119"/>
      <c r="BL538" s="119"/>
      <c r="BM538" s="119"/>
      <c r="BN538" s="119"/>
      <c r="BO538" s="119"/>
      <c r="BP538" s="119"/>
      <c r="BQ538" s="119"/>
      <c r="BR538" s="119"/>
      <c r="BS538" s="119"/>
      <c r="BT538" s="119"/>
      <c r="BU538" s="119"/>
      <c r="BV538" s="119"/>
      <c r="BW538" s="119"/>
      <c r="BX538" s="119"/>
      <c r="BY538" s="119"/>
      <c r="BZ538" s="119"/>
      <c r="CA538" s="119"/>
    </row>
    <row r="539" spans="1:79" ht="24" hidden="1" customHeight="1" outlineLevel="1">
      <c r="A539" s="36">
        <v>12</v>
      </c>
      <c r="B539" s="88"/>
      <c r="C539" s="89"/>
      <c r="D539" s="89"/>
      <c r="E539" s="90"/>
      <c r="F539" s="91"/>
      <c r="G539" s="44" t="s">
        <v>14</v>
      </c>
      <c r="H539" s="96">
        <v>43329</v>
      </c>
      <c r="I539" s="105">
        <v>0</v>
      </c>
      <c r="J539" s="92"/>
      <c r="K539" s="92"/>
      <c r="L539" s="92"/>
      <c r="M539" s="93"/>
      <c r="N539" s="90"/>
      <c r="O539" s="94"/>
      <c r="P539" s="90"/>
      <c r="Q539" s="90"/>
      <c r="R539" s="94"/>
      <c r="S539" s="90"/>
      <c r="T539" s="90"/>
      <c r="U539" s="94"/>
      <c r="V539" s="45"/>
      <c r="W539" s="90"/>
      <c r="X539" s="44"/>
      <c r="Y539" s="45"/>
      <c r="Z539" s="90"/>
      <c r="AA539" s="94"/>
      <c r="AB539" s="45"/>
      <c r="AC539" s="90"/>
      <c r="AD539" s="44"/>
      <c r="AE539" s="45"/>
      <c r="AF539" s="90"/>
      <c r="AG539" s="94"/>
      <c r="AH539" s="90"/>
      <c r="AI539" s="90"/>
      <c r="AJ539" s="94"/>
      <c r="AK539" s="90"/>
      <c r="AL539" s="90"/>
      <c r="AM539" s="94"/>
      <c r="AN539" s="45"/>
      <c r="AO539" s="90"/>
      <c r="AP539" s="44"/>
      <c r="AQ539" s="45"/>
      <c r="AR539" s="90"/>
      <c r="AS539" s="97"/>
      <c r="AT539" s="98"/>
      <c r="AU539" s="98"/>
      <c r="AV539" s="98"/>
      <c r="AW539" s="98"/>
      <c r="AX539" s="98"/>
      <c r="AY539" s="98"/>
      <c r="AZ539" s="98"/>
      <c r="BA539" s="99"/>
      <c r="BB539" s="99"/>
      <c r="BC539" s="99"/>
      <c r="BD539" s="99"/>
      <c r="BE539" s="99"/>
      <c r="BF539" s="99"/>
      <c r="BG539" s="119"/>
      <c r="BH539" s="119"/>
      <c r="BI539" s="119"/>
      <c r="BJ539" s="119"/>
      <c r="BK539" s="119"/>
      <c r="BL539" s="119"/>
      <c r="BM539" s="119"/>
      <c r="BN539" s="119"/>
      <c r="BO539" s="119"/>
      <c r="BP539" s="119"/>
      <c r="BQ539" s="119"/>
      <c r="BR539" s="119"/>
      <c r="BS539" s="119"/>
      <c r="BT539" s="119"/>
      <c r="BU539" s="119"/>
      <c r="BV539" s="119"/>
      <c r="BW539" s="119"/>
      <c r="BX539" s="119"/>
      <c r="BY539" s="119"/>
      <c r="BZ539" s="119"/>
      <c r="CA539" s="119"/>
    </row>
    <row r="540" spans="1:79" ht="24" hidden="1" customHeight="1" outlineLevel="1">
      <c r="A540" s="36">
        <v>13</v>
      </c>
      <c r="B540" s="88"/>
      <c r="C540" s="89"/>
      <c r="D540" s="89"/>
      <c r="E540" s="90"/>
      <c r="F540" s="91"/>
      <c r="G540" s="44" t="s">
        <v>14</v>
      </c>
      <c r="H540" s="96">
        <v>43330</v>
      </c>
      <c r="I540" s="105">
        <v>0</v>
      </c>
      <c r="J540" s="92"/>
      <c r="K540" s="92"/>
      <c r="L540" s="92"/>
      <c r="M540" s="93"/>
      <c r="N540" s="90"/>
      <c r="O540" s="94"/>
      <c r="P540" s="90"/>
      <c r="Q540" s="90"/>
      <c r="R540" s="94"/>
      <c r="S540" s="90"/>
      <c r="T540" s="90"/>
      <c r="U540" s="94"/>
      <c r="V540" s="45"/>
      <c r="W540" s="90"/>
      <c r="X540" s="44"/>
      <c r="Y540" s="45"/>
      <c r="Z540" s="90"/>
      <c r="AA540" s="94"/>
      <c r="AB540" s="45"/>
      <c r="AC540" s="90"/>
      <c r="AD540" s="44"/>
      <c r="AE540" s="45"/>
      <c r="AF540" s="90"/>
      <c r="AG540" s="94"/>
      <c r="AH540" s="90"/>
      <c r="AI540" s="90"/>
      <c r="AJ540" s="94"/>
      <c r="AK540" s="90"/>
      <c r="AL540" s="90"/>
      <c r="AM540" s="94"/>
      <c r="AN540" s="45"/>
      <c r="AO540" s="90"/>
      <c r="AP540" s="44"/>
      <c r="AQ540" s="45"/>
      <c r="AR540" s="90"/>
      <c r="AS540" s="97"/>
      <c r="AT540" s="98"/>
      <c r="AU540" s="98"/>
      <c r="AV540" s="98"/>
      <c r="AW540" s="98"/>
      <c r="AX540" s="98"/>
      <c r="AY540" s="98"/>
      <c r="AZ540" s="98"/>
      <c r="BA540" s="99"/>
      <c r="BB540" s="99"/>
      <c r="BC540" s="99"/>
      <c r="BD540" s="99"/>
      <c r="BE540" s="99"/>
      <c r="BF540" s="99"/>
      <c r="BG540" s="119"/>
      <c r="BH540" s="119"/>
      <c r="BI540" s="119"/>
      <c r="BJ540" s="119"/>
      <c r="BK540" s="119"/>
      <c r="BL540" s="119"/>
      <c r="BM540" s="119"/>
      <c r="BN540" s="119"/>
      <c r="BO540" s="119"/>
      <c r="BP540" s="119"/>
      <c r="BQ540" s="119"/>
      <c r="BR540" s="119"/>
      <c r="BS540" s="119"/>
      <c r="BT540" s="119"/>
      <c r="BU540" s="119"/>
      <c r="BV540" s="119"/>
      <c r="BW540" s="119"/>
      <c r="BX540" s="119"/>
      <c r="BY540" s="119"/>
      <c r="BZ540" s="119"/>
      <c r="CA540" s="119"/>
    </row>
    <row r="541" spans="1:79" ht="24" hidden="1" customHeight="1" outlineLevel="1">
      <c r="A541" s="36">
        <v>14</v>
      </c>
      <c r="B541" s="88"/>
      <c r="C541" s="89"/>
      <c r="D541" s="89"/>
      <c r="E541" s="90"/>
      <c r="F541" s="91"/>
      <c r="G541" s="44" t="s">
        <v>14</v>
      </c>
      <c r="H541" s="96">
        <v>43331</v>
      </c>
      <c r="I541" s="105">
        <v>0</v>
      </c>
      <c r="J541" s="92"/>
      <c r="K541" s="92"/>
      <c r="L541" s="92"/>
      <c r="M541" s="93"/>
      <c r="N541" s="90"/>
      <c r="O541" s="94"/>
      <c r="P541" s="90"/>
      <c r="Q541" s="90"/>
      <c r="R541" s="94"/>
      <c r="S541" s="90"/>
      <c r="T541" s="90"/>
      <c r="U541" s="94"/>
      <c r="V541" s="45"/>
      <c r="W541" s="90"/>
      <c r="X541" s="44"/>
      <c r="Y541" s="45"/>
      <c r="Z541" s="90"/>
      <c r="AA541" s="94"/>
      <c r="AB541" s="45"/>
      <c r="AC541" s="90"/>
      <c r="AD541" s="44"/>
      <c r="AE541" s="45"/>
      <c r="AF541" s="90"/>
      <c r="AG541" s="94"/>
      <c r="AH541" s="90"/>
      <c r="AI541" s="90"/>
      <c r="AJ541" s="94"/>
      <c r="AK541" s="90"/>
      <c r="AL541" s="90"/>
      <c r="AM541" s="94"/>
      <c r="AN541" s="45"/>
      <c r="AO541" s="90"/>
      <c r="AP541" s="44"/>
      <c r="AQ541" s="45"/>
      <c r="AR541" s="90"/>
      <c r="AS541" s="97"/>
      <c r="AT541" s="98"/>
      <c r="AU541" s="98"/>
      <c r="AV541" s="98"/>
      <c r="AW541" s="98"/>
      <c r="AX541" s="98"/>
      <c r="AY541" s="98"/>
      <c r="AZ541" s="98"/>
      <c r="BA541" s="99"/>
      <c r="BB541" s="99"/>
      <c r="BC541" s="99"/>
      <c r="BD541" s="99"/>
      <c r="BE541" s="99"/>
      <c r="BF541" s="99"/>
      <c r="BG541" s="119"/>
      <c r="BH541" s="119"/>
      <c r="BI541" s="119"/>
      <c r="BJ541" s="119"/>
      <c r="BK541" s="119"/>
      <c r="BL541" s="119"/>
      <c r="BM541" s="119"/>
      <c r="BN541" s="119"/>
      <c r="BO541" s="119"/>
      <c r="BP541" s="119"/>
      <c r="BQ541" s="119"/>
      <c r="BR541" s="119"/>
      <c r="BS541" s="119"/>
      <c r="BT541" s="119"/>
      <c r="BU541" s="119"/>
      <c r="BV541" s="119"/>
      <c r="BW541" s="119"/>
      <c r="BX541" s="119"/>
      <c r="BY541" s="119"/>
      <c r="BZ541" s="119"/>
      <c r="CA541" s="119"/>
    </row>
    <row r="542" spans="1:79" ht="24" hidden="1" customHeight="1" outlineLevel="1">
      <c r="B542" s="88"/>
      <c r="C542" s="89"/>
      <c r="D542" s="89"/>
      <c r="E542" s="90"/>
      <c r="F542" s="91"/>
      <c r="G542" s="44" t="s">
        <v>14</v>
      </c>
      <c r="H542" s="96">
        <v>43332</v>
      </c>
      <c r="I542" s="105">
        <v>0</v>
      </c>
      <c r="J542" s="92"/>
      <c r="K542" s="92"/>
      <c r="L542" s="92"/>
      <c r="M542" s="93"/>
      <c r="N542" s="90"/>
      <c r="O542" s="94"/>
      <c r="P542" s="90"/>
      <c r="Q542" s="90"/>
      <c r="R542" s="94"/>
      <c r="S542" s="90"/>
      <c r="T542" s="90"/>
      <c r="U542" s="94"/>
      <c r="V542" s="45"/>
      <c r="W542" s="90"/>
      <c r="X542" s="44"/>
      <c r="Y542" s="45"/>
      <c r="Z542" s="90"/>
      <c r="AA542" s="94"/>
      <c r="AB542" s="45"/>
      <c r="AC542" s="90"/>
      <c r="AD542" s="44"/>
      <c r="AE542" s="45"/>
      <c r="AF542" s="90"/>
      <c r="AG542" s="94"/>
      <c r="AH542" s="90"/>
      <c r="AI542" s="90"/>
      <c r="AJ542" s="94"/>
      <c r="AK542" s="90"/>
      <c r="AL542" s="90"/>
      <c r="AM542" s="94"/>
      <c r="AN542" s="45"/>
      <c r="AO542" s="90"/>
      <c r="AP542" s="44"/>
      <c r="AQ542" s="45"/>
      <c r="AR542" s="90"/>
      <c r="AS542" s="97"/>
      <c r="AT542" s="98"/>
      <c r="AU542" s="98"/>
      <c r="AV542" s="98"/>
      <c r="AW542" s="98"/>
      <c r="AX542" s="98"/>
      <c r="AY542" s="98"/>
      <c r="AZ542" s="98"/>
      <c r="BA542" s="99"/>
      <c r="BB542" s="99"/>
      <c r="BC542" s="99"/>
      <c r="BD542" s="99"/>
      <c r="BE542" s="99"/>
      <c r="BF542" s="99"/>
      <c r="BG542" s="119"/>
      <c r="BH542" s="119"/>
      <c r="BI542" s="119"/>
      <c r="BJ542" s="119"/>
      <c r="BK542" s="119"/>
      <c r="BL542" s="119"/>
      <c r="BM542" s="119"/>
      <c r="BN542" s="119"/>
      <c r="BO542" s="119"/>
      <c r="BP542" s="119"/>
      <c r="BQ542" s="119"/>
      <c r="BR542" s="119"/>
      <c r="BS542" s="119"/>
      <c r="BT542" s="119"/>
      <c r="BU542" s="119"/>
      <c r="BV542" s="119"/>
      <c r="BW542" s="119"/>
      <c r="BX542" s="119"/>
      <c r="BY542" s="119"/>
      <c r="BZ542" s="119"/>
      <c r="CA542" s="119"/>
    </row>
    <row r="543" spans="1:79" ht="24" hidden="1" customHeight="1" outlineLevel="1">
      <c r="B543" s="88"/>
      <c r="C543" s="89"/>
      <c r="D543" s="89"/>
      <c r="E543" s="90"/>
      <c r="F543" s="91"/>
      <c r="G543" s="44" t="s">
        <v>14</v>
      </c>
      <c r="H543" s="96">
        <v>43333</v>
      </c>
      <c r="I543" s="105">
        <v>9</v>
      </c>
      <c r="J543" s="92"/>
      <c r="K543" s="92"/>
      <c r="L543" s="92"/>
      <c r="M543" s="93"/>
      <c r="N543" s="90"/>
      <c r="O543" s="94"/>
      <c r="P543" s="90"/>
      <c r="Q543" s="90"/>
      <c r="R543" s="94"/>
      <c r="S543" s="90"/>
      <c r="T543" s="90"/>
      <c r="U543" s="94"/>
      <c r="V543" s="45"/>
      <c r="W543" s="90"/>
      <c r="X543" s="44"/>
      <c r="Y543" s="45"/>
      <c r="Z543" s="90"/>
      <c r="AA543" s="94"/>
      <c r="AB543" s="45"/>
      <c r="AC543" s="90"/>
      <c r="AD543" s="44"/>
      <c r="AE543" s="45"/>
      <c r="AF543" s="90"/>
      <c r="AG543" s="94"/>
      <c r="AH543" s="90"/>
      <c r="AI543" s="90"/>
      <c r="AJ543" s="94"/>
      <c r="AK543" s="90"/>
      <c r="AL543" s="90"/>
      <c r="AM543" s="94"/>
      <c r="AN543" s="45"/>
      <c r="AO543" s="90"/>
      <c r="AP543" s="44"/>
      <c r="AQ543" s="45"/>
      <c r="AR543" s="90"/>
      <c r="AS543" s="97"/>
      <c r="AT543" s="98"/>
      <c r="AU543" s="98"/>
      <c r="AV543" s="98"/>
      <c r="AW543" s="98"/>
      <c r="AX543" s="98"/>
      <c r="AY543" s="98"/>
      <c r="AZ543" s="98"/>
      <c r="BA543" s="99"/>
      <c r="BB543" s="99"/>
      <c r="BC543" s="99"/>
      <c r="BD543" s="99"/>
      <c r="BE543" s="99"/>
      <c r="BF543" s="99"/>
      <c r="BG543" s="119"/>
      <c r="BH543" s="119"/>
      <c r="BI543" s="119"/>
      <c r="BJ543" s="119"/>
      <c r="BK543" s="119"/>
      <c r="BL543" s="119"/>
      <c r="BM543" s="119"/>
      <c r="BN543" s="119"/>
      <c r="BO543" s="119"/>
      <c r="BP543" s="119"/>
      <c r="BQ543" s="119"/>
      <c r="BR543" s="119"/>
      <c r="BS543" s="119"/>
      <c r="BT543" s="119"/>
      <c r="BU543" s="119"/>
      <c r="BV543" s="119"/>
      <c r="BW543" s="119"/>
      <c r="BX543" s="119"/>
      <c r="BY543" s="119"/>
      <c r="BZ543" s="119"/>
      <c r="CA543" s="119"/>
    </row>
    <row r="544" spans="1:79" ht="24" hidden="1" customHeight="1" outlineLevel="1">
      <c r="B544" s="88"/>
      <c r="C544" s="89"/>
      <c r="D544" s="89"/>
      <c r="E544" s="90"/>
      <c r="F544" s="91"/>
      <c r="G544" s="44" t="s">
        <v>14</v>
      </c>
      <c r="H544" s="96">
        <v>43334</v>
      </c>
      <c r="I544" s="105">
        <v>9</v>
      </c>
      <c r="J544" s="92"/>
      <c r="K544" s="92"/>
      <c r="L544" s="92"/>
      <c r="M544" s="93"/>
      <c r="N544" s="90"/>
      <c r="O544" s="94"/>
      <c r="P544" s="90"/>
      <c r="Q544" s="90"/>
      <c r="R544" s="94"/>
      <c r="S544" s="90"/>
      <c r="T544" s="90"/>
      <c r="U544" s="94"/>
      <c r="V544" s="45"/>
      <c r="W544" s="90"/>
      <c r="X544" s="44"/>
      <c r="Y544" s="45"/>
      <c r="Z544" s="90"/>
      <c r="AA544" s="94"/>
      <c r="AB544" s="45"/>
      <c r="AC544" s="90"/>
      <c r="AD544" s="44"/>
      <c r="AE544" s="45"/>
      <c r="AF544" s="90"/>
      <c r="AG544" s="94"/>
      <c r="AH544" s="90"/>
      <c r="AI544" s="90"/>
      <c r="AJ544" s="94"/>
      <c r="AK544" s="90"/>
      <c r="AL544" s="90"/>
      <c r="AM544" s="94"/>
      <c r="AN544" s="45"/>
      <c r="AO544" s="90"/>
      <c r="AP544" s="44"/>
      <c r="AQ544" s="45"/>
      <c r="AR544" s="90"/>
      <c r="AS544" s="97"/>
      <c r="AT544" s="98"/>
      <c r="AU544" s="98"/>
      <c r="AV544" s="98"/>
      <c r="AW544" s="98"/>
      <c r="AX544" s="98"/>
      <c r="AY544" s="98"/>
      <c r="AZ544" s="98"/>
      <c r="BA544" s="99"/>
      <c r="BB544" s="99"/>
      <c r="BC544" s="99"/>
      <c r="BD544" s="99"/>
      <c r="BE544" s="99"/>
      <c r="BF544" s="99"/>
      <c r="BG544" s="119"/>
      <c r="BH544" s="119"/>
      <c r="BI544" s="119"/>
      <c r="BJ544" s="119"/>
      <c r="BK544" s="119"/>
      <c r="BL544" s="119"/>
      <c r="BM544" s="119"/>
      <c r="BN544" s="119"/>
      <c r="BO544" s="119"/>
      <c r="BP544" s="119"/>
      <c r="BQ544" s="119"/>
      <c r="BR544" s="119"/>
      <c r="BS544" s="119"/>
      <c r="BT544" s="119"/>
      <c r="BU544" s="119"/>
      <c r="BV544" s="119"/>
      <c r="BW544" s="119"/>
      <c r="BX544" s="119"/>
      <c r="BY544" s="119"/>
      <c r="BZ544" s="119"/>
      <c r="CA544" s="119"/>
    </row>
    <row r="545" spans="1:79" ht="24" hidden="1" customHeight="1" outlineLevel="1">
      <c r="B545" s="88"/>
      <c r="C545" s="89"/>
      <c r="D545" s="89"/>
      <c r="E545" s="90"/>
      <c r="F545" s="91"/>
      <c r="G545" s="44" t="s">
        <v>14</v>
      </c>
      <c r="H545" s="96">
        <v>43335</v>
      </c>
      <c r="I545" s="105">
        <v>9</v>
      </c>
      <c r="J545" s="92"/>
      <c r="K545" s="92"/>
      <c r="L545" s="92"/>
      <c r="M545" s="93"/>
      <c r="N545" s="90"/>
      <c r="O545" s="94"/>
      <c r="P545" s="90"/>
      <c r="Q545" s="90"/>
      <c r="R545" s="94"/>
      <c r="S545" s="90"/>
      <c r="T545" s="90"/>
      <c r="U545" s="94"/>
      <c r="V545" s="45"/>
      <c r="W545" s="90"/>
      <c r="X545" s="44"/>
      <c r="Y545" s="45"/>
      <c r="Z545" s="90"/>
      <c r="AA545" s="94"/>
      <c r="AB545" s="45"/>
      <c r="AC545" s="90"/>
      <c r="AD545" s="44"/>
      <c r="AE545" s="45"/>
      <c r="AF545" s="90"/>
      <c r="AG545" s="94"/>
      <c r="AH545" s="90"/>
      <c r="AI545" s="90"/>
      <c r="AJ545" s="94"/>
      <c r="AK545" s="90"/>
      <c r="AL545" s="90"/>
      <c r="AM545" s="94"/>
      <c r="AN545" s="45"/>
      <c r="AO545" s="90"/>
      <c r="AP545" s="44"/>
      <c r="AQ545" s="45"/>
      <c r="AR545" s="90"/>
      <c r="AS545" s="97"/>
      <c r="AT545" s="98"/>
      <c r="AU545" s="98"/>
      <c r="AV545" s="98"/>
      <c r="AW545" s="98"/>
      <c r="AX545" s="98"/>
      <c r="AY545" s="98"/>
      <c r="AZ545" s="98"/>
      <c r="BA545" s="99"/>
      <c r="BB545" s="99"/>
      <c r="BC545" s="99"/>
      <c r="BD545" s="99"/>
      <c r="BE545" s="99"/>
      <c r="BF545" s="99"/>
      <c r="BG545" s="119"/>
      <c r="BH545" s="119"/>
      <c r="BI545" s="119"/>
      <c r="BJ545" s="119"/>
      <c r="BK545" s="119"/>
      <c r="BL545" s="119"/>
      <c r="BM545" s="119"/>
      <c r="BN545" s="119"/>
      <c r="BO545" s="119"/>
      <c r="BP545" s="119"/>
      <c r="BQ545" s="119"/>
      <c r="BR545" s="119"/>
      <c r="BS545" s="119"/>
      <c r="BT545" s="119"/>
      <c r="BU545" s="119"/>
      <c r="BV545" s="119"/>
      <c r="BW545" s="119"/>
      <c r="BX545" s="119"/>
      <c r="BY545" s="119"/>
      <c r="BZ545" s="119"/>
      <c r="CA545" s="119"/>
    </row>
    <row r="546" spans="1:79" ht="24" hidden="1" customHeight="1" outlineLevel="1">
      <c r="B546" s="88"/>
      <c r="C546" s="89"/>
      <c r="D546" s="89"/>
      <c r="E546" s="90"/>
      <c r="F546" s="91"/>
      <c r="G546" s="44" t="s">
        <v>14</v>
      </c>
      <c r="H546" s="96">
        <v>43336</v>
      </c>
      <c r="I546" s="105">
        <v>9</v>
      </c>
      <c r="J546" s="92"/>
      <c r="K546" s="92"/>
      <c r="L546" s="92"/>
      <c r="M546" s="93"/>
      <c r="N546" s="90"/>
      <c r="O546" s="94"/>
      <c r="P546" s="90"/>
      <c r="Q546" s="90"/>
      <c r="R546" s="94"/>
      <c r="S546" s="90"/>
      <c r="T546" s="90"/>
      <c r="U546" s="94"/>
      <c r="V546" s="45"/>
      <c r="W546" s="90"/>
      <c r="X546" s="44"/>
      <c r="Y546" s="45"/>
      <c r="Z546" s="90"/>
      <c r="AA546" s="94"/>
      <c r="AB546" s="45"/>
      <c r="AC546" s="90"/>
      <c r="AD546" s="44"/>
      <c r="AE546" s="45"/>
      <c r="AF546" s="90"/>
      <c r="AG546" s="94"/>
      <c r="AH546" s="90"/>
      <c r="AI546" s="90"/>
      <c r="AJ546" s="94"/>
      <c r="AK546" s="90"/>
      <c r="AL546" s="90"/>
      <c r="AM546" s="94"/>
      <c r="AN546" s="45"/>
      <c r="AO546" s="90"/>
      <c r="AP546" s="44"/>
      <c r="AQ546" s="45"/>
      <c r="AR546" s="90"/>
      <c r="AS546" s="97"/>
      <c r="AT546" s="98"/>
      <c r="AU546" s="98"/>
      <c r="AV546" s="98"/>
      <c r="AW546" s="98"/>
      <c r="AX546" s="98"/>
      <c r="AY546" s="98"/>
      <c r="AZ546" s="98"/>
      <c r="BA546" s="99"/>
      <c r="BB546" s="99"/>
      <c r="BC546" s="99"/>
      <c r="BD546" s="99"/>
      <c r="BE546" s="99"/>
      <c r="BF546" s="99"/>
      <c r="BG546" s="119"/>
      <c r="BH546" s="119"/>
      <c r="BI546" s="119"/>
      <c r="BJ546" s="119"/>
      <c r="BK546" s="119"/>
      <c r="BL546" s="119"/>
      <c r="BM546" s="119"/>
      <c r="BN546" s="119"/>
      <c r="BO546" s="119"/>
      <c r="BP546" s="119"/>
      <c r="BQ546" s="119"/>
      <c r="BR546" s="119"/>
      <c r="BS546" s="119"/>
      <c r="BT546" s="119"/>
      <c r="BU546" s="119"/>
      <c r="BV546" s="119"/>
      <c r="BW546" s="119"/>
      <c r="BX546" s="119"/>
      <c r="BY546" s="119"/>
      <c r="BZ546" s="119"/>
      <c r="CA546" s="119"/>
    </row>
    <row r="547" spans="1:79" ht="24" hidden="1" customHeight="1" outlineLevel="1">
      <c r="B547" s="88"/>
      <c r="C547" s="89"/>
      <c r="D547" s="89"/>
      <c r="E547" s="90"/>
      <c r="F547" s="91"/>
      <c r="G547" s="44" t="s">
        <v>14</v>
      </c>
      <c r="H547" s="96">
        <v>43337</v>
      </c>
      <c r="I547" s="105">
        <v>9</v>
      </c>
      <c r="J547" s="92"/>
      <c r="K547" s="92"/>
      <c r="L547" s="92"/>
      <c r="M547" s="93"/>
      <c r="N547" s="90"/>
      <c r="O547" s="94"/>
      <c r="P547" s="90"/>
      <c r="Q547" s="90"/>
      <c r="R547" s="94"/>
      <c r="S547" s="90"/>
      <c r="T547" s="90"/>
      <c r="U547" s="94"/>
      <c r="V547" s="45"/>
      <c r="W547" s="90"/>
      <c r="X547" s="44"/>
      <c r="Y547" s="45"/>
      <c r="Z547" s="90"/>
      <c r="AA547" s="94"/>
      <c r="AB547" s="45"/>
      <c r="AC547" s="90"/>
      <c r="AD547" s="44"/>
      <c r="AE547" s="45"/>
      <c r="AF547" s="90"/>
      <c r="AG547" s="94"/>
      <c r="AH547" s="90"/>
      <c r="AI547" s="90"/>
      <c r="AJ547" s="94"/>
      <c r="AK547" s="90"/>
      <c r="AL547" s="90"/>
      <c r="AM547" s="94"/>
      <c r="AN547" s="45"/>
      <c r="AO547" s="90"/>
      <c r="AP547" s="44"/>
      <c r="AQ547" s="45"/>
      <c r="AR547" s="90"/>
      <c r="AS547" s="97"/>
      <c r="AT547" s="98"/>
      <c r="AU547" s="98"/>
      <c r="AV547" s="98"/>
      <c r="AW547" s="98"/>
      <c r="AX547" s="98"/>
      <c r="AY547" s="98"/>
      <c r="AZ547" s="98"/>
      <c r="BA547" s="99"/>
      <c r="BB547" s="99"/>
      <c r="BC547" s="99"/>
      <c r="BD547" s="99"/>
      <c r="BE547" s="99"/>
      <c r="BF547" s="99"/>
      <c r="BG547" s="119"/>
      <c r="BH547" s="119"/>
      <c r="BI547" s="119"/>
      <c r="BJ547" s="119"/>
      <c r="BK547" s="119"/>
      <c r="BL547" s="119"/>
      <c r="BM547" s="119"/>
      <c r="BN547" s="119"/>
      <c r="BO547" s="119"/>
      <c r="BP547" s="119"/>
      <c r="BQ547" s="119"/>
      <c r="BR547" s="119"/>
      <c r="BS547" s="119"/>
      <c r="BT547" s="119"/>
      <c r="BU547" s="119"/>
      <c r="BV547" s="119"/>
      <c r="BW547" s="119"/>
      <c r="BX547" s="119"/>
      <c r="BY547" s="119"/>
      <c r="BZ547" s="119"/>
      <c r="CA547" s="119"/>
    </row>
    <row r="548" spans="1:79" ht="24" hidden="1" customHeight="1" outlineLevel="1">
      <c r="B548" s="88"/>
      <c r="C548" s="89"/>
      <c r="D548" s="89"/>
      <c r="E548" s="90"/>
      <c r="F548" s="91"/>
      <c r="G548" s="44" t="s">
        <v>14</v>
      </c>
      <c r="H548" s="96">
        <v>43338</v>
      </c>
      <c r="I548" s="105">
        <v>9</v>
      </c>
      <c r="J548" s="92"/>
      <c r="K548" s="92"/>
      <c r="L548" s="92"/>
      <c r="M548" s="93"/>
      <c r="N548" s="90"/>
      <c r="O548" s="94"/>
      <c r="P548" s="90"/>
      <c r="Q548" s="90"/>
      <c r="R548" s="94"/>
      <c r="S548" s="90"/>
      <c r="T548" s="90"/>
      <c r="U548" s="94"/>
      <c r="V548" s="45"/>
      <c r="W548" s="90"/>
      <c r="X548" s="44"/>
      <c r="Y548" s="45"/>
      <c r="Z548" s="90"/>
      <c r="AA548" s="94"/>
      <c r="AB548" s="45"/>
      <c r="AC548" s="90"/>
      <c r="AD548" s="44"/>
      <c r="AE548" s="45"/>
      <c r="AF548" s="90"/>
      <c r="AG548" s="94"/>
      <c r="AH548" s="90"/>
      <c r="AI548" s="90"/>
      <c r="AJ548" s="94"/>
      <c r="AK548" s="90"/>
      <c r="AL548" s="90"/>
      <c r="AM548" s="94"/>
      <c r="AN548" s="45"/>
      <c r="AO548" s="90"/>
      <c r="AP548" s="44"/>
      <c r="AQ548" s="45"/>
      <c r="AR548" s="90"/>
      <c r="AS548" s="97"/>
      <c r="AT548" s="98"/>
      <c r="AU548" s="98"/>
      <c r="AV548" s="98"/>
      <c r="AW548" s="98"/>
      <c r="AX548" s="98"/>
      <c r="AY548" s="98"/>
      <c r="AZ548" s="98"/>
      <c r="BA548" s="99"/>
      <c r="BB548" s="99"/>
      <c r="BC548" s="99"/>
      <c r="BD548" s="99"/>
      <c r="BE548" s="99"/>
      <c r="BF548" s="99"/>
      <c r="BG548" s="119"/>
      <c r="BH548" s="119"/>
      <c r="BI548" s="119"/>
      <c r="BJ548" s="119"/>
      <c r="BK548" s="119"/>
      <c r="BL548" s="119"/>
      <c r="BM548" s="119"/>
      <c r="BN548" s="119"/>
      <c r="BO548" s="119"/>
      <c r="BP548" s="119"/>
      <c r="BQ548" s="119"/>
      <c r="BR548" s="119"/>
      <c r="BS548" s="119"/>
      <c r="BT548" s="119"/>
      <c r="BU548" s="119"/>
      <c r="BV548" s="119"/>
      <c r="BW548" s="119"/>
      <c r="BX548" s="119"/>
      <c r="BY548" s="119"/>
      <c r="BZ548" s="119"/>
      <c r="CA548" s="119"/>
    </row>
    <row r="549" spans="1:79" ht="24" hidden="1" customHeight="1" outlineLevel="1">
      <c r="B549" s="88"/>
      <c r="C549" s="89"/>
      <c r="D549" s="89"/>
      <c r="E549" s="90"/>
      <c r="F549" s="91"/>
      <c r="G549" s="44" t="s">
        <v>14</v>
      </c>
      <c r="H549" s="96">
        <v>43339</v>
      </c>
      <c r="I549" s="105">
        <v>9</v>
      </c>
      <c r="J549" s="92"/>
      <c r="K549" s="92"/>
      <c r="L549" s="92"/>
      <c r="M549" s="93"/>
      <c r="N549" s="90"/>
      <c r="O549" s="94"/>
      <c r="P549" s="90"/>
      <c r="Q549" s="90"/>
      <c r="R549" s="94"/>
      <c r="S549" s="90"/>
      <c r="T549" s="90"/>
      <c r="U549" s="94"/>
      <c r="V549" s="45"/>
      <c r="W549" s="90"/>
      <c r="X549" s="44"/>
      <c r="Y549" s="45"/>
      <c r="Z549" s="90"/>
      <c r="AA549" s="94"/>
      <c r="AB549" s="45"/>
      <c r="AC549" s="90"/>
      <c r="AD549" s="44"/>
      <c r="AE549" s="45"/>
      <c r="AF549" s="90"/>
      <c r="AG549" s="94"/>
      <c r="AH549" s="90"/>
      <c r="AI549" s="90"/>
      <c r="AJ549" s="94"/>
      <c r="AK549" s="90"/>
      <c r="AL549" s="90"/>
      <c r="AM549" s="94"/>
      <c r="AN549" s="45"/>
      <c r="AO549" s="90"/>
      <c r="AP549" s="44"/>
      <c r="AQ549" s="45"/>
      <c r="AR549" s="90"/>
      <c r="AS549" s="97"/>
      <c r="AT549" s="98"/>
      <c r="AU549" s="98"/>
      <c r="AV549" s="98"/>
      <c r="AW549" s="98"/>
      <c r="AX549" s="98"/>
      <c r="AY549" s="98"/>
      <c r="AZ549" s="98"/>
      <c r="BA549" s="99"/>
      <c r="BB549" s="99"/>
      <c r="BC549" s="99"/>
      <c r="BD549" s="99"/>
      <c r="BE549" s="99"/>
      <c r="BF549" s="99"/>
      <c r="BG549" s="119"/>
      <c r="BH549" s="119"/>
      <c r="BI549" s="119"/>
      <c r="BJ549" s="119"/>
      <c r="BK549" s="119"/>
      <c r="BL549" s="119"/>
      <c r="BM549" s="119"/>
      <c r="BN549" s="119"/>
      <c r="BO549" s="119"/>
      <c r="BP549" s="119"/>
      <c r="BQ549" s="119"/>
      <c r="BR549" s="119"/>
      <c r="BS549" s="119"/>
      <c r="BT549" s="119"/>
      <c r="BU549" s="119"/>
      <c r="BV549" s="119"/>
      <c r="BW549" s="119"/>
      <c r="BX549" s="119"/>
      <c r="BY549" s="119"/>
      <c r="BZ549" s="119"/>
      <c r="CA549" s="119"/>
    </row>
    <row r="550" spans="1:79" ht="24" hidden="1" customHeight="1" outlineLevel="1">
      <c r="B550" s="88"/>
      <c r="C550" s="89"/>
      <c r="D550" s="89"/>
      <c r="E550" s="90"/>
      <c r="F550" s="91"/>
      <c r="G550" s="44" t="s">
        <v>14</v>
      </c>
      <c r="H550" s="96">
        <v>43340</v>
      </c>
      <c r="I550" s="105">
        <v>9</v>
      </c>
      <c r="J550" s="92"/>
      <c r="K550" s="92"/>
      <c r="L550" s="92"/>
      <c r="M550" s="93"/>
      <c r="N550" s="90"/>
      <c r="O550" s="94"/>
      <c r="P550" s="90"/>
      <c r="Q550" s="90"/>
      <c r="R550" s="94"/>
      <c r="S550" s="90"/>
      <c r="T550" s="90"/>
      <c r="U550" s="94"/>
      <c r="V550" s="45"/>
      <c r="W550" s="90"/>
      <c r="X550" s="44"/>
      <c r="Y550" s="45"/>
      <c r="Z550" s="90"/>
      <c r="AA550" s="94"/>
      <c r="AB550" s="45"/>
      <c r="AC550" s="90"/>
      <c r="AD550" s="44"/>
      <c r="AE550" s="45"/>
      <c r="AF550" s="90"/>
      <c r="AG550" s="94"/>
      <c r="AH550" s="90"/>
      <c r="AI550" s="90"/>
      <c r="AJ550" s="94"/>
      <c r="AK550" s="90"/>
      <c r="AL550" s="90"/>
      <c r="AM550" s="94"/>
      <c r="AN550" s="45"/>
      <c r="AO550" s="90"/>
      <c r="AP550" s="44"/>
      <c r="AQ550" s="45"/>
      <c r="AR550" s="90"/>
      <c r="AS550" s="97"/>
      <c r="AT550" s="98"/>
      <c r="AU550" s="98"/>
      <c r="AV550" s="98"/>
      <c r="AW550" s="98"/>
      <c r="AX550" s="98"/>
      <c r="AY550" s="98"/>
      <c r="AZ550" s="98"/>
      <c r="BA550" s="99"/>
      <c r="BB550" s="99"/>
      <c r="BC550" s="99"/>
      <c r="BD550" s="99"/>
      <c r="BE550" s="99"/>
      <c r="BF550" s="99"/>
      <c r="BG550" s="119"/>
      <c r="BH550" s="119"/>
      <c r="BI550" s="119"/>
      <c r="BJ550" s="119"/>
      <c r="BK550" s="119"/>
      <c r="BL550" s="119"/>
      <c r="BM550" s="119"/>
      <c r="BN550" s="119"/>
      <c r="BO550" s="119"/>
      <c r="BP550" s="119"/>
      <c r="BQ550" s="119"/>
      <c r="BR550" s="119"/>
      <c r="BS550" s="119"/>
      <c r="BT550" s="119"/>
      <c r="BU550" s="119"/>
      <c r="BV550" s="119"/>
      <c r="BW550" s="119"/>
      <c r="BX550" s="119"/>
      <c r="BY550" s="119"/>
      <c r="BZ550" s="119"/>
      <c r="CA550" s="119"/>
    </row>
    <row r="551" spans="1:79" ht="24" hidden="1" customHeight="1" outlineLevel="1">
      <c r="B551" s="88"/>
      <c r="C551" s="89"/>
      <c r="D551" s="89"/>
      <c r="E551" s="90"/>
      <c r="F551" s="91"/>
      <c r="G551" s="44" t="s">
        <v>14</v>
      </c>
      <c r="H551" s="96">
        <v>43341</v>
      </c>
      <c r="I551" s="105">
        <v>9</v>
      </c>
      <c r="J551" s="92"/>
      <c r="K551" s="92"/>
      <c r="L551" s="92"/>
      <c r="M551" s="93"/>
      <c r="N551" s="90"/>
      <c r="O551" s="94"/>
      <c r="P551" s="90"/>
      <c r="Q551" s="90"/>
      <c r="R551" s="94"/>
      <c r="S551" s="90"/>
      <c r="T551" s="90"/>
      <c r="U551" s="94"/>
      <c r="V551" s="45"/>
      <c r="W551" s="90"/>
      <c r="X551" s="44"/>
      <c r="Y551" s="45"/>
      <c r="Z551" s="90"/>
      <c r="AA551" s="94"/>
      <c r="AB551" s="45"/>
      <c r="AC551" s="90"/>
      <c r="AD551" s="44"/>
      <c r="AE551" s="45"/>
      <c r="AF551" s="90"/>
      <c r="AG551" s="94"/>
      <c r="AH551" s="90"/>
      <c r="AI551" s="90"/>
      <c r="AJ551" s="94"/>
      <c r="AK551" s="90"/>
      <c r="AL551" s="90"/>
      <c r="AM551" s="94"/>
      <c r="AN551" s="45"/>
      <c r="AO551" s="90"/>
      <c r="AP551" s="44"/>
      <c r="AQ551" s="45"/>
      <c r="AR551" s="90"/>
      <c r="AS551" s="97"/>
      <c r="AT551" s="98"/>
      <c r="AU551" s="98"/>
      <c r="AV551" s="98"/>
      <c r="AW551" s="98"/>
      <c r="AX551" s="98"/>
      <c r="AY551" s="98"/>
      <c r="AZ551" s="98"/>
      <c r="BA551" s="99"/>
      <c r="BB551" s="99"/>
      <c r="BC551" s="99"/>
      <c r="BD551" s="99"/>
      <c r="BE551" s="99"/>
      <c r="BF551" s="99"/>
      <c r="BG551" s="119"/>
      <c r="BH551" s="119"/>
      <c r="BI551" s="119"/>
      <c r="BJ551" s="119"/>
      <c r="BK551" s="119"/>
      <c r="BL551" s="119"/>
      <c r="BM551" s="119"/>
      <c r="BN551" s="119"/>
      <c r="BO551" s="119"/>
      <c r="BP551" s="119"/>
      <c r="BQ551" s="119"/>
      <c r="BR551" s="119"/>
      <c r="BS551" s="119"/>
      <c r="BT551" s="119"/>
      <c r="BU551" s="119"/>
      <c r="BV551" s="119"/>
      <c r="BW551" s="119"/>
      <c r="BX551" s="119"/>
      <c r="BY551" s="119"/>
      <c r="BZ551" s="119"/>
      <c r="CA551" s="119"/>
    </row>
    <row r="552" spans="1:79" ht="24" hidden="1" customHeight="1" outlineLevel="1">
      <c r="B552" s="88"/>
      <c r="C552" s="89"/>
      <c r="D552" s="89"/>
      <c r="E552" s="90"/>
      <c r="F552" s="91"/>
      <c r="G552" s="44" t="s">
        <v>14</v>
      </c>
      <c r="H552" s="96">
        <v>43342</v>
      </c>
      <c r="I552" s="105">
        <v>9</v>
      </c>
      <c r="J552" s="92"/>
      <c r="K552" s="92"/>
      <c r="L552" s="92"/>
      <c r="M552" s="93"/>
      <c r="N552" s="90"/>
      <c r="O552" s="94"/>
      <c r="P552" s="90"/>
      <c r="Q552" s="90"/>
      <c r="R552" s="94"/>
      <c r="S552" s="90"/>
      <c r="T552" s="90"/>
      <c r="U552" s="94"/>
      <c r="V552" s="45"/>
      <c r="W552" s="90"/>
      <c r="X552" s="44"/>
      <c r="Y552" s="45"/>
      <c r="Z552" s="90"/>
      <c r="AA552" s="94"/>
      <c r="AB552" s="45"/>
      <c r="AC552" s="90"/>
      <c r="AD552" s="44"/>
      <c r="AE552" s="45"/>
      <c r="AF552" s="90"/>
      <c r="AG552" s="94"/>
      <c r="AH552" s="90"/>
      <c r="AI552" s="90"/>
      <c r="AJ552" s="94"/>
      <c r="AK552" s="90"/>
      <c r="AL552" s="90"/>
      <c r="AM552" s="94"/>
      <c r="AN552" s="45"/>
      <c r="AO552" s="90"/>
      <c r="AP552" s="44"/>
      <c r="AQ552" s="45"/>
      <c r="AR552" s="90"/>
      <c r="AS552" s="97"/>
      <c r="AT552" s="98"/>
      <c r="AU552" s="98"/>
      <c r="AV552" s="98"/>
      <c r="AW552" s="98"/>
      <c r="AX552" s="98"/>
      <c r="AY552" s="98"/>
      <c r="AZ552" s="98"/>
      <c r="BA552" s="99"/>
      <c r="BB552" s="99"/>
      <c r="BC552" s="99"/>
      <c r="BD552" s="99"/>
      <c r="BE552" s="99"/>
      <c r="BF552" s="99"/>
      <c r="BG552" s="119"/>
      <c r="BH552" s="119"/>
      <c r="BI552" s="119"/>
      <c r="BJ552" s="119"/>
      <c r="BK552" s="119"/>
      <c r="BL552" s="119"/>
      <c r="BM552" s="119"/>
      <c r="BN552" s="119"/>
      <c r="BO552" s="119"/>
      <c r="BP552" s="119"/>
      <c r="BQ552" s="119"/>
      <c r="BR552" s="119"/>
      <c r="BS552" s="119"/>
      <c r="BT552" s="119"/>
      <c r="BU552" s="119"/>
      <c r="BV552" s="119"/>
      <c r="BW552" s="119"/>
      <c r="BX552" s="119"/>
      <c r="BY552" s="119"/>
      <c r="BZ552" s="119"/>
      <c r="CA552" s="119"/>
    </row>
    <row r="553" spans="1:79" ht="24" hidden="1" customHeight="1" outlineLevel="1">
      <c r="B553" s="88"/>
      <c r="C553" s="89"/>
      <c r="D553" s="89"/>
      <c r="E553" s="90"/>
      <c r="F553" s="91"/>
      <c r="G553" s="44" t="s">
        <v>14</v>
      </c>
      <c r="H553" s="96">
        <v>43343</v>
      </c>
      <c r="I553" s="105">
        <v>9</v>
      </c>
      <c r="J553" s="92"/>
      <c r="K553" s="92"/>
      <c r="L553" s="92"/>
      <c r="M553" s="93"/>
      <c r="N553" s="90"/>
      <c r="O553" s="94"/>
      <c r="P553" s="90"/>
      <c r="Q553" s="90"/>
      <c r="R553" s="94"/>
      <c r="S553" s="90"/>
      <c r="T553" s="90"/>
      <c r="U553" s="94"/>
      <c r="V553" s="45"/>
      <c r="W553" s="90"/>
      <c r="X553" s="44"/>
      <c r="Y553" s="45"/>
      <c r="Z553" s="90"/>
      <c r="AA553" s="94"/>
      <c r="AB553" s="45"/>
      <c r="AC553" s="90"/>
      <c r="AD553" s="44"/>
      <c r="AE553" s="45"/>
      <c r="AF553" s="90"/>
      <c r="AG553" s="94"/>
      <c r="AH553" s="90"/>
      <c r="AI553" s="90"/>
      <c r="AJ553" s="94"/>
      <c r="AK553" s="90"/>
      <c r="AL553" s="90"/>
      <c r="AM553" s="94"/>
      <c r="AN553" s="45"/>
      <c r="AO553" s="90"/>
      <c r="AP553" s="44"/>
      <c r="AQ553" s="45"/>
      <c r="AR553" s="90"/>
      <c r="AS553" s="97"/>
      <c r="AT553" s="98"/>
      <c r="AU553" s="98"/>
      <c r="AV553" s="98"/>
      <c r="AW553" s="98"/>
      <c r="AX553" s="98"/>
      <c r="AY553" s="98"/>
      <c r="AZ553" s="98"/>
      <c r="BA553" s="99"/>
      <c r="BB553" s="99"/>
      <c r="BC553" s="99"/>
      <c r="BD553" s="99"/>
      <c r="BE553" s="99"/>
      <c r="BF553" s="99"/>
      <c r="BG553" s="119"/>
      <c r="BH553" s="119"/>
      <c r="BI553" s="119"/>
      <c r="BJ553" s="119"/>
      <c r="BK553" s="119"/>
      <c r="BL553" s="119"/>
      <c r="BM553" s="119"/>
      <c r="BN553" s="119"/>
      <c r="BO553" s="119"/>
      <c r="BP553" s="119"/>
      <c r="BQ553" s="119"/>
      <c r="BR553" s="119"/>
      <c r="BS553" s="119"/>
      <c r="BT553" s="119"/>
      <c r="BU553" s="119"/>
      <c r="BV553" s="119"/>
      <c r="BW553" s="119"/>
      <c r="BX553" s="119"/>
      <c r="BY553" s="119"/>
      <c r="BZ553" s="119"/>
      <c r="CA553" s="119"/>
    </row>
    <row r="554" spans="1:79" ht="24" hidden="1" customHeight="1" outlineLevel="1">
      <c r="B554" s="88"/>
      <c r="C554" s="89"/>
      <c r="D554" s="89"/>
      <c r="E554" s="90"/>
      <c r="F554" s="91"/>
      <c r="G554" s="44" t="s">
        <v>14</v>
      </c>
      <c r="H554" s="96">
        <v>43344</v>
      </c>
      <c r="I554" s="105">
        <v>9</v>
      </c>
      <c r="J554" s="92"/>
      <c r="K554" s="92"/>
      <c r="L554" s="92"/>
      <c r="M554" s="93"/>
      <c r="N554" s="90"/>
      <c r="O554" s="94"/>
      <c r="P554" s="90"/>
      <c r="Q554" s="90"/>
      <c r="R554" s="94"/>
      <c r="S554" s="90"/>
      <c r="T554" s="90"/>
      <c r="U554" s="94"/>
      <c r="V554" s="45"/>
      <c r="W554" s="90"/>
      <c r="X554" s="44"/>
      <c r="Y554" s="45"/>
      <c r="Z554" s="90"/>
      <c r="AA554" s="94"/>
      <c r="AB554" s="45"/>
      <c r="AC554" s="90"/>
      <c r="AD554" s="44"/>
      <c r="AE554" s="45"/>
      <c r="AF554" s="90"/>
      <c r="AG554" s="94"/>
      <c r="AH554" s="90"/>
      <c r="AI554" s="90"/>
      <c r="AJ554" s="94"/>
      <c r="AK554" s="90"/>
      <c r="AL554" s="90"/>
      <c r="AM554" s="94"/>
      <c r="AN554" s="45"/>
      <c r="AO554" s="90"/>
      <c r="AP554" s="44"/>
      <c r="AQ554" s="45"/>
      <c r="AR554" s="90"/>
      <c r="AS554" s="97"/>
      <c r="AT554" s="98"/>
      <c r="AU554" s="98"/>
      <c r="AV554" s="98"/>
      <c r="AW554" s="98"/>
      <c r="AX554" s="98"/>
      <c r="AY554" s="98"/>
      <c r="AZ554" s="98"/>
      <c r="BA554" s="99"/>
      <c r="BB554" s="99"/>
      <c r="BC554" s="99"/>
      <c r="BD554" s="99"/>
      <c r="BE554" s="99"/>
      <c r="BF554" s="99"/>
      <c r="BG554" s="119"/>
      <c r="BH554" s="119"/>
      <c r="BI554" s="119"/>
      <c r="BJ554" s="119"/>
      <c r="BK554" s="119"/>
      <c r="BL554" s="119"/>
      <c r="BM554" s="119"/>
      <c r="BN554" s="119"/>
      <c r="BO554" s="119"/>
      <c r="BP554" s="119"/>
      <c r="BQ554" s="119"/>
      <c r="BR554" s="119"/>
      <c r="BS554" s="119"/>
      <c r="BT554" s="119"/>
      <c r="BU554" s="119"/>
      <c r="BV554" s="119"/>
      <c r="BW554" s="119"/>
      <c r="BX554" s="119"/>
      <c r="BY554" s="119"/>
      <c r="BZ554" s="119"/>
      <c r="CA554" s="119"/>
    </row>
    <row r="555" spans="1:79" ht="24" hidden="1" customHeight="1" outlineLevel="1">
      <c r="B555" s="88"/>
      <c r="C555" s="89"/>
      <c r="D555" s="89"/>
      <c r="E555" s="90"/>
      <c r="F555" s="91"/>
      <c r="G555" s="44" t="s">
        <v>14</v>
      </c>
      <c r="H555" s="96">
        <v>43345</v>
      </c>
      <c r="I555" s="105">
        <v>9</v>
      </c>
      <c r="J555" s="92"/>
      <c r="K555" s="92"/>
      <c r="L555" s="92"/>
      <c r="M555" s="93"/>
      <c r="N555" s="90"/>
      <c r="O555" s="94"/>
      <c r="P555" s="90"/>
      <c r="Q555" s="90"/>
      <c r="R555" s="94"/>
      <c r="S555" s="90"/>
      <c r="T555" s="90"/>
      <c r="U555" s="94"/>
      <c r="V555" s="45"/>
      <c r="W555" s="90"/>
      <c r="X555" s="44"/>
      <c r="Y555" s="45"/>
      <c r="Z555" s="90"/>
      <c r="AA555" s="94"/>
      <c r="AB555" s="45"/>
      <c r="AC555" s="90"/>
      <c r="AD555" s="44"/>
      <c r="AE555" s="45"/>
      <c r="AF555" s="90"/>
      <c r="AG555" s="94"/>
      <c r="AH555" s="90"/>
      <c r="AI555" s="90"/>
      <c r="AJ555" s="94"/>
      <c r="AK555" s="90"/>
      <c r="AL555" s="90"/>
      <c r="AM555" s="94"/>
      <c r="AN555" s="45"/>
      <c r="AO555" s="90"/>
      <c r="AP555" s="44"/>
      <c r="AQ555" s="45"/>
      <c r="AR555" s="90"/>
      <c r="AS555" s="97"/>
      <c r="AT555" s="98"/>
      <c r="AU555" s="98"/>
      <c r="AV555" s="98"/>
      <c r="AW555" s="98"/>
      <c r="AX555" s="98"/>
      <c r="AY555" s="98"/>
      <c r="AZ555" s="98"/>
      <c r="BA555" s="99"/>
      <c r="BB555" s="99"/>
      <c r="BC555" s="99"/>
      <c r="BD555" s="99"/>
      <c r="BE555" s="99"/>
      <c r="BF555" s="99"/>
      <c r="BG555" s="119"/>
      <c r="BH555" s="119"/>
      <c r="BI555" s="119"/>
      <c r="BJ555" s="119"/>
      <c r="BK555" s="119"/>
      <c r="BL555" s="119"/>
      <c r="BM555" s="119"/>
      <c r="BN555" s="119"/>
      <c r="BO555" s="119"/>
      <c r="BP555" s="119"/>
      <c r="BQ555" s="119"/>
      <c r="BR555" s="119"/>
      <c r="BS555" s="119"/>
      <c r="BT555" s="119"/>
      <c r="BU555" s="119"/>
      <c r="BV555" s="119"/>
      <c r="BW555" s="119"/>
      <c r="BX555" s="119"/>
      <c r="BY555" s="119"/>
      <c r="BZ555" s="119"/>
      <c r="CA555" s="119"/>
    </row>
    <row r="556" spans="1:79" ht="24" customHeight="1" collapsed="1">
      <c r="B556" s="86" t="s">
        <v>226</v>
      </c>
      <c r="C556" s="79" t="s">
        <v>212</v>
      </c>
      <c r="D556" s="79">
        <f>D527+1</f>
        <v>20</v>
      </c>
      <c r="E556" s="44">
        <v>2054</v>
      </c>
      <c r="F556" s="80" t="s">
        <v>234</v>
      </c>
      <c r="G556" s="44" t="s">
        <v>14</v>
      </c>
      <c r="H556" s="44"/>
      <c r="I556" s="105"/>
      <c r="J556" s="81">
        <v>42292</v>
      </c>
      <c r="K556" s="81" t="s">
        <v>178</v>
      </c>
      <c r="L556" s="81" t="s">
        <v>170</v>
      </c>
      <c r="M556" s="45"/>
      <c r="N556" s="44"/>
      <c r="O556" s="44"/>
      <c r="P556" s="45"/>
      <c r="Q556" s="44"/>
      <c r="R556" s="44"/>
      <c r="S556" s="45"/>
      <c r="T556" s="44"/>
      <c r="U556" s="44"/>
      <c r="V556" s="45"/>
      <c r="W556" s="44"/>
      <c r="X556" s="44"/>
      <c r="Y556" s="45"/>
      <c r="Z556" s="44"/>
      <c r="AA556" s="44"/>
      <c r="AB556" s="45"/>
      <c r="AC556" s="44"/>
      <c r="AD556" s="44"/>
      <c r="AE556" s="45"/>
      <c r="AF556" s="44"/>
      <c r="AG556" s="44"/>
      <c r="AH556" s="45"/>
      <c r="AI556" s="44"/>
      <c r="AJ556" s="44"/>
      <c r="AK556" s="45"/>
      <c r="AL556" s="44"/>
      <c r="AM556" s="44"/>
      <c r="AN556" s="45"/>
      <c r="AO556" s="44"/>
      <c r="AP556" s="44"/>
      <c r="AQ556" s="45"/>
      <c r="AR556" s="44"/>
      <c r="AS556" s="99">
        <v>9</v>
      </c>
      <c r="AT556" s="97">
        <v>9</v>
      </c>
      <c r="AU556" s="97">
        <v>9</v>
      </c>
      <c r="AV556" s="97">
        <v>9</v>
      </c>
      <c r="AW556" s="97">
        <v>9</v>
      </c>
      <c r="AX556" s="97">
        <v>9</v>
      </c>
      <c r="AY556" s="97">
        <v>9</v>
      </c>
      <c r="AZ556" s="97">
        <v>9</v>
      </c>
      <c r="BA556" s="98">
        <v>0</v>
      </c>
      <c r="BB556" s="98">
        <v>0</v>
      </c>
      <c r="BC556" s="98">
        <v>0</v>
      </c>
      <c r="BD556" s="98">
        <v>0</v>
      </c>
      <c r="BE556" s="98">
        <v>0</v>
      </c>
      <c r="BF556" s="98">
        <v>0</v>
      </c>
      <c r="BG556" s="98">
        <v>0</v>
      </c>
      <c r="BH556" s="99">
        <v>9</v>
      </c>
      <c r="BI556" s="99">
        <v>9</v>
      </c>
      <c r="BJ556" s="99">
        <v>9</v>
      </c>
      <c r="BK556" s="99">
        <v>9</v>
      </c>
      <c r="BL556" s="99">
        <v>9</v>
      </c>
      <c r="BM556" s="99">
        <v>9</v>
      </c>
      <c r="BN556" s="99">
        <v>9</v>
      </c>
      <c r="BO556" s="97">
        <v>9</v>
      </c>
      <c r="BP556" s="97">
        <v>9</v>
      </c>
      <c r="BQ556" s="97">
        <v>9</v>
      </c>
      <c r="BR556" s="97">
        <v>9</v>
      </c>
      <c r="BS556" s="97">
        <v>9</v>
      </c>
      <c r="BT556" s="97">
        <v>9</v>
      </c>
      <c r="BU556" s="99">
        <v>9</v>
      </c>
      <c r="BV556" s="97">
        <v>9</v>
      </c>
      <c r="BW556" s="97">
        <v>9</v>
      </c>
      <c r="BX556" s="97">
        <v>9</v>
      </c>
      <c r="BY556" s="97">
        <v>9</v>
      </c>
      <c r="BZ556" s="97">
        <v>9</v>
      </c>
      <c r="CA556" s="97">
        <v>9</v>
      </c>
    </row>
    <row r="557" spans="1:79" ht="24" hidden="1" customHeight="1" outlineLevel="1">
      <c r="A557" s="36">
        <v>1</v>
      </c>
      <c r="B557" s="88"/>
      <c r="C557" s="89"/>
      <c r="D557" s="89"/>
      <c r="E557" s="90"/>
      <c r="F557" s="91"/>
      <c r="G557" s="44" t="s">
        <v>218</v>
      </c>
      <c r="H557" s="96">
        <v>43318</v>
      </c>
      <c r="I557" s="105">
        <v>9</v>
      </c>
      <c r="J557" s="92"/>
      <c r="K557" s="92"/>
      <c r="L557" s="92"/>
      <c r="M557" s="93"/>
      <c r="N557" s="90"/>
      <c r="O557" s="94"/>
      <c r="P557" s="90"/>
      <c r="Q557" s="90"/>
      <c r="R557" s="94"/>
      <c r="S557" s="90"/>
      <c r="T557" s="90"/>
      <c r="U557" s="94"/>
      <c r="V557" s="45"/>
      <c r="W557" s="90"/>
      <c r="X557" s="44"/>
      <c r="Y557" s="45"/>
      <c r="Z557" s="90"/>
      <c r="AA557" s="94"/>
      <c r="AB557" s="45"/>
      <c r="AC557" s="90"/>
      <c r="AD557" s="44"/>
      <c r="AE557" s="45"/>
      <c r="AF557" s="90"/>
      <c r="AG557" s="94"/>
      <c r="AH557" s="90"/>
      <c r="AI557" s="90"/>
      <c r="AJ557" s="94"/>
      <c r="AK557" s="90"/>
      <c r="AL557" s="90"/>
      <c r="AM557" s="94"/>
      <c r="AN557" s="45"/>
      <c r="AO557" s="90"/>
      <c r="AP557" s="44"/>
      <c r="AQ557" s="45"/>
      <c r="AR557" s="90"/>
      <c r="AS557" s="97"/>
      <c r="AT557" s="98"/>
      <c r="AU557" s="98"/>
      <c r="AV557" s="98"/>
      <c r="AW557" s="98"/>
      <c r="AX557" s="98"/>
      <c r="AY557" s="98"/>
      <c r="AZ557" s="98"/>
      <c r="BA557" s="99"/>
      <c r="BB557" s="99"/>
      <c r="BC557" s="99"/>
      <c r="BD557" s="99"/>
      <c r="BE557" s="99"/>
      <c r="BF557" s="99"/>
      <c r="BG557" s="119"/>
      <c r="BH557" s="119"/>
      <c r="BI557" s="119"/>
      <c r="BJ557" s="119"/>
      <c r="BK557" s="119"/>
      <c r="BL557" s="119"/>
      <c r="BM557" s="119"/>
      <c r="BN557" s="119"/>
      <c r="BO557" s="119"/>
      <c r="BP557" s="119"/>
      <c r="BQ557" s="119"/>
      <c r="BR557" s="119"/>
      <c r="BS557" s="119"/>
      <c r="BT557" s="119"/>
      <c r="BU557" s="119"/>
      <c r="BV557" s="119"/>
      <c r="BW557" s="119"/>
      <c r="BX557" s="119"/>
      <c r="BY557" s="119"/>
      <c r="BZ557" s="119"/>
      <c r="CA557" s="119"/>
    </row>
    <row r="558" spans="1:79" ht="24" hidden="1" customHeight="1" outlineLevel="1">
      <c r="A558" s="36">
        <v>2</v>
      </c>
      <c r="B558" s="88"/>
      <c r="C558" s="89"/>
      <c r="D558" s="89"/>
      <c r="E558" s="90"/>
      <c r="F558" s="91"/>
      <c r="G558" s="44" t="s">
        <v>218</v>
      </c>
      <c r="H558" s="96">
        <v>43319</v>
      </c>
      <c r="I558" s="105">
        <v>0</v>
      </c>
      <c r="J558" s="92"/>
      <c r="K558" s="92"/>
      <c r="L558" s="92"/>
      <c r="M558" s="93"/>
      <c r="N558" s="90"/>
      <c r="O558" s="94"/>
      <c r="P558" s="90"/>
      <c r="Q558" s="90"/>
      <c r="R558" s="94"/>
      <c r="S558" s="90"/>
      <c r="T558" s="90"/>
      <c r="U558" s="94"/>
      <c r="V558" s="45"/>
      <c r="W558" s="90"/>
      <c r="X558" s="44"/>
      <c r="Y558" s="45"/>
      <c r="Z558" s="90"/>
      <c r="AA558" s="94"/>
      <c r="AB558" s="45"/>
      <c r="AC558" s="90"/>
      <c r="AD558" s="44"/>
      <c r="AE558" s="45"/>
      <c r="AF558" s="90"/>
      <c r="AG558" s="94"/>
      <c r="AH558" s="90"/>
      <c r="AI558" s="90"/>
      <c r="AJ558" s="94"/>
      <c r="AK558" s="90"/>
      <c r="AL558" s="90"/>
      <c r="AM558" s="94"/>
      <c r="AN558" s="45"/>
      <c r="AO558" s="90"/>
      <c r="AP558" s="44"/>
      <c r="AQ558" s="45"/>
      <c r="AR558" s="90"/>
      <c r="AS558" s="97"/>
      <c r="AT558" s="98"/>
      <c r="AU558" s="98"/>
      <c r="AV558" s="98"/>
      <c r="AW558" s="98"/>
      <c r="AX558" s="98"/>
      <c r="AY558" s="98"/>
      <c r="AZ558" s="98"/>
      <c r="BA558" s="99"/>
      <c r="BB558" s="99"/>
      <c r="BC558" s="99"/>
      <c r="BD558" s="99"/>
      <c r="BE558" s="99"/>
      <c r="BF558" s="99"/>
      <c r="BG558" s="119"/>
      <c r="BH558" s="119"/>
      <c r="BI558" s="119"/>
      <c r="BJ558" s="119"/>
      <c r="BK558" s="119"/>
      <c r="BL558" s="119"/>
      <c r="BM558" s="119"/>
      <c r="BN558" s="119"/>
      <c r="BO558" s="119"/>
      <c r="BP558" s="119"/>
      <c r="BQ558" s="119"/>
      <c r="BR558" s="119"/>
      <c r="BS558" s="119"/>
      <c r="BT558" s="119"/>
      <c r="BU558" s="119"/>
      <c r="BV558" s="119"/>
      <c r="BW558" s="119"/>
      <c r="BX558" s="119"/>
      <c r="BY558" s="119"/>
      <c r="BZ558" s="119"/>
      <c r="CA558" s="119"/>
    </row>
    <row r="559" spans="1:79" ht="24" hidden="1" customHeight="1" outlineLevel="1">
      <c r="A559" s="36">
        <v>3</v>
      </c>
      <c r="B559" s="88"/>
      <c r="C559" s="89"/>
      <c r="D559" s="89"/>
      <c r="E559" s="90"/>
      <c r="F559" s="91"/>
      <c r="G559" s="44" t="s">
        <v>218</v>
      </c>
      <c r="H559" s="96">
        <v>43320</v>
      </c>
      <c r="I559" s="105">
        <v>0</v>
      </c>
      <c r="J559" s="92"/>
      <c r="K559" s="92"/>
      <c r="L559" s="92"/>
      <c r="M559" s="93"/>
      <c r="N559" s="90"/>
      <c r="O559" s="94"/>
      <c r="P559" s="90"/>
      <c r="Q559" s="90"/>
      <c r="R559" s="94"/>
      <c r="S559" s="90"/>
      <c r="T559" s="90"/>
      <c r="U559" s="94"/>
      <c r="V559" s="45"/>
      <c r="W559" s="90"/>
      <c r="X559" s="44"/>
      <c r="Y559" s="45"/>
      <c r="Z559" s="90"/>
      <c r="AA559" s="94"/>
      <c r="AB559" s="45"/>
      <c r="AC559" s="90"/>
      <c r="AD559" s="44"/>
      <c r="AE559" s="45"/>
      <c r="AF559" s="90"/>
      <c r="AG559" s="94"/>
      <c r="AH559" s="90"/>
      <c r="AI559" s="90"/>
      <c r="AJ559" s="94"/>
      <c r="AK559" s="90"/>
      <c r="AL559" s="90"/>
      <c r="AM559" s="94"/>
      <c r="AN559" s="45"/>
      <c r="AO559" s="90"/>
      <c r="AP559" s="44"/>
      <c r="AQ559" s="45"/>
      <c r="AR559" s="90"/>
      <c r="AS559" s="97"/>
      <c r="AT559" s="98"/>
      <c r="AU559" s="98"/>
      <c r="AV559" s="98"/>
      <c r="AW559" s="98"/>
      <c r="AX559" s="98"/>
      <c r="AY559" s="98"/>
      <c r="AZ559" s="98"/>
      <c r="BA559" s="99"/>
      <c r="BB559" s="99"/>
      <c r="BC559" s="99"/>
      <c r="BD559" s="99"/>
      <c r="BE559" s="99"/>
      <c r="BF559" s="99"/>
      <c r="BG559" s="119"/>
      <c r="BH559" s="119"/>
      <c r="BI559" s="119"/>
      <c r="BJ559" s="119"/>
      <c r="BK559" s="119"/>
      <c r="BL559" s="119"/>
      <c r="BM559" s="119"/>
      <c r="BN559" s="119"/>
      <c r="BO559" s="119"/>
      <c r="BP559" s="119"/>
      <c r="BQ559" s="119"/>
      <c r="BR559" s="119"/>
      <c r="BS559" s="119"/>
      <c r="BT559" s="119"/>
      <c r="BU559" s="119"/>
      <c r="BV559" s="119"/>
      <c r="BW559" s="119"/>
      <c r="BX559" s="119"/>
      <c r="BY559" s="119"/>
      <c r="BZ559" s="119"/>
      <c r="CA559" s="119"/>
    </row>
    <row r="560" spans="1:79" ht="24" hidden="1" customHeight="1" outlineLevel="1">
      <c r="A560" s="36">
        <v>4</v>
      </c>
      <c r="B560" s="88"/>
      <c r="C560" s="89"/>
      <c r="D560" s="89"/>
      <c r="E560" s="90"/>
      <c r="F560" s="91"/>
      <c r="G560" s="44" t="s">
        <v>218</v>
      </c>
      <c r="H560" s="96">
        <v>43321</v>
      </c>
      <c r="I560" s="105">
        <v>0</v>
      </c>
      <c r="J560" s="92"/>
      <c r="K560" s="92"/>
      <c r="L560" s="92"/>
      <c r="M560" s="93"/>
      <c r="N560" s="90"/>
      <c r="O560" s="94"/>
      <c r="P560" s="90"/>
      <c r="Q560" s="90"/>
      <c r="R560" s="94"/>
      <c r="S560" s="90"/>
      <c r="T560" s="90"/>
      <c r="U560" s="94"/>
      <c r="V560" s="45"/>
      <c r="W560" s="90"/>
      <c r="X560" s="44"/>
      <c r="Y560" s="45"/>
      <c r="Z560" s="90"/>
      <c r="AA560" s="94"/>
      <c r="AB560" s="45"/>
      <c r="AC560" s="90"/>
      <c r="AD560" s="44"/>
      <c r="AE560" s="45"/>
      <c r="AF560" s="90"/>
      <c r="AG560" s="94"/>
      <c r="AH560" s="90"/>
      <c r="AI560" s="90"/>
      <c r="AJ560" s="94"/>
      <c r="AK560" s="90"/>
      <c r="AL560" s="90"/>
      <c r="AM560" s="94"/>
      <c r="AN560" s="45"/>
      <c r="AO560" s="90"/>
      <c r="AP560" s="44"/>
      <c r="AQ560" s="45"/>
      <c r="AR560" s="90"/>
      <c r="AS560" s="97"/>
      <c r="AT560" s="98"/>
      <c r="AU560" s="98"/>
      <c r="AV560" s="98"/>
      <c r="AW560" s="98"/>
      <c r="AX560" s="98"/>
      <c r="AY560" s="98"/>
      <c r="AZ560" s="98"/>
      <c r="BA560" s="99"/>
      <c r="BB560" s="99"/>
      <c r="BC560" s="99"/>
      <c r="BD560" s="99"/>
      <c r="BE560" s="99"/>
      <c r="BF560" s="99"/>
      <c r="BG560" s="119"/>
      <c r="BH560" s="119"/>
      <c r="BI560" s="119"/>
      <c r="BJ560" s="119"/>
      <c r="BK560" s="119"/>
      <c r="BL560" s="119"/>
      <c r="BM560" s="119"/>
      <c r="BN560" s="119"/>
      <c r="BO560" s="119"/>
      <c r="BP560" s="119"/>
      <c r="BQ560" s="119"/>
      <c r="BR560" s="119"/>
      <c r="BS560" s="119"/>
      <c r="BT560" s="119"/>
      <c r="BU560" s="119"/>
      <c r="BV560" s="119"/>
      <c r="BW560" s="119"/>
      <c r="BX560" s="119"/>
      <c r="BY560" s="119"/>
      <c r="BZ560" s="119"/>
      <c r="CA560" s="119"/>
    </row>
    <row r="561" spans="1:79" ht="24" hidden="1" customHeight="1" outlineLevel="1">
      <c r="A561" s="36">
        <v>5</v>
      </c>
      <c r="B561" s="88"/>
      <c r="C561" s="89"/>
      <c r="D561" s="89"/>
      <c r="E561" s="90"/>
      <c r="F561" s="91"/>
      <c r="G561" s="44" t="s">
        <v>218</v>
      </c>
      <c r="H561" s="96">
        <v>43322</v>
      </c>
      <c r="I561" s="105">
        <v>0</v>
      </c>
      <c r="J561" s="92"/>
      <c r="K561" s="92"/>
      <c r="L561" s="92"/>
      <c r="M561" s="93"/>
      <c r="N561" s="90"/>
      <c r="O561" s="94"/>
      <c r="P561" s="90"/>
      <c r="Q561" s="90"/>
      <c r="R561" s="94"/>
      <c r="S561" s="90"/>
      <c r="T561" s="90"/>
      <c r="U561" s="94"/>
      <c r="V561" s="45"/>
      <c r="W561" s="90"/>
      <c r="X561" s="44"/>
      <c r="Y561" s="45"/>
      <c r="Z561" s="90"/>
      <c r="AA561" s="94"/>
      <c r="AB561" s="45"/>
      <c r="AC561" s="90"/>
      <c r="AD561" s="44"/>
      <c r="AE561" s="45"/>
      <c r="AF561" s="90"/>
      <c r="AG561" s="94"/>
      <c r="AH561" s="90"/>
      <c r="AI561" s="90"/>
      <c r="AJ561" s="94"/>
      <c r="AK561" s="90"/>
      <c r="AL561" s="90"/>
      <c r="AM561" s="94"/>
      <c r="AN561" s="45"/>
      <c r="AO561" s="90"/>
      <c r="AP561" s="44"/>
      <c r="AQ561" s="45"/>
      <c r="AR561" s="90"/>
      <c r="AS561" s="97"/>
      <c r="AT561" s="98"/>
      <c r="AU561" s="98"/>
      <c r="AV561" s="98"/>
      <c r="AW561" s="98"/>
      <c r="AX561" s="98"/>
      <c r="AY561" s="98"/>
      <c r="AZ561" s="98"/>
      <c r="BA561" s="99"/>
      <c r="BB561" s="99"/>
      <c r="BC561" s="99"/>
      <c r="BD561" s="99"/>
      <c r="BE561" s="99"/>
      <c r="BF561" s="99"/>
      <c r="BG561" s="119"/>
      <c r="BH561" s="119"/>
      <c r="BI561" s="119"/>
      <c r="BJ561" s="119"/>
      <c r="BK561" s="119"/>
      <c r="BL561" s="119"/>
      <c r="BM561" s="119"/>
      <c r="BN561" s="119"/>
      <c r="BO561" s="119"/>
      <c r="BP561" s="119"/>
      <c r="BQ561" s="119"/>
      <c r="BR561" s="119"/>
      <c r="BS561" s="119"/>
      <c r="BT561" s="119"/>
      <c r="BU561" s="119"/>
      <c r="BV561" s="119"/>
      <c r="BW561" s="119"/>
      <c r="BX561" s="119"/>
      <c r="BY561" s="119"/>
      <c r="BZ561" s="119"/>
      <c r="CA561" s="119"/>
    </row>
    <row r="562" spans="1:79" ht="24" hidden="1" customHeight="1" outlineLevel="1">
      <c r="A562" s="36">
        <v>6</v>
      </c>
      <c r="B562" s="88"/>
      <c r="C562" s="89"/>
      <c r="D562" s="89"/>
      <c r="E562" s="90"/>
      <c r="F562" s="91"/>
      <c r="G562" s="44" t="s">
        <v>218</v>
      </c>
      <c r="H562" s="96">
        <v>43323</v>
      </c>
      <c r="I562" s="105">
        <v>0</v>
      </c>
      <c r="J562" s="92"/>
      <c r="K562" s="92"/>
      <c r="L562" s="92"/>
      <c r="M562" s="93"/>
      <c r="N562" s="90"/>
      <c r="O562" s="94"/>
      <c r="P562" s="90"/>
      <c r="Q562" s="90"/>
      <c r="R562" s="94"/>
      <c r="S562" s="90"/>
      <c r="T562" s="90"/>
      <c r="U562" s="94"/>
      <c r="V562" s="45"/>
      <c r="W562" s="90"/>
      <c r="X562" s="44"/>
      <c r="Y562" s="45"/>
      <c r="Z562" s="90"/>
      <c r="AA562" s="94"/>
      <c r="AB562" s="45"/>
      <c r="AC562" s="90"/>
      <c r="AD562" s="44"/>
      <c r="AE562" s="45"/>
      <c r="AF562" s="90"/>
      <c r="AG562" s="94"/>
      <c r="AH562" s="90"/>
      <c r="AI562" s="90"/>
      <c r="AJ562" s="94"/>
      <c r="AK562" s="90"/>
      <c r="AL562" s="90"/>
      <c r="AM562" s="94"/>
      <c r="AN562" s="45"/>
      <c r="AO562" s="90"/>
      <c r="AP562" s="44"/>
      <c r="AQ562" s="45"/>
      <c r="AR562" s="90"/>
      <c r="AS562" s="97"/>
      <c r="AT562" s="98"/>
      <c r="AU562" s="98"/>
      <c r="AV562" s="98"/>
      <c r="AW562" s="98"/>
      <c r="AX562" s="98"/>
      <c r="AY562" s="98"/>
      <c r="AZ562" s="98"/>
      <c r="BA562" s="99"/>
      <c r="BB562" s="99"/>
      <c r="BC562" s="99"/>
      <c r="BD562" s="99"/>
      <c r="BE562" s="99"/>
      <c r="BF562" s="99"/>
      <c r="BG562" s="119"/>
      <c r="BH562" s="119"/>
      <c r="BI562" s="119"/>
      <c r="BJ562" s="119"/>
      <c r="BK562" s="119"/>
      <c r="BL562" s="119"/>
      <c r="BM562" s="119"/>
      <c r="BN562" s="119"/>
      <c r="BO562" s="119"/>
      <c r="BP562" s="119"/>
      <c r="BQ562" s="119"/>
      <c r="BR562" s="119"/>
      <c r="BS562" s="119"/>
      <c r="BT562" s="119"/>
      <c r="BU562" s="119"/>
      <c r="BV562" s="119"/>
      <c r="BW562" s="119"/>
      <c r="BX562" s="119"/>
      <c r="BY562" s="119"/>
      <c r="BZ562" s="119"/>
      <c r="CA562" s="119"/>
    </row>
    <row r="563" spans="1:79" ht="24" hidden="1" customHeight="1" outlineLevel="1">
      <c r="A563" s="36">
        <v>7</v>
      </c>
      <c r="B563" s="88"/>
      <c r="C563" s="89"/>
      <c r="D563" s="89"/>
      <c r="E563" s="90"/>
      <c r="F563" s="91"/>
      <c r="G563" s="44" t="s">
        <v>218</v>
      </c>
      <c r="H563" s="96">
        <v>43324</v>
      </c>
      <c r="I563" s="105">
        <v>0</v>
      </c>
      <c r="J563" s="92"/>
      <c r="K563" s="92"/>
      <c r="L563" s="92"/>
      <c r="M563" s="93"/>
      <c r="N563" s="90"/>
      <c r="O563" s="94"/>
      <c r="P563" s="90"/>
      <c r="Q563" s="90"/>
      <c r="R563" s="94"/>
      <c r="S563" s="90"/>
      <c r="T563" s="90"/>
      <c r="U563" s="94"/>
      <c r="V563" s="45"/>
      <c r="W563" s="90"/>
      <c r="X563" s="44"/>
      <c r="Y563" s="45"/>
      <c r="Z563" s="90"/>
      <c r="AA563" s="94"/>
      <c r="AB563" s="45"/>
      <c r="AC563" s="90"/>
      <c r="AD563" s="44"/>
      <c r="AE563" s="45"/>
      <c r="AF563" s="90"/>
      <c r="AG563" s="94"/>
      <c r="AH563" s="90"/>
      <c r="AI563" s="90"/>
      <c r="AJ563" s="94"/>
      <c r="AK563" s="90"/>
      <c r="AL563" s="90"/>
      <c r="AM563" s="94"/>
      <c r="AN563" s="45"/>
      <c r="AO563" s="90"/>
      <c r="AP563" s="44"/>
      <c r="AQ563" s="45"/>
      <c r="AR563" s="90"/>
      <c r="AS563" s="97"/>
      <c r="AT563" s="98"/>
      <c r="AU563" s="98"/>
      <c r="AV563" s="98"/>
      <c r="AW563" s="98"/>
      <c r="AX563" s="98"/>
      <c r="AY563" s="98"/>
      <c r="AZ563" s="98"/>
      <c r="BA563" s="99"/>
      <c r="BB563" s="99"/>
      <c r="BC563" s="99"/>
      <c r="BD563" s="99"/>
      <c r="BE563" s="99"/>
      <c r="BF563" s="99"/>
      <c r="BG563" s="119"/>
      <c r="BH563" s="119"/>
      <c r="BI563" s="119"/>
      <c r="BJ563" s="119"/>
      <c r="BK563" s="119"/>
      <c r="BL563" s="119"/>
      <c r="BM563" s="119"/>
      <c r="BN563" s="119"/>
      <c r="BO563" s="119"/>
      <c r="BP563" s="119"/>
      <c r="BQ563" s="119"/>
      <c r="BR563" s="119"/>
      <c r="BS563" s="119"/>
      <c r="BT563" s="119"/>
      <c r="BU563" s="119"/>
      <c r="BV563" s="119"/>
      <c r="BW563" s="119"/>
      <c r="BX563" s="119"/>
      <c r="BY563" s="119"/>
      <c r="BZ563" s="119"/>
      <c r="CA563" s="119"/>
    </row>
    <row r="564" spans="1:79" ht="24" hidden="1" customHeight="1" outlineLevel="1">
      <c r="A564" s="36">
        <v>8</v>
      </c>
      <c r="B564" s="88"/>
      <c r="C564" s="89"/>
      <c r="D564" s="89"/>
      <c r="E564" s="90"/>
      <c r="F564" s="91"/>
      <c r="G564" s="44" t="s">
        <v>218</v>
      </c>
      <c r="H564" s="96">
        <v>43325</v>
      </c>
      <c r="I564" s="105">
        <v>0</v>
      </c>
      <c r="J564" s="92"/>
      <c r="K564" s="92"/>
      <c r="L564" s="92"/>
      <c r="M564" s="93"/>
      <c r="N564" s="90"/>
      <c r="O564" s="94"/>
      <c r="P564" s="90"/>
      <c r="Q564" s="90"/>
      <c r="R564" s="94"/>
      <c r="S564" s="90"/>
      <c r="T564" s="90"/>
      <c r="U564" s="94"/>
      <c r="V564" s="45"/>
      <c r="W564" s="90"/>
      <c r="X564" s="44"/>
      <c r="Y564" s="45"/>
      <c r="Z564" s="90"/>
      <c r="AA564" s="94"/>
      <c r="AB564" s="45"/>
      <c r="AC564" s="90"/>
      <c r="AD564" s="44"/>
      <c r="AE564" s="45"/>
      <c r="AF564" s="90"/>
      <c r="AG564" s="94"/>
      <c r="AH564" s="90"/>
      <c r="AI564" s="90"/>
      <c r="AJ564" s="94"/>
      <c r="AK564" s="90"/>
      <c r="AL564" s="90"/>
      <c r="AM564" s="94"/>
      <c r="AN564" s="45"/>
      <c r="AO564" s="90"/>
      <c r="AP564" s="44"/>
      <c r="AQ564" s="45"/>
      <c r="AR564" s="90"/>
      <c r="AS564" s="97"/>
      <c r="AT564" s="98"/>
      <c r="AU564" s="98"/>
      <c r="AV564" s="98"/>
      <c r="AW564" s="98"/>
      <c r="AX564" s="98"/>
      <c r="AY564" s="98"/>
      <c r="AZ564" s="98"/>
      <c r="BA564" s="99"/>
      <c r="BB564" s="99"/>
      <c r="BC564" s="99"/>
      <c r="BD564" s="99"/>
      <c r="BE564" s="99"/>
      <c r="BF564" s="99"/>
      <c r="BG564" s="119"/>
      <c r="BH564" s="119"/>
      <c r="BI564" s="119"/>
      <c r="BJ564" s="119"/>
      <c r="BK564" s="119"/>
      <c r="BL564" s="119"/>
      <c r="BM564" s="119"/>
      <c r="BN564" s="119"/>
      <c r="BO564" s="119"/>
      <c r="BP564" s="119"/>
      <c r="BQ564" s="119"/>
      <c r="BR564" s="119"/>
      <c r="BS564" s="119"/>
      <c r="BT564" s="119"/>
      <c r="BU564" s="119"/>
      <c r="BV564" s="119"/>
      <c r="BW564" s="119"/>
      <c r="BX564" s="119"/>
      <c r="BY564" s="119"/>
      <c r="BZ564" s="119"/>
      <c r="CA564" s="119"/>
    </row>
    <row r="565" spans="1:79" ht="24" hidden="1" customHeight="1" outlineLevel="1">
      <c r="A565" s="36">
        <v>9</v>
      </c>
      <c r="B565" s="88"/>
      <c r="C565" s="89"/>
      <c r="D565" s="89"/>
      <c r="E565" s="90"/>
      <c r="F565" s="91"/>
      <c r="G565" s="44" t="s">
        <v>218</v>
      </c>
      <c r="H565" s="96">
        <v>43326</v>
      </c>
      <c r="I565" s="105">
        <v>9</v>
      </c>
      <c r="J565" s="92"/>
      <c r="K565" s="92"/>
      <c r="L565" s="92"/>
      <c r="M565" s="93"/>
      <c r="N565" s="90"/>
      <c r="O565" s="94"/>
      <c r="P565" s="90"/>
      <c r="Q565" s="90"/>
      <c r="R565" s="94"/>
      <c r="S565" s="90"/>
      <c r="T565" s="90"/>
      <c r="U565" s="94"/>
      <c r="V565" s="45"/>
      <c r="W565" s="90"/>
      <c r="X565" s="44"/>
      <c r="Y565" s="45"/>
      <c r="Z565" s="90"/>
      <c r="AA565" s="94"/>
      <c r="AB565" s="45"/>
      <c r="AC565" s="90"/>
      <c r="AD565" s="44"/>
      <c r="AE565" s="45"/>
      <c r="AF565" s="90"/>
      <c r="AG565" s="94"/>
      <c r="AH565" s="90"/>
      <c r="AI565" s="90"/>
      <c r="AJ565" s="94"/>
      <c r="AK565" s="90"/>
      <c r="AL565" s="90"/>
      <c r="AM565" s="94"/>
      <c r="AN565" s="45"/>
      <c r="AO565" s="90"/>
      <c r="AP565" s="44"/>
      <c r="AQ565" s="45"/>
      <c r="AR565" s="90"/>
      <c r="AS565" s="97"/>
      <c r="AT565" s="98"/>
      <c r="AU565" s="98"/>
      <c r="AV565" s="98"/>
      <c r="AW565" s="98"/>
      <c r="AX565" s="98"/>
      <c r="AY565" s="98"/>
      <c r="AZ565" s="98"/>
      <c r="BA565" s="99"/>
      <c r="BB565" s="99"/>
      <c r="BC565" s="99"/>
      <c r="BD565" s="99"/>
      <c r="BE565" s="99"/>
      <c r="BF565" s="99"/>
      <c r="BG565" s="119"/>
      <c r="BH565" s="119"/>
      <c r="BI565" s="119"/>
      <c r="BJ565" s="119"/>
      <c r="BK565" s="119"/>
      <c r="BL565" s="119"/>
      <c r="BM565" s="119"/>
      <c r="BN565" s="119"/>
      <c r="BO565" s="119"/>
      <c r="BP565" s="119"/>
      <c r="BQ565" s="119"/>
      <c r="BR565" s="119"/>
      <c r="BS565" s="119"/>
      <c r="BT565" s="119"/>
      <c r="BU565" s="119"/>
      <c r="BV565" s="119"/>
      <c r="BW565" s="119"/>
      <c r="BX565" s="119"/>
      <c r="BY565" s="119"/>
      <c r="BZ565" s="119"/>
      <c r="CA565" s="119"/>
    </row>
    <row r="566" spans="1:79" ht="24" hidden="1" customHeight="1" outlineLevel="1">
      <c r="A566" s="36">
        <v>10</v>
      </c>
      <c r="B566" s="88"/>
      <c r="C566" s="89"/>
      <c r="D566" s="89"/>
      <c r="E566" s="90"/>
      <c r="F566" s="91"/>
      <c r="G566" s="44" t="s">
        <v>218</v>
      </c>
      <c r="H566" s="96">
        <v>43327</v>
      </c>
      <c r="I566" s="105">
        <v>9</v>
      </c>
      <c r="J566" s="92"/>
      <c r="K566" s="92"/>
      <c r="L566" s="92"/>
      <c r="M566" s="93"/>
      <c r="N566" s="90"/>
      <c r="O566" s="94"/>
      <c r="P566" s="90"/>
      <c r="Q566" s="90"/>
      <c r="R566" s="94"/>
      <c r="S566" s="90"/>
      <c r="T566" s="90"/>
      <c r="U566" s="94"/>
      <c r="V566" s="45"/>
      <c r="W566" s="90"/>
      <c r="X566" s="44"/>
      <c r="Y566" s="45"/>
      <c r="Z566" s="90"/>
      <c r="AA566" s="94"/>
      <c r="AB566" s="45"/>
      <c r="AC566" s="90"/>
      <c r="AD566" s="44"/>
      <c r="AE566" s="45"/>
      <c r="AF566" s="90"/>
      <c r="AG566" s="94"/>
      <c r="AH566" s="90"/>
      <c r="AI566" s="90"/>
      <c r="AJ566" s="94"/>
      <c r="AK566" s="90"/>
      <c r="AL566" s="90"/>
      <c r="AM566" s="94"/>
      <c r="AN566" s="45"/>
      <c r="AO566" s="90"/>
      <c r="AP566" s="44"/>
      <c r="AQ566" s="45"/>
      <c r="AR566" s="90"/>
      <c r="AS566" s="97"/>
      <c r="AT566" s="98"/>
      <c r="AU566" s="98"/>
      <c r="AV566" s="98"/>
      <c r="AW566" s="98"/>
      <c r="AX566" s="98"/>
      <c r="AY566" s="98"/>
      <c r="AZ566" s="98"/>
      <c r="BA566" s="99"/>
      <c r="BB566" s="99"/>
      <c r="BC566" s="99"/>
      <c r="BD566" s="99"/>
      <c r="BE566" s="99"/>
      <c r="BF566" s="99"/>
      <c r="BG566" s="119"/>
      <c r="BH566" s="119"/>
      <c r="BI566" s="119"/>
      <c r="BJ566" s="119"/>
      <c r="BK566" s="119"/>
      <c r="BL566" s="119"/>
      <c r="BM566" s="119"/>
      <c r="BN566" s="119"/>
      <c r="BO566" s="119"/>
      <c r="BP566" s="119"/>
      <c r="BQ566" s="119"/>
      <c r="BR566" s="119"/>
      <c r="BS566" s="119"/>
      <c r="BT566" s="119"/>
      <c r="BU566" s="119"/>
      <c r="BV566" s="119"/>
      <c r="BW566" s="119"/>
      <c r="BX566" s="119"/>
      <c r="BY566" s="119"/>
      <c r="BZ566" s="119"/>
      <c r="CA566" s="119"/>
    </row>
    <row r="567" spans="1:79" ht="24" hidden="1" customHeight="1" outlineLevel="1">
      <c r="A567" s="36">
        <v>11</v>
      </c>
      <c r="B567" s="88"/>
      <c r="C567" s="89"/>
      <c r="D567" s="89"/>
      <c r="E567" s="90"/>
      <c r="F567" s="91"/>
      <c r="G567" s="44" t="s">
        <v>218</v>
      </c>
      <c r="H567" s="96">
        <v>43328</v>
      </c>
      <c r="I567" s="105">
        <v>9</v>
      </c>
      <c r="J567" s="92"/>
      <c r="K567" s="92"/>
      <c r="L567" s="92"/>
      <c r="M567" s="93"/>
      <c r="N567" s="90"/>
      <c r="O567" s="94"/>
      <c r="P567" s="90"/>
      <c r="Q567" s="90"/>
      <c r="R567" s="94"/>
      <c r="S567" s="90"/>
      <c r="T567" s="90"/>
      <c r="U567" s="94"/>
      <c r="V567" s="45"/>
      <c r="W567" s="90"/>
      <c r="X567" s="44"/>
      <c r="Y567" s="45"/>
      <c r="Z567" s="90"/>
      <c r="AA567" s="94"/>
      <c r="AB567" s="45"/>
      <c r="AC567" s="90"/>
      <c r="AD567" s="44"/>
      <c r="AE567" s="45"/>
      <c r="AF567" s="90"/>
      <c r="AG567" s="94"/>
      <c r="AH567" s="90"/>
      <c r="AI567" s="90"/>
      <c r="AJ567" s="94"/>
      <c r="AK567" s="90"/>
      <c r="AL567" s="90"/>
      <c r="AM567" s="94"/>
      <c r="AN567" s="45"/>
      <c r="AO567" s="90"/>
      <c r="AP567" s="44"/>
      <c r="AQ567" s="45"/>
      <c r="AR567" s="90"/>
      <c r="AS567" s="97"/>
      <c r="AT567" s="98"/>
      <c r="AU567" s="98"/>
      <c r="AV567" s="98"/>
      <c r="AW567" s="98"/>
      <c r="AX567" s="98"/>
      <c r="AY567" s="98"/>
      <c r="AZ567" s="98"/>
      <c r="BA567" s="99"/>
      <c r="BB567" s="99"/>
      <c r="BC567" s="99"/>
      <c r="BD567" s="99"/>
      <c r="BE567" s="99"/>
      <c r="BF567" s="99"/>
      <c r="BG567" s="119"/>
      <c r="BH567" s="119"/>
      <c r="BI567" s="119"/>
      <c r="BJ567" s="119"/>
      <c r="BK567" s="119"/>
      <c r="BL567" s="119"/>
      <c r="BM567" s="119"/>
      <c r="BN567" s="119"/>
      <c r="BO567" s="119"/>
      <c r="BP567" s="119"/>
      <c r="BQ567" s="119"/>
      <c r="BR567" s="119"/>
      <c r="BS567" s="119"/>
      <c r="BT567" s="119"/>
      <c r="BU567" s="119"/>
      <c r="BV567" s="119"/>
      <c r="BW567" s="119"/>
      <c r="BX567" s="119"/>
      <c r="BY567" s="119"/>
      <c r="BZ567" s="119"/>
      <c r="CA567" s="119"/>
    </row>
    <row r="568" spans="1:79" ht="24" hidden="1" customHeight="1" outlineLevel="1">
      <c r="A568" s="36">
        <v>12</v>
      </c>
      <c r="B568" s="88"/>
      <c r="C568" s="89"/>
      <c r="D568" s="89"/>
      <c r="E568" s="90"/>
      <c r="F568" s="91"/>
      <c r="G568" s="44" t="s">
        <v>218</v>
      </c>
      <c r="H568" s="96">
        <v>43329</v>
      </c>
      <c r="I568" s="105">
        <v>9</v>
      </c>
      <c r="J568" s="92"/>
      <c r="K568" s="92"/>
      <c r="L568" s="92"/>
      <c r="M568" s="93"/>
      <c r="N568" s="90"/>
      <c r="O568" s="94"/>
      <c r="P568" s="90"/>
      <c r="Q568" s="90"/>
      <c r="R568" s="94"/>
      <c r="S568" s="90"/>
      <c r="T568" s="90"/>
      <c r="U568" s="94"/>
      <c r="V568" s="45"/>
      <c r="W568" s="90"/>
      <c r="X568" s="44"/>
      <c r="Y568" s="45"/>
      <c r="Z568" s="90"/>
      <c r="AA568" s="94"/>
      <c r="AB568" s="45"/>
      <c r="AC568" s="90"/>
      <c r="AD568" s="44"/>
      <c r="AE568" s="45"/>
      <c r="AF568" s="90"/>
      <c r="AG568" s="94"/>
      <c r="AH568" s="90"/>
      <c r="AI568" s="90"/>
      <c r="AJ568" s="94"/>
      <c r="AK568" s="90"/>
      <c r="AL568" s="90"/>
      <c r="AM568" s="94"/>
      <c r="AN568" s="45"/>
      <c r="AO568" s="90"/>
      <c r="AP568" s="44"/>
      <c r="AQ568" s="45"/>
      <c r="AR568" s="90"/>
      <c r="AS568" s="97"/>
      <c r="AT568" s="98"/>
      <c r="AU568" s="98"/>
      <c r="AV568" s="98"/>
      <c r="AW568" s="98"/>
      <c r="AX568" s="98"/>
      <c r="AY568" s="98"/>
      <c r="AZ568" s="98"/>
      <c r="BA568" s="99"/>
      <c r="BB568" s="99"/>
      <c r="BC568" s="99"/>
      <c r="BD568" s="99"/>
      <c r="BE568" s="99"/>
      <c r="BF568" s="99"/>
      <c r="BG568" s="119"/>
      <c r="BH568" s="119"/>
      <c r="BI568" s="119"/>
      <c r="BJ568" s="119"/>
      <c r="BK568" s="119"/>
      <c r="BL568" s="119"/>
      <c r="BM568" s="119"/>
      <c r="BN568" s="119"/>
      <c r="BO568" s="119"/>
      <c r="BP568" s="119"/>
      <c r="BQ568" s="119"/>
      <c r="BR568" s="119"/>
      <c r="BS568" s="119"/>
      <c r="BT568" s="119"/>
      <c r="BU568" s="119"/>
      <c r="BV568" s="119"/>
      <c r="BW568" s="119"/>
      <c r="BX568" s="119"/>
      <c r="BY568" s="119"/>
      <c r="BZ568" s="119"/>
      <c r="CA568" s="119"/>
    </row>
    <row r="569" spans="1:79" ht="24" hidden="1" customHeight="1" outlineLevel="1">
      <c r="A569" s="36">
        <v>13</v>
      </c>
      <c r="B569" s="88"/>
      <c r="C569" s="89"/>
      <c r="D569" s="89"/>
      <c r="E569" s="90"/>
      <c r="F569" s="91"/>
      <c r="G569" s="44" t="s">
        <v>218</v>
      </c>
      <c r="H569" s="96">
        <v>43330</v>
      </c>
      <c r="I569" s="105">
        <v>9</v>
      </c>
      <c r="J569" s="92"/>
      <c r="K569" s="92"/>
      <c r="L569" s="92"/>
      <c r="M569" s="93"/>
      <c r="N569" s="90"/>
      <c r="O569" s="94"/>
      <c r="P569" s="90"/>
      <c r="Q569" s="90"/>
      <c r="R569" s="94"/>
      <c r="S569" s="90"/>
      <c r="T569" s="90"/>
      <c r="U569" s="94"/>
      <c r="V569" s="45"/>
      <c r="W569" s="90"/>
      <c r="X569" s="44"/>
      <c r="Y569" s="45"/>
      <c r="Z569" s="90"/>
      <c r="AA569" s="94"/>
      <c r="AB569" s="45"/>
      <c r="AC569" s="90"/>
      <c r="AD569" s="44"/>
      <c r="AE569" s="45"/>
      <c r="AF569" s="90"/>
      <c r="AG569" s="94"/>
      <c r="AH569" s="90"/>
      <c r="AI569" s="90"/>
      <c r="AJ569" s="94"/>
      <c r="AK569" s="90"/>
      <c r="AL569" s="90"/>
      <c r="AM569" s="94"/>
      <c r="AN569" s="45"/>
      <c r="AO569" s="90"/>
      <c r="AP569" s="44"/>
      <c r="AQ569" s="45"/>
      <c r="AR569" s="90"/>
      <c r="AS569" s="97"/>
      <c r="AT569" s="98"/>
      <c r="AU569" s="98"/>
      <c r="AV569" s="98"/>
      <c r="AW569" s="98"/>
      <c r="AX569" s="98"/>
      <c r="AY569" s="98"/>
      <c r="AZ569" s="98"/>
      <c r="BA569" s="99"/>
      <c r="BB569" s="99"/>
      <c r="BC569" s="99"/>
      <c r="BD569" s="99"/>
      <c r="BE569" s="99"/>
      <c r="BF569" s="99"/>
      <c r="BG569" s="119"/>
      <c r="BH569" s="119"/>
      <c r="BI569" s="119"/>
      <c r="BJ569" s="119"/>
      <c r="BK569" s="119"/>
      <c r="BL569" s="119"/>
      <c r="BM569" s="119"/>
      <c r="BN569" s="119"/>
      <c r="BO569" s="119"/>
      <c r="BP569" s="119"/>
      <c r="BQ569" s="119"/>
      <c r="BR569" s="119"/>
      <c r="BS569" s="119"/>
      <c r="BT569" s="119"/>
      <c r="BU569" s="119"/>
      <c r="BV569" s="119"/>
      <c r="BW569" s="119"/>
      <c r="BX569" s="119"/>
      <c r="BY569" s="119"/>
      <c r="BZ569" s="119"/>
      <c r="CA569" s="119"/>
    </row>
    <row r="570" spans="1:79" ht="24" hidden="1" customHeight="1" outlineLevel="1">
      <c r="A570" s="36">
        <v>14</v>
      </c>
      <c r="B570" s="88"/>
      <c r="C570" s="89"/>
      <c r="D570" s="89"/>
      <c r="E570" s="90"/>
      <c r="F570" s="91"/>
      <c r="G570" s="44" t="s">
        <v>218</v>
      </c>
      <c r="H570" s="96">
        <v>43331</v>
      </c>
      <c r="I570" s="105">
        <v>9</v>
      </c>
      <c r="J570" s="92"/>
      <c r="K570" s="92"/>
      <c r="L570" s="92"/>
      <c r="M570" s="93"/>
      <c r="N570" s="90"/>
      <c r="O570" s="94"/>
      <c r="P570" s="90"/>
      <c r="Q570" s="90"/>
      <c r="R570" s="94"/>
      <c r="S570" s="90"/>
      <c r="T570" s="90"/>
      <c r="U570" s="94"/>
      <c r="V570" s="45"/>
      <c r="W570" s="90"/>
      <c r="X570" s="44"/>
      <c r="Y570" s="45"/>
      <c r="Z570" s="90"/>
      <c r="AA570" s="94"/>
      <c r="AB570" s="45"/>
      <c r="AC570" s="90"/>
      <c r="AD570" s="44"/>
      <c r="AE570" s="45"/>
      <c r="AF570" s="90"/>
      <c r="AG570" s="94"/>
      <c r="AH570" s="90"/>
      <c r="AI570" s="90"/>
      <c r="AJ570" s="94"/>
      <c r="AK570" s="90"/>
      <c r="AL570" s="90"/>
      <c r="AM570" s="94"/>
      <c r="AN570" s="45"/>
      <c r="AO570" s="90"/>
      <c r="AP570" s="44"/>
      <c r="AQ570" s="45"/>
      <c r="AR570" s="90"/>
      <c r="AS570" s="97"/>
      <c r="AT570" s="98"/>
      <c r="AU570" s="98"/>
      <c r="AV570" s="98"/>
      <c r="AW570" s="98"/>
      <c r="AX570" s="98"/>
      <c r="AY570" s="98"/>
      <c r="AZ570" s="98"/>
      <c r="BA570" s="99"/>
      <c r="BB570" s="99"/>
      <c r="BC570" s="99"/>
      <c r="BD570" s="99"/>
      <c r="BE570" s="99"/>
      <c r="BF570" s="99"/>
      <c r="BG570" s="119"/>
      <c r="BH570" s="119"/>
      <c r="BI570" s="119"/>
      <c r="BJ570" s="119"/>
      <c r="BK570" s="119"/>
      <c r="BL570" s="119"/>
      <c r="BM570" s="119"/>
      <c r="BN570" s="119"/>
      <c r="BO570" s="119"/>
      <c r="BP570" s="119"/>
      <c r="BQ570" s="119"/>
      <c r="BR570" s="119"/>
      <c r="BS570" s="119"/>
      <c r="BT570" s="119"/>
      <c r="BU570" s="119"/>
      <c r="BV570" s="119"/>
      <c r="BW570" s="119"/>
      <c r="BX570" s="119"/>
      <c r="BY570" s="119"/>
      <c r="BZ570" s="119"/>
      <c r="CA570" s="119"/>
    </row>
    <row r="571" spans="1:79" ht="24" hidden="1" customHeight="1" outlineLevel="1">
      <c r="B571" s="88"/>
      <c r="C571" s="89"/>
      <c r="D571" s="89"/>
      <c r="E571" s="90"/>
      <c r="F571" s="91"/>
      <c r="G571" s="44" t="s">
        <v>218</v>
      </c>
      <c r="H571" s="96">
        <v>43332</v>
      </c>
      <c r="I571" s="105">
        <v>9</v>
      </c>
      <c r="J571" s="92"/>
      <c r="K571" s="92"/>
      <c r="L571" s="92"/>
      <c r="M571" s="93"/>
      <c r="N571" s="90"/>
      <c r="O571" s="94"/>
      <c r="P571" s="90"/>
      <c r="Q571" s="90"/>
      <c r="R571" s="94"/>
      <c r="S571" s="90"/>
      <c r="T571" s="90"/>
      <c r="U571" s="94"/>
      <c r="V571" s="45"/>
      <c r="W571" s="90"/>
      <c r="X571" s="44"/>
      <c r="Y571" s="45"/>
      <c r="Z571" s="90"/>
      <c r="AA571" s="94"/>
      <c r="AB571" s="45"/>
      <c r="AC571" s="90"/>
      <c r="AD571" s="44"/>
      <c r="AE571" s="45"/>
      <c r="AF571" s="90"/>
      <c r="AG571" s="94"/>
      <c r="AH571" s="90"/>
      <c r="AI571" s="90"/>
      <c r="AJ571" s="94"/>
      <c r="AK571" s="90"/>
      <c r="AL571" s="90"/>
      <c r="AM571" s="94"/>
      <c r="AN571" s="45"/>
      <c r="AO571" s="90"/>
      <c r="AP571" s="44"/>
      <c r="AQ571" s="45"/>
      <c r="AR571" s="90"/>
      <c r="AS571" s="97"/>
      <c r="AT571" s="98"/>
      <c r="AU571" s="98"/>
      <c r="AV571" s="98"/>
      <c r="AW571" s="98"/>
      <c r="AX571" s="98"/>
      <c r="AY571" s="98"/>
      <c r="AZ571" s="98"/>
      <c r="BA571" s="99"/>
      <c r="BB571" s="99"/>
      <c r="BC571" s="99"/>
      <c r="BD571" s="99"/>
      <c r="BE571" s="99"/>
      <c r="BF571" s="99"/>
      <c r="BG571" s="119"/>
      <c r="BH571" s="119"/>
      <c r="BI571" s="119"/>
      <c r="BJ571" s="119"/>
      <c r="BK571" s="119"/>
      <c r="BL571" s="119"/>
      <c r="BM571" s="119"/>
      <c r="BN571" s="119"/>
      <c r="BO571" s="119"/>
      <c r="BP571" s="119"/>
      <c r="BQ571" s="119"/>
      <c r="BR571" s="119"/>
      <c r="BS571" s="119"/>
      <c r="BT571" s="119"/>
      <c r="BU571" s="119"/>
      <c r="BV571" s="119"/>
      <c r="BW571" s="119"/>
      <c r="BX571" s="119"/>
      <c r="BY571" s="119"/>
      <c r="BZ571" s="119"/>
      <c r="CA571" s="119"/>
    </row>
    <row r="572" spans="1:79" ht="24" hidden="1" customHeight="1" outlineLevel="1">
      <c r="B572" s="88"/>
      <c r="C572" s="89"/>
      <c r="D572" s="89"/>
      <c r="E572" s="90"/>
      <c r="F572" s="91"/>
      <c r="G572" s="44" t="s">
        <v>218</v>
      </c>
      <c r="H572" s="96">
        <v>43333</v>
      </c>
      <c r="I572" s="105">
        <v>9</v>
      </c>
      <c r="J572" s="92"/>
      <c r="K572" s="92"/>
      <c r="L572" s="92"/>
      <c r="M572" s="93"/>
      <c r="N572" s="90"/>
      <c r="O572" s="94"/>
      <c r="P572" s="90"/>
      <c r="Q572" s="90"/>
      <c r="R572" s="94"/>
      <c r="S572" s="90"/>
      <c r="T572" s="90"/>
      <c r="U572" s="94"/>
      <c r="V572" s="45"/>
      <c r="W572" s="90"/>
      <c r="X572" s="44"/>
      <c r="Y572" s="45"/>
      <c r="Z572" s="90"/>
      <c r="AA572" s="94"/>
      <c r="AB572" s="45"/>
      <c r="AC572" s="90"/>
      <c r="AD572" s="44"/>
      <c r="AE572" s="45"/>
      <c r="AF572" s="90"/>
      <c r="AG572" s="94"/>
      <c r="AH572" s="90"/>
      <c r="AI572" s="90"/>
      <c r="AJ572" s="94"/>
      <c r="AK572" s="90"/>
      <c r="AL572" s="90"/>
      <c r="AM572" s="94"/>
      <c r="AN572" s="45"/>
      <c r="AO572" s="90"/>
      <c r="AP572" s="44"/>
      <c r="AQ572" s="45"/>
      <c r="AR572" s="90"/>
      <c r="AS572" s="97"/>
      <c r="AT572" s="98"/>
      <c r="AU572" s="98"/>
      <c r="AV572" s="98"/>
      <c r="AW572" s="98"/>
      <c r="AX572" s="98"/>
      <c r="AY572" s="98"/>
      <c r="AZ572" s="98"/>
      <c r="BA572" s="99"/>
      <c r="BB572" s="99"/>
      <c r="BC572" s="99"/>
      <c r="BD572" s="99"/>
      <c r="BE572" s="99"/>
      <c r="BF572" s="99"/>
      <c r="BG572" s="119"/>
      <c r="BH572" s="119"/>
      <c r="BI572" s="119"/>
      <c r="BJ572" s="119"/>
      <c r="BK572" s="119"/>
      <c r="BL572" s="119"/>
      <c r="BM572" s="119"/>
      <c r="BN572" s="119"/>
      <c r="BO572" s="119"/>
      <c r="BP572" s="119"/>
      <c r="BQ572" s="119"/>
      <c r="BR572" s="119"/>
      <c r="BS572" s="119"/>
      <c r="BT572" s="119"/>
      <c r="BU572" s="119"/>
      <c r="BV572" s="119"/>
      <c r="BW572" s="119"/>
      <c r="BX572" s="119"/>
      <c r="BY572" s="119"/>
      <c r="BZ572" s="119"/>
      <c r="CA572" s="119"/>
    </row>
    <row r="573" spans="1:79" ht="24" hidden="1" customHeight="1" outlineLevel="1">
      <c r="B573" s="88"/>
      <c r="C573" s="89"/>
      <c r="D573" s="89"/>
      <c r="E573" s="90"/>
      <c r="F573" s="91"/>
      <c r="G573" s="44" t="s">
        <v>218</v>
      </c>
      <c r="H573" s="96">
        <v>43334</v>
      </c>
      <c r="I573" s="105">
        <v>9</v>
      </c>
      <c r="J573" s="92"/>
      <c r="K573" s="92"/>
      <c r="L573" s="92"/>
      <c r="M573" s="93"/>
      <c r="N573" s="90"/>
      <c r="O573" s="94"/>
      <c r="P573" s="90"/>
      <c r="Q573" s="90"/>
      <c r="R573" s="94"/>
      <c r="S573" s="90"/>
      <c r="T573" s="90"/>
      <c r="U573" s="94"/>
      <c r="V573" s="45"/>
      <c r="W573" s="90"/>
      <c r="X573" s="44"/>
      <c r="Y573" s="45"/>
      <c r="Z573" s="90"/>
      <c r="AA573" s="94"/>
      <c r="AB573" s="45"/>
      <c r="AC573" s="90"/>
      <c r="AD573" s="44"/>
      <c r="AE573" s="45"/>
      <c r="AF573" s="90"/>
      <c r="AG573" s="94"/>
      <c r="AH573" s="90"/>
      <c r="AI573" s="90"/>
      <c r="AJ573" s="94"/>
      <c r="AK573" s="90"/>
      <c r="AL573" s="90"/>
      <c r="AM573" s="94"/>
      <c r="AN573" s="45"/>
      <c r="AO573" s="90"/>
      <c r="AP573" s="44"/>
      <c r="AQ573" s="45"/>
      <c r="AR573" s="90"/>
      <c r="AS573" s="97"/>
      <c r="AT573" s="98"/>
      <c r="AU573" s="98"/>
      <c r="AV573" s="98"/>
      <c r="AW573" s="98"/>
      <c r="AX573" s="98"/>
      <c r="AY573" s="98"/>
      <c r="AZ573" s="98"/>
      <c r="BA573" s="99"/>
      <c r="BB573" s="99"/>
      <c r="BC573" s="99"/>
      <c r="BD573" s="99"/>
      <c r="BE573" s="99"/>
      <c r="BF573" s="99"/>
      <c r="BG573" s="119"/>
      <c r="BH573" s="119"/>
      <c r="BI573" s="119"/>
      <c r="BJ573" s="119"/>
      <c r="BK573" s="119"/>
      <c r="BL573" s="119"/>
      <c r="BM573" s="119"/>
      <c r="BN573" s="119"/>
      <c r="BO573" s="119"/>
      <c r="BP573" s="119"/>
      <c r="BQ573" s="119"/>
      <c r="BR573" s="119"/>
      <c r="BS573" s="119"/>
      <c r="BT573" s="119"/>
      <c r="BU573" s="119"/>
      <c r="BV573" s="119"/>
      <c r="BW573" s="119"/>
      <c r="BX573" s="119"/>
      <c r="BY573" s="119"/>
      <c r="BZ573" s="119"/>
      <c r="CA573" s="119"/>
    </row>
    <row r="574" spans="1:79" ht="24" hidden="1" customHeight="1" outlineLevel="1">
      <c r="B574" s="88"/>
      <c r="C574" s="89"/>
      <c r="D574" s="89"/>
      <c r="E574" s="90"/>
      <c r="F574" s="91"/>
      <c r="G574" s="44" t="s">
        <v>218</v>
      </c>
      <c r="H574" s="96">
        <v>43335</v>
      </c>
      <c r="I574" s="105">
        <v>9</v>
      </c>
      <c r="J574" s="92"/>
      <c r="K574" s="92"/>
      <c r="L574" s="92"/>
      <c r="M574" s="93"/>
      <c r="N574" s="90"/>
      <c r="O574" s="94"/>
      <c r="P574" s="90"/>
      <c r="Q574" s="90"/>
      <c r="R574" s="94"/>
      <c r="S574" s="90"/>
      <c r="T574" s="90"/>
      <c r="U574" s="94"/>
      <c r="V574" s="45"/>
      <c r="W574" s="90"/>
      <c r="X574" s="44"/>
      <c r="Y574" s="45"/>
      <c r="Z574" s="90"/>
      <c r="AA574" s="94"/>
      <c r="AB574" s="45"/>
      <c r="AC574" s="90"/>
      <c r="AD574" s="44"/>
      <c r="AE574" s="45"/>
      <c r="AF574" s="90"/>
      <c r="AG574" s="94"/>
      <c r="AH574" s="90"/>
      <c r="AI574" s="90"/>
      <c r="AJ574" s="94"/>
      <c r="AK574" s="90"/>
      <c r="AL574" s="90"/>
      <c r="AM574" s="94"/>
      <c r="AN574" s="45"/>
      <c r="AO574" s="90"/>
      <c r="AP574" s="44"/>
      <c r="AQ574" s="45"/>
      <c r="AR574" s="90"/>
      <c r="AS574" s="97"/>
      <c r="AT574" s="98"/>
      <c r="AU574" s="98"/>
      <c r="AV574" s="98"/>
      <c r="AW574" s="98"/>
      <c r="AX574" s="98"/>
      <c r="AY574" s="98"/>
      <c r="AZ574" s="98"/>
      <c r="BA574" s="99"/>
      <c r="BB574" s="99"/>
      <c r="BC574" s="99"/>
      <c r="BD574" s="99"/>
      <c r="BE574" s="99"/>
      <c r="BF574" s="99"/>
      <c r="BG574" s="119"/>
      <c r="BH574" s="119"/>
      <c r="BI574" s="119"/>
      <c r="BJ574" s="119"/>
      <c r="BK574" s="119"/>
      <c r="BL574" s="119"/>
      <c r="BM574" s="119"/>
      <c r="BN574" s="119"/>
      <c r="BO574" s="119"/>
      <c r="BP574" s="119"/>
      <c r="BQ574" s="119"/>
      <c r="BR574" s="119"/>
      <c r="BS574" s="119"/>
      <c r="BT574" s="119"/>
      <c r="BU574" s="119"/>
      <c r="BV574" s="119"/>
      <c r="BW574" s="119"/>
      <c r="BX574" s="119"/>
      <c r="BY574" s="119"/>
      <c r="BZ574" s="119"/>
      <c r="CA574" s="119"/>
    </row>
    <row r="575" spans="1:79" ht="24" hidden="1" customHeight="1" outlineLevel="1">
      <c r="B575" s="88"/>
      <c r="C575" s="89"/>
      <c r="D575" s="89"/>
      <c r="E575" s="90"/>
      <c r="F575" s="91"/>
      <c r="G575" s="44" t="s">
        <v>218</v>
      </c>
      <c r="H575" s="96">
        <v>43336</v>
      </c>
      <c r="I575" s="105">
        <v>9</v>
      </c>
      <c r="J575" s="92"/>
      <c r="K575" s="92"/>
      <c r="L575" s="92"/>
      <c r="M575" s="93"/>
      <c r="N575" s="90"/>
      <c r="O575" s="94"/>
      <c r="P575" s="90"/>
      <c r="Q575" s="90"/>
      <c r="R575" s="94"/>
      <c r="S575" s="90"/>
      <c r="T575" s="90"/>
      <c r="U575" s="94"/>
      <c r="V575" s="45"/>
      <c r="W575" s="90"/>
      <c r="X575" s="44"/>
      <c r="Y575" s="45"/>
      <c r="Z575" s="90"/>
      <c r="AA575" s="94"/>
      <c r="AB575" s="45"/>
      <c r="AC575" s="90"/>
      <c r="AD575" s="44"/>
      <c r="AE575" s="45"/>
      <c r="AF575" s="90"/>
      <c r="AG575" s="94"/>
      <c r="AH575" s="90"/>
      <c r="AI575" s="90"/>
      <c r="AJ575" s="94"/>
      <c r="AK575" s="90"/>
      <c r="AL575" s="90"/>
      <c r="AM575" s="94"/>
      <c r="AN575" s="45"/>
      <c r="AO575" s="90"/>
      <c r="AP575" s="44"/>
      <c r="AQ575" s="45"/>
      <c r="AR575" s="90"/>
      <c r="AS575" s="97"/>
      <c r="AT575" s="98"/>
      <c r="AU575" s="98"/>
      <c r="AV575" s="98"/>
      <c r="AW575" s="98"/>
      <c r="AX575" s="98"/>
      <c r="AY575" s="98"/>
      <c r="AZ575" s="98"/>
      <c r="BA575" s="99"/>
      <c r="BB575" s="99"/>
      <c r="BC575" s="99"/>
      <c r="BD575" s="99"/>
      <c r="BE575" s="99"/>
      <c r="BF575" s="99"/>
      <c r="BG575" s="119"/>
      <c r="BH575" s="119"/>
      <c r="BI575" s="119"/>
      <c r="BJ575" s="119"/>
      <c r="BK575" s="119"/>
      <c r="BL575" s="119"/>
      <c r="BM575" s="119"/>
      <c r="BN575" s="119"/>
      <c r="BO575" s="119"/>
      <c r="BP575" s="119"/>
      <c r="BQ575" s="119"/>
      <c r="BR575" s="119"/>
      <c r="BS575" s="119"/>
      <c r="BT575" s="119"/>
      <c r="BU575" s="119"/>
      <c r="BV575" s="119"/>
      <c r="BW575" s="119"/>
      <c r="BX575" s="119"/>
      <c r="BY575" s="119"/>
      <c r="BZ575" s="119"/>
      <c r="CA575" s="119"/>
    </row>
    <row r="576" spans="1:79" ht="24" hidden="1" customHeight="1" outlineLevel="1">
      <c r="B576" s="88"/>
      <c r="C576" s="89"/>
      <c r="D576" s="89"/>
      <c r="E576" s="90"/>
      <c r="F576" s="91"/>
      <c r="G576" s="44" t="s">
        <v>218</v>
      </c>
      <c r="H576" s="96">
        <v>43337</v>
      </c>
      <c r="I576" s="105">
        <v>9</v>
      </c>
      <c r="J576" s="92"/>
      <c r="K576" s="92"/>
      <c r="L576" s="92"/>
      <c r="M576" s="93"/>
      <c r="N576" s="90"/>
      <c r="O576" s="94"/>
      <c r="P576" s="90"/>
      <c r="Q576" s="90"/>
      <c r="R576" s="94"/>
      <c r="S576" s="90"/>
      <c r="T576" s="90"/>
      <c r="U576" s="94"/>
      <c r="V576" s="45"/>
      <c r="W576" s="90"/>
      <c r="X576" s="44"/>
      <c r="Y576" s="45"/>
      <c r="Z576" s="90"/>
      <c r="AA576" s="94"/>
      <c r="AB576" s="45"/>
      <c r="AC576" s="90"/>
      <c r="AD576" s="44"/>
      <c r="AE576" s="45"/>
      <c r="AF576" s="90"/>
      <c r="AG576" s="94"/>
      <c r="AH576" s="90"/>
      <c r="AI576" s="90"/>
      <c r="AJ576" s="94"/>
      <c r="AK576" s="90"/>
      <c r="AL576" s="90"/>
      <c r="AM576" s="94"/>
      <c r="AN576" s="45"/>
      <c r="AO576" s="90"/>
      <c r="AP576" s="44"/>
      <c r="AQ576" s="45"/>
      <c r="AR576" s="90"/>
      <c r="AS576" s="97"/>
      <c r="AT576" s="98"/>
      <c r="AU576" s="98"/>
      <c r="AV576" s="98"/>
      <c r="AW576" s="98"/>
      <c r="AX576" s="98"/>
      <c r="AY576" s="98"/>
      <c r="AZ576" s="98"/>
      <c r="BA576" s="99"/>
      <c r="BB576" s="99"/>
      <c r="BC576" s="99"/>
      <c r="BD576" s="99"/>
      <c r="BE576" s="99"/>
      <c r="BF576" s="99"/>
      <c r="BG576" s="119"/>
      <c r="BH576" s="119"/>
      <c r="BI576" s="119"/>
      <c r="BJ576" s="119"/>
      <c r="BK576" s="119"/>
      <c r="BL576" s="119"/>
      <c r="BM576" s="119"/>
      <c r="BN576" s="119"/>
      <c r="BO576" s="119"/>
      <c r="BP576" s="119"/>
      <c r="BQ576" s="119"/>
      <c r="BR576" s="119"/>
      <c r="BS576" s="119"/>
      <c r="BT576" s="119"/>
      <c r="BU576" s="119"/>
      <c r="BV576" s="119"/>
      <c r="BW576" s="119"/>
      <c r="BX576" s="119"/>
      <c r="BY576" s="119"/>
      <c r="BZ576" s="119"/>
      <c r="CA576" s="119"/>
    </row>
    <row r="577" spans="1:79" ht="24" hidden="1" customHeight="1" outlineLevel="1">
      <c r="B577" s="88"/>
      <c r="C577" s="89"/>
      <c r="D577" s="89"/>
      <c r="E577" s="90"/>
      <c r="F577" s="91"/>
      <c r="G577" s="44" t="s">
        <v>218</v>
      </c>
      <c r="H577" s="96">
        <v>43338</v>
      </c>
      <c r="I577" s="105">
        <v>9</v>
      </c>
      <c r="J577" s="92"/>
      <c r="K577" s="92"/>
      <c r="L577" s="92"/>
      <c r="M577" s="93"/>
      <c r="N577" s="90"/>
      <c r="O577" s="94"/>
      <c r="P577" s="90"/>
      <c r="Q577" s="90"/>
      <c r="R577" s="94"/>
      <c r="S577" s="90"/>
      <c r="T577" s="90"/>
      <c r="U577" s="94"/>
      <c r="V577" s="45"/>
      <c r="W577" s="90"/>
      <c r="X577" s="44"/>
      <c r="Y577" s="45"/>
      <c r="Z577" s="90"/>
      <c r="AA577" s="94"/>
      <c r="AB577" s="45"/>
      <c r="AC577" s="90"/>
      <c r="AD577" s="44"/>
      <c r="AE577" s="45"/>
      <c r="AF577" s="90"/>
      <c r="AG577" s="94"/>
      <c r="AH577" s="90"/>
      <c r="AI577" s="90"/>
      <c r="AJ577" s="94"/>
      <c r="AK577" s="90"/>
      <c r="AL577" s="90"/>
      <c r="AM577" s="94"/>
      <c r="AN577" s="45"/>
      <c r="AO577" s="90"/>
      <c r="AP577" s="44"/>
      <c r="AQ577" s="45"/>
      <c r="AR577" s="90"/>
      <c r="AS577" s="97"/>
      <c r="AT577" s="98"/>
      <c r="AU577" s="98"/>
      <c r="AV577" s="98"/>
      <c r="AW577" s="98"/>
      <c r="AX577" s="98"/>
      <c r="AY577" s="98"/>
      <c r="AZ577" s="98"/>
      <c r="BA577" s="99"/>
      <c r="BB577" s="99"/>
      <c r="BC577" s="99"/>
      <c r="BD577" s="99"/>
      <c r="BE577" s="99"/>
      <c r="BF577" s="99"/>
      <c r="BG577" s="119"/>
      <c r="BH577" s="119"/>
      <c r="BI577" s="119"/>
      <c r="BJ577" s="119"/>
      <c r="BK577" s="119"/>
      <c r="BL577" s="119"/>
      <c r="BM577" s="119"/>
      <c r="BN577" s="119"/>
      <c r="BO577" s="119"/>
      <c r="BP577" s="119"/>
      <c r="BQ577" s="119"/>
      <c r="BR577" s="119"/>
      <c r="BS577" s="119"/>
      <c r="BT577" s="119"/>
      <c r="BU577" s="119"/>
      <c r="BV577" s="119"/>
      <c r="BW577" s="119"/>
      <c r="BX577" s="119"/>
      <c r="BY577" s="119"/>
      <c r="BZ577" s="119"/>
      <c r="CA577" s="119"/>
    </row>
    <row r="578" spans="1:79" ht="24" hidden="1" customHeight="1" outlineLevel="1">
      <c r="B578" s="88"/>
      <c r="C578" s="89"/>
      <c r="D578" s="89"/>
      <c r="E578" s="90"/>
      <c r="F578" s="91"/>
      <c r="G578" s="44" t="s">
        <v>218</v>
      </c>
      <c r="H578" s="96">
        <v>43339</v>
      </c>
      <c r="I578" s="105">
        <v>9</v>
      </c>
      <c r="J578" s="92"/>
      <c r="K578" s="92"/>
      <c r="L578" s="92"/>
      <c r="M578" s="93"/>
      <c r="N578" s="90"/>
      <c r="O578" s="94"/>
      <c r="P578" s="90"/>
      <c r="Q578" s="90"/>
      <c r="R578" s="94"/>
      <c r="S578" s="90"/>
      <c r="T578" s="90"/>
      <c r="U578" s="94"/>
      <c r="V578" s="45"/>
      <c r="W578" s="90"/>
      <c r="X578" s="44"/>
      <c r="Y578" s="45"/>
      <c r="Z578" s="90"/>
      <c r="AA578" s="94"/>
      <c r="AB578" s="45"/>
      <c r="AC578" s="90"/>
      <c r="AD578" s="44"/>
      <c r="AE578" s="45"/>
      <c r="AF578" s="90"/>
      <c r="AG578" s="94"/>
      <c r="AH578" s="90"/>
      <c r="AI578" s="90"/>
      <c r="AJ578" s="94"/>
      <c r="AK578" s="90"/>
      <c r="AL578" s="90"/>
      <c r="AM578" s="94"/>
      <c r="AN578" s="45"/>
      <c r="AO578" s="90"/>
      <c r="AP578" s="44"/>
      <c r="AQ578" s="45"/>
      <c r="AR578" s="90"/>
      <c r="AS578" s="97"/>
      <c r="AT578" s="98"/>
      <c r="AU578" s="98"/>
      <c r="AV578" s="98"/>
      <c r="AW578" s="98"/>
      <c r="AX578" s="98"/>
      <c r="AY578" s="98"/>
      <c r="AZ578" s="98"/>
      <c r="BA578" s="99"/>
      <c r="BB578" s="99"/>
      <c r="BC578" s="99"/>
      <c r="BD578" s="99"/>
      <c r="BE578" s="99"/>
      <c r="BF578" s="99"/>
      <c r="BG578" s="119"/>
      <c r="BH578" s="119"/>
      <c r="BI578" s="119"/>
      <c r="BJ578" s="119"/>
      <c r="BK578" s="119"/>
      <c r="BL578" s="119"/>
      <c r="BM578" s="119"/>
      <c r="BN578" s="119"/>
      <c r="BO578" s="119"/>
      <c r="BP578" s="119"/>
      <c r="BQ578" s="119"/>
      <c r="BR578" s="119"/>
      <c r="BS578" s="119"/>
      <c r="BT578" s="119"/>
      <c r="BU578" s="119"/>
      <c r="BV578" s="119"/>
      <c r="BW578" s="119"/>
      <c r="BX578" s="119"/>
      <c r="BY578" s="119"/>
      <c r="BZ578" s="119"/>
      <c r="CA578" s="119"/>
    </row>
    <row r="579" spans="1:79" ht="24" hidden="1" customHeight="1" outlineLevel="1">
      <c r="B579" s="88"/>
      <c r="C579" s="89"/>
      <c r="D579" s="89"/>
      <c r="E579" s="90"/>
      <c r="F579" s="91"/>
      <c r="G579" s="44" t="s">
        <v>218</v>
      </c>
      <c r="H579" s="96">
        <v>43340</v>
      </c>
      <c r="I579" s="105">
        <v>0</v>
      </c>
      <c r="J579" s="92"/>
      <c r="K579" s="92"/>
      <c r="L579" s="92"/>
      <c r="M579" s="93"/>
      <c r="N579" s="90"/>
      <c r="O579" s="94"/>
      <c r="P579" s="90"/>
      <c r="Q579" s="90"/>
      <c r="R579" s="94"/>
      <c r="S579" s="90"/>
      <c r="T579" s="90"/>
      <c r="U579" s="94"/>
      <c r="V579" s="45"/>
      <c r="W579" s="90"/>
      <c r="X579" s="44"/>
      <c r="Y579" s="45"/>
      <c r="Z579" s="90"/>
      <c r="AA579" s="94"/>
      <c r="AB579" s="45"/>
      <c r="AC579" s="90"/>
      <c r="AD579" s="44"/>
      <c r="AE579" s="45"/>
      <c r="AF579" s="90"/>
      <c r="AG579" s="94"/>
      <c r="AH579" s="90"/>
      <c r="AI579" s="90"/>
      <c r="AJ579" s="94"/>
      <c r="AK579" s="90"/>
      <c r="AL579" s="90"/>
      <c r="AM579" s="94"/>
      <c r="AN579" s="45"/>
      <c r="AO579" s="90"/>
      <c r="AP579" s="44"/>
      <c r="AQ579" s="45"/>
      <c r="AR579" s="90"/>
      <c r="AS579" s="97"/>
      <c r="AT579" s="98"/>
      <c r="AU579" s="98"/>
      <c r="AV579" s="98"/>
      <c r="AW579" s="98"/>
      <c r="AX579" s="98"/>
      <c r="AY579" s="98"/>
      <c r="AZ579" s="98"/>
      <c r="BA579" s="99"/>
      <c r="BB579" s="99"/>
      <c r="BC579" s="99"/>
      <c r="BD579" s="99"/>
      <c r="BE579" s="99"/>
      <c r="BF579" s="99"/>
      <c r="BG579" s="119"/>
      <c r="BH579" s="119"/>
      <c r="BI579" s="119"/>
      <c r="BJ579" s="119"/>
      <c r="BK579" s="119"/>
      <c r="BL579" s="119"/>
      <c r="BM579" s="119"/>
      <c r="BN579" s="119"/>
      <c r="BO579" s="119"/>
      <c r="BP579" s="119"/>
      <c r="BQ579" s="119"/>
      <c r="BR579" s="119"/>
      <c r="BS579" s="119"/>
      <c r="BT579" s="119"/>
      <c r="BU579" s="119"/>
      <c r="BV579" s="119"/>
      <c r="BW579" s="119"/>
      <c r="BX579" s="119"/>
      <c r="BY579" s="119"/>
      <c r="BZ579" s="119"/>
      <c r="CA579" s="119"/>
    </row>
    <row r="580" spans="1:79" ht="24" hidden="1" customHeight="1" outlineLevel="1">
      <c r="B580" s="88"/>
      <c r="C580" s="89"/>
      <c r="D580" s="89"/>
      <c r="E580" s="90"/>
      <c r="F580" s="91"/>
      <c r="G580" s="44" t="s">
        <v>218</v>
      </c>
      <c r="H580" s="96">
        <v>43341</v>
      </c>
      <c r="I580" s="105">
        <v>0</v>
      </c>
      <c r="J580" s="92"/>
      <c r="K580" s="92"/>
      <c r="L580" s="92"/>
      <c r="M580" s="93"/>
      <c r="N580" s="90"/>
      <c r="O580" s="94"/>
      <c r="P580" s="90"/>
      <c r="Q580" s="90"/>
      <c r="R580" s="94"/>
      <c r="S580" s="90"/>
      <c r="T580" s="90"/>
      <c r="U580" s="94"/>
      <c r="V580" s="45"/>
      <c r="W580" s="90"/>
      <c r="X580" s="44"/>
      <c r="Y580" s="45"/>
      <c r="Z580" s="90"/>
      <c r="AA580" s="94"/>
      <c r="AB580" s="45"/>
      <c r="AC580" s="90"/>
      <c r="AD580" s="44"/>
      <c r="AE580" s="45"/>
      <c r="AF580" s="90"/>
      <c r="AG580" s="94"/>
      <c r="AH580" s="90"/>
      <c r="AI580" s="90"/>
      <c r="AJ580" s="94"/>
      <c r="AK580" s="90"/>
      <c r="AL580" s="90"/>
      <c r="AM580" s="94"/>
      <c r="AN580" s="45"/>
      <c r="AO580" s="90"/>
      <c r="AP580" s="44"/>
      <c r="AQ580" s="45"/>
      <c r="AR580" s="90"/>
      <c r="AS580" s="97"/>
      <c r="AT580" s="98"/>
      <c r="AU580" s="98"/>
      <c r="AV580" s="98"/>
      <c r="AW580" s="98"/>
      <c r="AX580" s="98"/>
      <c r="AY580" s="98"/>
      <c r="AZ580" s="98"/>
      <c r="BA580" s="99"/>
      <c r="BB580" s="99"/>
      <c r="BC580" s="99"/>
      <c r="BD580" s="99"/>
      <c r="BE580" s="99"/>
      <c r="BF580" s="99"/>
      <c r="BG580" s="119"/>
      <c r="BH580" s="119"/>
      <c r="BI580" s="119"/>
      <c r="BJ580" s="119"/>
      <c r="BK580" s="119"/>
      <c r="BL580" s="119"/>
      <c r="BM580" s="119"/>
      <c r="BN580" s="119"/>
      <c r="BO580" s="119"/>
      <c r="BP580" s="119"/>
      <c r="BQ580" s="119"/>
      <c r="BR580" s="119"/>
      <c r="BS580" s="119"/>
      <c r="BT580" s="119"/>
      <c r="BU580" s="119"/>
      <c r="BV580" s="119"/>
      <c r="BW580" s="119"/>
      <c r="BX580" s="119"/>
      <c r="BY580" s="119"/>
      <c r="BZ580" s="119"/>
      <c r="CA580" s="119"/>
    </row>
    <row r="581" spans="1:79" ht="24" hidden="1" customHeight="1" outlineLevel="1">
      <c r="B581" s="88"/>
      <c r="C581" s="89"/>
      <c r="D581" s="89"/>
      <c r="E581" s="90"/>
      <c r="F581" s="91"/>
      <c r="G581" s="44" t="s">
        <v>218</v>
      </c>
      <c r="H581" s="96">
        <v>43342</v>
      </c>
      <c r="I581" s="105">
        <v>0</v>
      </c>
      <c r="J581" s="92"/>
      <c r="K581" s="92"/>
      <c r="L581" s="92"/>
      <c r="M581" s="93"/>
      <c r="N581" s="90"/>
      <c r="O581" s="94"/>
      <c r="P581" s="90"/>
      <c r="Q581" s="90"/>
      <c r="R581" s="94"/>
      <c r="S581" s="90"/>
      <c r="T581" s="90"/>
      <c r="U581" s="94"/>
      <c r="V581" s="45"/>
      <c r="W581" s="90"/>
      <c r="X581" s="44"/>
      <c r="Y581" s="45"/>
      <c r="Z581" s="90"/>
      <c r="AA581" s="94"/>
      <c r="AB581" s="45"/>
      <c r="AC581" s="90"/>
      <c r="AD581" s="44"/>
      <c r="AE581" s="45"/>
      <c r="AF581" s="90"/>
      <c r="AG581" s="94"/>
      <c r="AH581" s="90"/>
      <c r="AI581" s="90"/>
      <c r="AJ581" s="94"/>
      <c r="AK581" s="90"/>
      <c r="AL581" s="90"/>
      <c r="AM581" s="94"/>
      <c r="AN581" s="45"/>
      <c r="AO581" s="90"/>
      <c r="AP581" s="44"/>
      <c r="AQ581" s="45"/>
      <c r="AR581" s="90"/>
      <c r="AS581" s="97"/>
      <c r="AT581" s="98"/>
      <c r="AU581" s="98"/>
      <c r="AV581" s="98"/>
      <c r="AW581" s="98"/>
      <c r="AX581" s="98"/>
      <c r="AY581" s="98"/>
      <c r="AZ581" s="98"/>
      <c r="BA581" s="99"/>
      <c r="BB581" s="99"/>
      <c r="BC581" s="99"/>
      <c r="BD581" s="99"/>
      <c r="BE581" s="99"/>
      <c r="BF581" s="99"/>
      <c r="BG581" s="119"/>
      <c r="BH581" s="119"/>
      <c r="BI581" s="119"/>
      <c r="BJ581" s="119"/>
      <c r="BK581" s="119"/>
      <c r="BL581" s="119"/>
      <c r="BM581" s="119"/>
      <c r="BN581" s="119"/>
      <c r="BO581" s="119"/>
      <c r="BP581" s="119"/>
      <c r="BQ581" s="119"/>
      <c r="BR581" s="119"/>
      <c r="BS581" s="119"/>
      <c r="BT581" s="119"/>
      <c r="BU581" s="119"/>
      <c r="BV581" s="119"/>
      <c r="BW581" s="119"/>
      <c r="BX581" s="119"/>
      <c r="BY581" s="119"/>
      <c r="BZ581" s="119"/>
      <c r="CA581" s="119"/>
    </row>
    <row r="582" spans="1:79" ht="24" hidden="1" customHeight="1" outlineLevel="1">
      <c r="B582" s="88"/>
      <c r="C582" s="89"/>
      <c r="D582" s="89"/>
      <c r="E582" s="90"/>
      <c r="F582" s="91"/>
      <c r="G582" s="44" t="s">
        <v>218</v>
      </c>
      <c r="H582" s="96">
        <v>43343</v>
      </c>
      <c r="I582" s="105">
        <v>0</v>
      </c>
      <c r="J582" s="92"/>
      <c r="K582" s="92"/>
      <c r="L582" s="92"/>
      <c r="M582" s="93"/>
      <c r="N582" s="90"/>
      <c r="O582" s="94"/>
      <c r="P582" s="90"/>
      <c r="Q582" s="90"/>
      <c r="R582" s="94"/>
      <c r="S582" s="90"/>
      <c r="T582" s="90"/>
      <c r="U582" s="94"/>
      <c r="V582" s="45"/>
      <c r="W582" s="90"/>
      <c r="X582" s="44"/>
      <c r="Y582" s="45"/>
      <c r="Z582" s="90"/>
      <c r="AA582" s="94"/>
      <c r="AB582" s="45"/>
      <c r="AC582" s="90"/>
      <c r="AD582" s="44"/>
      <c r="AE582" s="45"/>
      <c r="AF582" s="90"/>
      <c r="AG582" s="94"/>
      <c r="AH582" s="90"/>
      <c r="AI582" s="90"/>
      <c r="AJ582" s="94"/>
      <c r="AK582" s="90"/>
      <c r="AL582" s="90"/>
      <c r="AM582" s="94"/>
      <c r="AN582" s="45"/>
      <c r="AO582" s="90"/>
      <c r="AP582" s="44"/>
      <c r="AQ582" s="45"/>
      <c r="AR582" s="90"/>
      <c r="AS582" s="97"/>
      <c r="AT582" s="98"/>
      <c r="AU582" s="98"/>
      <c r="AV582" s="98"/>
      <c r="AW582" s="98"/>
      <c r="AX582" s="98"/>
      <c r="AY582" s="98"/>
      <c r="AZ582" s="98"/>
      <c r="BA582" s="99"/>
      <c r="BB582" s="99"/>
      <c r="BC582" s="99"/>
      <c r="BD582" s="99"/>
      <c r="BE582" s="99"/>
      <c r="BF582" s="99"/>
      <c r="BG582" s="119"/>
      <c r="BH582" s="119"/>
      <c r="BI582" s="119"/>
      <c r="BJ582" s="119"/>
      <c r="BK582" s="119"/>
      <c r="BL582" s="119"/>
      <c r="BM582" s="119"/>
      <c r="BN582" s="119"/>
      <c r="BO582" s="119"/>
      <c r="BP582" s="119"/>
      <c r="BQ582" s="119"/>
      <c r="BR582" s="119"/>
      <c r="BS582" s="119"/>
      <c r="BT582" s="119"/>
      <c r="BU582" s="119"/>
      <c r="BV582" s="119"/>
      <c r="BW582" s="119"/>
      <c r="BX582" s="119"/>
      <c r="BY582" s="119"/>
      <c r="BZ582" s="119"/>
      <c r="CA582" s="119"/>
    </row>
    <row r="583" spans="1:79" ht="24" hidden="1" customHeight="1" outlineLevel="1">
      <c r="B583" s="88"/>
      <c r="C583" s="89"/>
      <c r="D583" s="89"/>
      <c r="E583" s="90"/>
      <c r="F583" s="91"/>
      <c r="G583" s="44" t="s">
        <v>218</v>
      </c>
      <c r="H583" s="96">
        <v>43344</v>
      </c>
      <c r="I583" s="105">
        <v>0</v>
      </c>
      <c r="J583" s="92"/>
      <c r="K583" s="92"/>
      <c r="L583" s="92"/>
      <c r="M583" s="93"/>
      <c r="N583" s="90"/>
      <c r="O583" s="94"/>
      <c r="P583" s="90"/>
      <c r="Q583" s="90"/>
      <c r="R583" s="94"/>
      <c r="S583" s="90"/>
      <c r="T583" s="90"/>
      <c r="U583" s="94"/>
      <c r="V583" s="45"/>
      <c r="W583" s="90"/>
      <c r="X583" s="44"/>
      <c r="Y583" s="45"/>
      <c r="Z583" s="90"/>
      <c r="AA583" s="94"/>
      <c r="AB583" s="45"/>
      <c r="AC583" s="90"/>
      <c r="AD583" s="44"/>
      <c r="AE583" s="45"/>
      <c r="AF583" s="90"/>
      <c r="AG583" s="94"/>
      <c r="AH583" s="90"/>
      <c r="AI583" s="90"/>
      <c r="AJ583" s="94"/>
      <c r="AK583" s="90"/>
      <c r="AL583" s="90"/>
      <c r="AM583" s="94"/>
      <c r="AN583" s="45"/>
      <c r="AO583" s="90"/>
      <c r="AP583" s="44"/>
      <c r="AQ583" s="45"/>
      <c r="AR583" s="90"/>
      <c r="AS583" s="97"/>
      <c r="AT583" s="98"/>
      <c r="AU583" s="98"/>
      <c r="AV583" s="98"/>
      <c r="AW583" s="98"/>
      <c r="AX583" s="98"/>
      <c r="AY583" s="98"/>
      <c r="AZ583" s="98"/>
      <c r="BA583" s="99"/>
      <c r="BB583" s="99"/>
      <c r="BC583" s="99"/>
      <c r="BD583" s="99"/>
      <c r="BE583" s="99"/>
      <c r="BF583" s="99"/>
      <c r="BG583" s="119"/>
      <c r="BH583" s="119"/>
      <c r="BI583" s="119"/>
      <c r="BJ583" s="119"/>
      <c r="BK583" s="119"/>
      <c r="BL583" s="119"/>
      <c r="BM583" s="119"/>
      <c r="BN583" s="119"/>
      <c r="BO583" s="119"/>
      <c r="BP583" s="119"/>
      <c r="BQ583" s="119"/>
      <c r="BR583" s="119"/>
      <c r="BS583" s="119"/>
      <c r="BT583" s="119"/>
      <c r="BU583" s="119"/>
      <c r="BV583" s="119"/>
      <c r="BW583" s="119"/>
      <c r="BX583" s="119"/>
      <c r="BY583" s="119"/>
      <c r="BZ583" s="119"/>
      <c r="CA583" s="119"/>
    </row>
    <row r="584" spans="1:79" ht="24" hidden="1" customHeight="1" outlineLevel="1">
      <c r="B584" s="88"/>
      <c r="C584" s="89"/>
      <c r="D584" s="89"/>
      <c r="E584" s="90"/>
      <c r="F584" s="91"/>
      <c r="G584" s="44" t="s">
        <v>218</v>
      </c>
      <c r="H584" s="96">
        <v>43345</v>
      </c>
      <c r="I584" s="105">
        <v>0</v>
      </c>
      <c r="J584" s="92"/>
      <c r="K584" s="92"/>
      <c r="L584" s="92"/>
      <c r="M584" s="93"/>
      <c r="N584" s="90"/>
      <c r="O584" s="94"/>
      <c r="P584" s="90"/>
      <c r="Q584" s="90"/>
      <c r="R584" s="94"/>
      <c r="S584" s="90"/>
      <c r="T584" s="90"/>
      <c r="U584" s="94"/>
      <c r="V584" s="45"/>
      <c r="W584" s="90"/>
      <c r="X584" s="44"/>
      <c r="Y584" s="45"/>
      <c r="Z584" s="90"/>
      <c r="AA584" s="94"/>
      <c r="AB584" s="45"/>
      <c r="AC584" s="90"/>
      <c r="AD584" s="44"/>
      <c r="AE584" s="45"/>
      <c r="AF584" s="90"/>
      <c r="AG584" s="94"/>
      <c r="AH584" s="90"/>
      <c r="AI584" s="90"/>
      <c r="AJ584" s="94"/>
      <c r="AK584" s="90"/>
      <c r="AL584" s="90"/>
      <c r="AM584" s="94"/>
      <c r="AN584" s="45"/>
      <c r="AO584" s="90"/>
      <c r="AP584" s="44"/>
      <c r="AQ584" s="45"/>
      <c r="AR584" s="90"/>
      <c r="AS584" s="97"/>
      <c r="AT584" s="98"/>
      <c r="AU584" s="98"/>
      <c r="AV584" s="98"/>
      <c r="AW584" s="98"/>
      <c r="AX584" s="98"/>
      <c r="AY584" s="98"/>
      <c r="AZ584" s="98"/>
      <c r="BA584" s="99"/>
      <c r="BB584" s="99"/>
      <c r="BC584" s="99"/>
      <c r="BD584" s="99"/>
      <c r="BE584" s="99"/>
      <c r="BF584" s="99"/>
      <c r="BG584" s="119"/>
      <c r="BH584" s="119"/>
      <c r="BI584" s="119"/>
      <c r="BJ584" s="119"/>
      <c r="BK584" s="119"/>
      <c r="BL584" s="119"/>
      <c r="BM584" s="119"/>
      <c r="BN584" s="119"/>
      <c r="BO584" s="119"/>
      <c r="BP584" s="119"/>
      <c r="BQ584" s="119"/>
      <c r="BR584" s="119"/>
      <c r="BS584" s="119"/>
      <c r="BT584" s="119"/>
      <c r="BU584" s="119"/>
      <c r="BV584" s="119"/>
      <c r="BW584" s="119"/>
      <c r="BX584" s="119"/>
      <c r="BY584" s="119"/>
      <c r="BZ584" s="119"/>
      <c r="CA584" s="119"/>
    </row>
    <row r="585" spans="1:79" ht="24" customHeight="1" collapsed="1">
      <c r="B585" s="86" t="s">
        <v>235</v>
      </c>
      <c r="C585" s="79" t="s">
        <v>119</v>
      </c>
      <c r="D585" s="79">
        <f>D556+1</f>
        <v>21</v>
      </c>
      <c r="E585" s="44">
        <v>3340</v>
      </c>
      <c r="F585" s="80" t="s">
        <v>236</v>
      </c>
      <c r="G585" s="44" t="s">
        <v>218</v>
      </c>
      <c r="H585" s="44"/>
      <c r="I585" s="105"/>
      <c r="J585" s="81">
        <v>37669</v>
      </c>
      <c r="K585" s="81" t="s">
        <v>170</v>
      </c>
      <c r="L585" s="81" t="s">
        <v>170</v>
      </c>
      <c r="M585" s="82"/>
      <c r="N585" s="44"/>
      <c r="O585" s="45"/>
      <c r="P585" s="44"/>
      <c r="Q585" s="44"/>
      <c r="R585" s="45"/>
      <c r="S585" s="46" t="s">
        <v>211</v>
      </c>
      <c r="T585" s="46" t="s">
        <v>211</v>
      </c>
      <c r="U585" s="46" t="s">
        <v>211</v>
      </c>
      <c r="V585" s="46" t="s">
        <v>211</v>
      </c>
      <c r="W585" s="44"/>
      <c r="X585" s="45"/>
      <c r="Y585" s="44"/>
      <c r="Z585" s="44"/>
      <c r="AA585" s="45"/>
      <c r="AB585" s="44"/>
      <c r="AC585" s="44"/>
      <c r="AD585" s="45"/>
      <c r="AE585" s="44"/>
      <c r="AF585" s="44"/>
      <c r="AG585" s="45"/>
      <c r="AH585" s="44"/>
      <c r="AI585" s="44"/>
      <c r="AJ585" s="45"/>
      <c r="AK585" s="44"/>
      <c r="AL585" s="44"/>
      <c r="AM585" s="45"/>
      <c r="AN585" s="44"/>
      <c r="AO585" s="44"/>
      <c r="AP585" s="45"/>
      <c r="AQ585" s="44"/>
      <c r="AR585" s="44"/>
      <c r="AS585" s="97">
        <v>9</v>
      </c>
      <c r="AT585" s="98">
        <v>0</v>
      </c>
      <c r="AU585" s="98">
        <v>0</v>
      </c>
      <c r="AV585" s="98">
        <v>0</v>
      </c>
      <c r="AW585" s="98">
        <v>0</v>
      </c>
      <c r="AX585" s="98">
        <v>0</v>
      </c>
      <c r="AY585" s="98">
        <v>0</v>
      </c>
      <c r="AZ585" s="98">
        <v>0</v>
      </c>
      <c r="BA585" s="99">
        <v>9</v>
      </c>
      <c r="BB585" s="99">
        <v>9</v>
      </c>
      <c r="BC585" s="99">
        <v>9</v>
      </c>
      <c r="BD585" s="99">
        <v>9</v>
      </c>
      <c r="BE585" s="99">
        <v>9</v>
      </c>
      <c r="BF585" s="99">
        <v>9</v>
      </c>
      <c r="BG585" s="99">
        <v>9</v>
      </c>
      <c r="BH585" s="97">
        <v>9</v>
      </c>
      <c r="BI585" s="97">
        <v>9</v>
      </c>
      <c r="BJ585" s="97">
        <v>9</v>
      </c>
      <c r="BK585" s="97">
        <v>9</v>
      </c>
      <c r="BL585" s="97">
        <v>9</v>
      </c>
      <c r="BM585" s="97">
        <v>9</v>
      </c>
      <c r="BN585" s="97">
        <v>9</v>
      </c>
      <c r="BO585" s="98">
        <v>0</v>
      </c>
      <c r="BP585" s="98">
        <v>0</v>
      </c>
      <c r="BQ585" s="98">
        <v>0</v>
      </c>
      <c r="BR585" s="98">
        <v>0</v>
      </c>
      <c r="BS585" s="98">
        <v>0</v>
      </c>
      <c r="BT585" s="98">
        <v>0</v>
      </c>
      <c r="BU585" s="97">
        <v>9</v>
      </c>
      <c r="BV585" s="98">
        <v>0</v>
      </c>
      <c r="BW585" s="98">
        <v>0</v>
      </c>
      <c r="BX585" s="98">
        <v>0</v>
      </c>
      <c r="BY585" s="98">
        <v>0</v>
      </c>
      <c r="BZ585" s="98">
        <v>0</v>
      </c>
      <c r="CA585" s="98">
        <v>0</v>
      </c>
    </row>
    <row r="586" spans="1:79" ht="24" hidden="1" customHeight="1" outlineLevel="1">
      <c r="A586" s="36">
        <v>1</v>
      </c>
      <c r="B586" s="88"/>
      <c r="C586" s="89"/>
      <c r="D586" s="89"/>
      <c r="E586" s="90"/>
      <c r="F586" s="91"/>
      <c r="G586" s="44" t="s">
        <v>14</v>
      </c>
      <c r="H586" s="96">
        <v>43318</v>
      </c>
      <c r="I586" s="105">
        <v>9</v>
      </c>
      <c r="J586" s="92"/>
      <c r="K586" s="92"/>
      <c r="L586" s="92"/>
      <c r="M586" s="93"/>
      <c r="N586" s="90"/>
      <c r="O586" s="94"/>
      <c r="P586" s="90"/>
      <c r="Q586" s="90"/>
      <c r="R586" s="94"/>
      <c r="S586" s="90"/>
      <c r="T586" s="90"/>
      <c r="U586" s="94"/>
      <c r="V586" s="46"/>
      <c r="W586" s="90"/>
      <c r="X586" s="45"/>
      <c r="Y586" s="44"/>
      <c r="Z586" s="90"/>
      <c r="AA586" s="94"/>
      <c r="AB586" s="44"/>
      <c r="AC586" s="90"/>
      <c r="AD586" s="45"/>
      <c r="AE586" s="44"/>
      <c r="AF586" s="90"/>
      <c r="AG586" s="94"/>
      <c r="AH586" s="90"/>
      <c r="AI586" s="90"/>
      <c r="AJ586" s="94"/>
      <c r="AK586" s="90"/>
      <c r="AL586" s="90"/>
      <c r="AM586" s="94"/>
      <c r="AN586" s="44"/>
      <c r="AO586" s="90"/>
      <c r="AP586" s="45"/>
      <c r="AQ586" s="44"/>
      <c r="AR586" s="90"/>
      <c r="AS586" s="97"/>
      <c r="AT586" s="98"/>
      <c r="AU586" s="98"/>
      <c r="AV586" s="98"/>
      <c r="AW586" s="98"/>
      <c r="AX586" s="98"/>
      <c r="AY586" s="98"/>
      <c r="AZ586" s="98"/>
      <c r="BA586" s="99"/>
      <c r="BB586" s="99"/>
      <c r="BC586" s="99"/>
      <c r="BD586" s="99"/>
      <c r="BE586" s="99"/>
      <c r="BF586" s="99"/>
      <c r="BG586" s="119"/>
      <c r="BH586" s="119"/>
      <c r="BI586" s="119"/>
      <c r="BJ586" s="119"/>
      <c r="BK586" s="119"/>
      <c r="BL586" s="119"/>
      <c r="BM586" s="119"/>
      <c r="BN586" s="119"/>
      <c r="BO586" s="119"/>
      <c r="BP586" s="119"/>
      <c r="BQ586" s="119"/>
      <c r="BR586" s="119"/>
      <c r="BS586" s="119"/>
      <c r="BT586" s="119"/>
      <c r="BU586" s="119"/>
      <c r="BV586" s="119"/>
      <c r="BW586" s="119"/>
      <c r="BX586" s="119"/>
      <c r="BY586" s="119"/>
      <c r="BZ586" s="119"/>
      <c r="CA586" s="119"/>
    </row>
    <row r="587" spans="1:79" ht="24" hidden="1" customHeight="1" outlineLevel="1">
      <c r="A587" s="36">
        <v>2</v>
      </c>
      <c r="B587" s="88"/>
      <c r="C587" s="89"/>
      <c r="D587" s="89"/>
      <c r="E587" s="90"/>
      <c r="F587" s="91"/>
      <c r="G587" s="44" t="s">
        <v>14</v>
      </c>
      <c r="H587" s="96">
        <v>43319</v>
      </c>
      <c r="I587" s="105">
        <v>0</v>
      </c>
      <c r="J587" s="92"/>
      <c r="K587" s="92"/>
      <c r="L587" s="92"/>
      <c r="M587" s="93"/>
      <c r="N587" s="90"/>
      <c r="O587" s="94"/>
      <c r="P587" s="90"/>
      <c r="Q587" s="90"/>
      <c r="R587" s="94"/>
      <c r="S587" s="90"/>
      <c r="T587" s="90"/>
      <c r="U587" s="94"/>
      <c r="V587" s="46"/>
      <c r="W587" s="90"/>
      <c r="X587" s="45"/>
      <c r="Y587" s="44"/>
      <c r="Z587" s="90"/>
      <c r="AA587" s="94"/>
      <c r="AB587" s="44"/>
      <c r="AC587" s="90"/>
      <c r="AD587" s="45"/>
      <c r="AE587" s="44"/>
      <c r="AF587" s="90"/>
      <c r="AG587" s="94"/>
      <c r="AH587" s="90"/>
      <c r="AI587" s="90"/>
      <c r="AJ587" s="94"/>
      <c r="AK587" s="90"/>
      <c r="AL587" s="90"/>
      <c r="AM587" s="94"/>
      <c r="AN587" s="44"/>
      <c r="AO587" s="90"/>
      <c r="AP587" s="45"/>
      <c r="AQ587" s="44"/>
      <c r="AR587" s="90"/>
      <c r="AS587" s="97"/>
      <c r="AT587" s="98"/>
      <c r="AU587" s="98"/>
      <c r="AV587" s="98"/>
      <c r="AW587" s="98"/>
      <c r="AX587" s="98"/>
      <c r="AY587" s="98"/>
      <c r="AZ587" s="98"/>
      <c r="BA587" s="99"/>
      <c r="BB587" s="99"/>
      <c r="BC587" s="99"/>
      <c r="BD587" s="99"/>
      <c r="BE587" s="99"/>
      <c r="BF587" s="99"/>
      <c r="BG587" s="119"/>
      <c r="BH587" s="119"/>
      <c r="BI587" s="119"/>
      <c r="BJ587" s="119"/>
      <c r="BK587" s="119"/>
      <c r="BL587" s="119"/>
      <c r="BM587" s="119"/>
      <c r="BN587" s="119"/>
      <c r="BO587" s="119"/>
      <c r="BP587" s="119"/>
      <c r="BQ587" s="119"/>
      <c r="BR587" s="119"/>
      <c r="BS587" s="119"/>
      <c r="BT587" s="119"/>
      <c r="BU587" s="119"/>
      <c r="BV587" s="119"/>
      <c r="BW587" s="119"/>
      <c r="BX587" s="119"/>
      <c r="BY587" s="119"/>
      <c r="BZ587" s="119"/>
      <c r="CA587" s="119"/>
    </row>
    <row r="588" spans="1:79" ht="24" hidden="1" customHeight="1" outlineLevel="1">
      <c r="A588" s="36">
        <v>3</v>
      </c>
      <c r="B588" s="88"/>
      <c r="C588" s="89"/>
      <c r="D588" s="89"/>
      <c r="E588" s="90"/>
      <c r="F588" s="91"/>
      <c r="G588" s="44" t="s">
        <v>14</v>
      </c>
      <c r="H588" s="96">
        <v>43320</v>
      </c>
      <c r="I588" s="105">
        <v>0</v>
      </c>
      <c r="J588" s="92"/>
      <c r="K588" s="92"/>
      <c r="L588" s="92"/>
      <c r="M588" s="93"/>
      <c r="N588" s="90"/>
      <c r="O588" s="94"/>
      <c r="P588" s="90"/>
      <c r="Q588" s="90"/>
      <c r="R588" s="94"/>
      <c r="S588" s="90"/>
      <c r="T588" s="90"/>
      <c r="U588" s="94"/>
      <c r="V588" s="46"/>
      <c r="W588" s="90"/>
      <c r="X588" s="45"/>
      <c r="Y588" s="44"/>
      <c r="Z588" s="90"/>
      <c r="AA588" s="94"/>
      <c r="AB588" s="44"/>
      <c r="AC588" s="90"/>
      <c r="AD588" s="45"/>
      <c r="AE588" s="44"/>
      <c r="AF588" s="90"/>
      <c r="AG588" s="94"/>
      <c r="AH588" s="90"/>
      <c r="AI588" s="90"/>
      <c r="AJ588" s="94"/>
      <c r="AK588" s="90"/>
      <c r="AL588" s="90"/>
      <c r="AM588" s="94"/>
      <c r="AN588" s="44"/>
      <c r="AO588" s="90"/>
      <c r="AP588" s="45"/>
      <c r="AQ588" s="44"/>
      <c r="AR588" s="90"/>
      <c r="AS588" s="97"/>
      <c r="AT588" s="98"/>
      <c r="AU588" s="98"/>
      <c r="AV588" s="98"/>
      <c r="AW588" s="98"/>
      <c r="AX588" s="98"/>
      <c r="AY588" s="98"/>
      <c r="AZ588" s="98"/>
      <c r="BA588" s="99"/>
      <c r="BB588" s="99"/>
      <c r="BC588" s="99"/>
      <c r="BD588" s="99"/>
      <c r="BE588" s="99"/>
      <c r="BF588" s="99"/>
      <c r="BG588" s="119"/>
      <c r="BH588" s="119"/>
      <c r="BI588" s="119"/>
      <c r="BJ588" s="119"/>
      <c r="BK588" s="119"/>
      <c r="BL588" s="119"/>
      <c r="BM588" s="119"/>
      <c r="BN588" s="119"/>
      <c r="BO588" s="119"/>
      <c r="BP588" s="119"/>
      <c r="BQ588" s="119"/>
      <c r="BR588" s="119"/>
      <c r="BS588" s="119"/>
      <c r="BT588" s="119"/>
      <c r="BU588" s="119"/>
      <c r="BV588" s="119"/>
      <c r="BW588" s="119"/>
      <c r="BX588" s="119"/>
      <c r="BY588" s="119"/>
      <c r="BZ588" s="119"/>
      <c r="CA588" s="119"/>
    </row>
    <row r="589" spans="1:79" ht="24" hidden="1" customHeight="1" outlineLevel="1">
      <c r="A589" s="36">
        <v>4</v>
      </c>
      <c r="B589" s="88"/>
      <c r="C589" s="89"/>
      <c r="D589" s="89"/>
      <c r="E589" s="90"/>
      <c r="F589" s="91"/>
      <c r="G589" s="44" t="s">
        <v>14</v>
      </c>
      <c r="H589" s="96">
        <v>43321</v>
      </c>
      <c r="I589" s="105">
        <v>0</v>
      </c>
      <c r="J589" s="92"/>
      <c r="K589" s="92"/>
      <c r="L589" s="92"/>
      <c r="M589" s="93"/>
      <c r="N589" s="90"/>
      <c r="O589" s="94"/>
      <c r="P589" s="90"/>
      <c r="Q589" s="90"/>
      <c r="R589" s="94"/>
      <c r="S589" s="90"/>
      <c r="T589" s="90"/>
      <c r="U589" s="94"/>
      <c r="V589" s="46"/>
      <c r="W589" s="90"/>
      <c r="X589" s="45"/>
      <c r="Y589" s="44"/>
      <c r="Z589" s="90"/>
      <c r="AA589" s="94"/>
      <c r="AB589" s="44"/>
      <c r="AC589" s="90"/>
      <c r="AD589" s="45"/>
      <c r="AE589" s="44"/>
      <c r="AF589" s="90"/>
      <c r="AG589" s="94"/>
      <c r="AH589" s="90"/>
      <c r="AI589" s="90"/>
      <c r="AJ589" s="94"/>
      <c r="AK589" s="90"/>
      <c r="AL589" s="90"/>
      <c r="AM589" s="94"/>
      <c r="AN589" s="44"/>
      <c r="AO589" s="90"/>
      <c r="AP589" s="45"/>
      <c r="AQ589" s="44"/>
      <c r="AR589" s="90"/>
      <c r="AS589" s="97"/>
      <c r="AT589" s="98"/>
      <c r="AU589" s="98"/>
      <c r="AV589" s="98"/>
      <c r="AW589" s="98"/>
      <c r="AX589" s="98"/>
      <c r="AY589" s="98"/>
      <c r="AZ589" s="98"/>
      <c r="BA589" s="99"/>
      <c r="BB589" s="99"/>
      <c r="BC589" s="99"/>
      <c r="BD589" s="99"/>
      <c r="BE589" s="99"/>
      <c r="BF589" s="99"/>
      <c r="BG589" s="119"/>
      <c r="BH589" s="119"/>
      <c r="BI589" s="119"/>
      <c r="BJ589" s="119"/>
      <c r="BK589" s="119"/>
      <c r="BL589" s="119"/>
      <c r="BM589" s="119"/>
      <c r="BN589" s="119"/>
      <c r="BO589" s="119"/>
      <c r="BP589" s="119"/>
      <c r="BQ589" s="119"/>
      <c r="BR589" s="119"/>
      <c r="BS589" s="119"/>
      <c r="BT589" s="119"/>
      <c r="BU589" s="119"/>
      <c r="BV589" s="119"/>
      <c r="BW589" s="119"/>
      <c r="BX589" s="119"/>
      <c r="BY589" s="119"/>
      <c r="BZ589" s="119"/>
      <c r="CA589" s="119"/>
    </row>
    <row r="590" spans="1:79" ht="24" hidden="1" customHeight="1" outlineLevel="1">
      <c r="A590" s="36">
        <v>5</v>
      </c>
      <c r="B590" s="88"/>
      <c r="C590" s="89"/>
      <c r="D590" s="89"/>
      <c r="E590" s="90"/>
      <c r="F590" s="91"/>
      <c r="G590" s="44" t="s">
        <v>14</v>
      </c>
      <c r="H590" s="96">
        <v>43322</v>
      </c>
      <c r="I590" s="105">
        <v>0</v>
      </c>
      <c r="J590" s="92"/>
      <c r="K590" s="92"/>
      <c r="L590" s="92"/>
      <c r="M590" s="93"/>
      <c r="N590" s="90"/>
      <c r="O590" s="94"/>
      <c r="P590" s="90"/>
      <c r="Q590" s="90"/>
      <c r="R590" s="94"/>
      <c r="S590" s="90"/>
      <c r="T590" s="90"/>
      <c r="U590" s="94"/>
      <c r="V590" s="46"/>
      <c r="W590" s="90"/>
      <c r="X590" s="45"/>
      <c r="Y590" s="44"/>
      <c r="Z590" s="90"/>
      <c r="AA590" s="94"/>
      <c r="AB590" s="44"/>
      <c r="AC590" s="90"/>
      <c r="AD590" s="45"/>
      <c r="AE590" s="44"/>
      <c r="AF590" s="90"/>
      <c r="AG590" s="94"/>
      <c r="AH590" s="90"/>
      <c r="AI590" s="90"/>
      <c r="AJ590" s="94"/>
      <c r="AK590" s="90"/>
      <c r="AL590" s="90"/>
      <c r="AM590" s="94"/>
      <c r="AN590" s="44"/>
      <c r="AO590" s="90"/>
      <c r="AP590" s="45"/>
      <c r="AQ590" s="44"/>
      <c r="AR590" s="90"/>
      <c r="AS590" s="97"/>
      <c r="AT590" s="98"/>
      <c r="AU590" s="98"/>
      <c r="AV590" s="98"/>
      <c r="AW590" s="98"/>
      <c r="AX590" s="98"/>
      <c r="AY590" s="98"/>
      <c r="AZ590" s="98"/>
      <c r="BA590" s="99"/>
      <c r="BB590" s="99"/>
      <c r="BC590" s="99"/>
      <c r="BD590" s="99"/>
      <c r="BE590" s="99"/>
      <c r="BF590" s="99"/>
      <c r="BG590" s="119"/>
      <c r="BH590" s="119"/>
      <c r="BI590" s="119"/>
      <c r="BJ590" s="119"/>
      <c r="BK590" s="119"/>
      <c r="BL590" s="119"/>
      <c r="BM590" s="119"/>
      <c r="BN590" s="119"/>
      <c r="BO590" s="119"/>
      <c r="BP590" s="119"/>
      <c r="BQ590" s="119"/>
      <c r="BR590" s="119"/>
      <c r="BS590" s="119"/>
      <c r="BT590" s="119"/>
      <c r="BU590" s="119"/>
      <c r="BV590" s="119"/>
      <c r="BW590" s="119"/>
      <c r="BX590" s="119"/>
      <c r="BY590" s="119"/>
      <c r="BZ590" s="119"/>
      <c r="CA590" s="119"/>
    </row>
    <row r="591" spans="1:79" ht="24" hidden="1" customHeight="1" outlineLevel="1">
      <c r="A591" s="36">
        <v>6</v>
      </c>
      <c r="B591" s="88"/>
      <c r="C591" s="89"/>
      <c r="D591" s="89"/>
      <c r="E591" s="90"/>
      <c r="F591" s="91"/>
      <c r="G591" s="44" t="s">
        <v>14</v>
      </c>
      <c r="H591" s="96">
        <v>43323</v>
      </c>
      <c r="I591" s="105">
        <v>0</v>
      </c>
      <c r="J591" s="92"/>
      <c r="K591" s="92"/>
      <c r="L591" s="92"/>
      <c r="M591" s="93"/>
      <c r="N591" s="90"/>
      <c r="O591" s="94"/>
      <c r="P591" s="90"/>
      <c r="Q591" s="90"/>
      <c r="R591" s="94"/>
      <c r="S591" s="90"/>
      <c r="T591" s="90"/>
      <c r="U591" s="94"/>
      <c r="V591" s="46"/>
      <c r="W591" s="90"/>
      <c r="X591" s="45"/>
      <c r="Y591" s="44"/>
      <c r="Z591" s="90"/>
      <c r="AA591" s="94"/>
      <c r="AB591" s="44"/>
      <c r="AC591" s="90"/>
      <c r="AD591" s="45"/>
      <c r="AE591" s="44"/>
      <c r="AF591" s="90"/>
      <c r="AG591" s="94"/>
      <c r="AH591" s="90"/>
      <c r="AI591" s="90"/>
      <c r="AJ591" s="94"/>
      <c r="AK591" s="90"/>
      <c r="AL591" s="90"/>
      <c r="AM591" s="94"/>
      <c r="AN591" s="44"/>
      <c r="AO591" s="90"/>
      <c r="AP591" s="45"/>
      <c r="AQ591" s="44"/>
      <c r="AR591" s="90"/>
      <c r="AS591" s="97"/>
      <c r="AT591" s="98"/>
      <c r="AU591" s="98"/>
      <c r="AV591" s="98"/>
      <c r="AW591" s="98"/>
      <c r="AX591" s="98"/>
      <c r="AY591" s="98"/>
      <c r="AZ591" s="98"/>
      <c r="BA591" s="99"/>
      <c r="BB591" s="99"/>
      <c r="BC591" s="99"/>
      <c r="BD591" s="99"/>
      <c r="BE591" s="99"/>
      <c r="BF591" s="99"/>
      <c r="BG591" s="119"/>
      <c r="BH591" s="119"/>
      <c r="BI591" s="119"/>
      <c r="BJ591" s="119"/>
      <c r="BK591" s="119"/>
      <c r="BL591" s="119"/>
      <c r="BM591" s="119"/>
      <c r="BN591" s="119"/>
      <c r="BO591" s="119"/>
      <c r="BP591" s="119"/>
      <c r="BQ591" s="119"/>
      <c r="BR591" s="119"/>
      <c r="BS591" s="119"/>
      <c r="BT591" s="119"/>
      <c r="BU591" s="119"/>
      <c r="BV591" s="119"/>
      <c r="BW591" s="119"/>
      <c r="BX591" s="119"/>
      <c r="BY591" s="119"/>
      <c r="BZ591" s="119"/>
      <c r="CA591" s="119"/>
    </row>
    <row r="592" spans="1:79" ht="24" hidden="1" customHeight="1" outlineLevel="1">
      <c r="A592" s="36">
        <v>7</v>
      </c>
      <c r="B592" s="88"/>
      <c r="C592" s="89"/>
      <c r="D592" s="89"/>
      <c r="E592" s="90"/>
      <c r="F592" s="91"/>
      <c r="G592" s="44" t="s">
        <v>14</v>
      </c>
      <c r="H592" s="96">
        <v>43324</v>
      </c>
      <c r="I592" s="105">
        <v>0</v>
      </c>
      <c r="J592" s="92"/>
      <c r="K592" s="92"/>
      <c r="L592" s="92"/>
      <c r="M592" s="93"/>
      <c r="N592" s="90"/>
      <c r="O592" s="94"/>
      <c r="P592" s="90"/>
      <c r="Q592" s="90"/>
      <c r="R592" s="94"/>
      <c r="S592" s="90"/>
      <c r="T592" s="90"/>
      <c r="U592" s="94"/>
      <c r="V592" s="46"/>
      <c r="W592" s="90"/>
      <c r="X592" s="45"/>
      <c r="Y592" s="44"/>
      <c r="Z592" s="90"/>
      <c r="AA592" s="94"/>
      <c r="AB592" s="44"/>
      <c r="AC592" s="90"/>
      <c r="AD592" s="45"/>
      <c r="AE592" s="44"/>
      <c r="AF592" s="90"/>
      <c r="AG592" s="94"/>
      <c r="AH592" s="90"/>
      <c r="AI592" s="90"/>
      <c r="AJ592" s="94"/>
      <c r="AK592" s="90"/>
      <c r="AL592" s="90"/>
      <c r="AM592" s="94"/>
      <c r="AN592" s="44"/>
      <c r="AO592" s="90"/>
      <c r="AP592" s="45"/>
      <c r="AQ592" s="44"/>
      <c r="AR592" s="90"/>
      <c r="AS592" s="97"/>
      <c r="AT592" s="98"/>
      <c r="AU592" s="98"/>
      <c r="AV592" s="98"/>
      <c r="AW592" s="98"/>
      <c r="AX592" s="98"/>
      <c r="AY592" s="98"/>
      <c r="AZ592" s="98"/>
      <c r="BA592" s="99"/>
      <c r="BB592" s="99"/>
      <c r="BC592" s="99"/>
      <c r="BD592" s="99"/>
      <c r="BE592" s="99"/>
      <c r="BF592" s="99"/>
      <c r="BG592" s="119"/>
      <c r="BH592" s="119"/>
      <c r="BI592" s="119"/>
      <c r="BJ592" s="119"/>
      <c r="BK592" s="119"/>
      <c r="BL592" s="119"/>
      <c r="BM592" s="119"/>
      <c r="BN592" s="119"/>
      <c r="BO592" s="119"/>
      <c r="BP592" s="119"/>
      <c r="BQ592" s="119"/>
      <c r="BR592" s="119"/>
      <c r="BS592" s="119"/>
      <c r="BT592" s="119"/>
      <c r="BU592" s="119"/>
      <c r="BV592" s="119"/>
      <c r="BW592" s="119"/>
      <c r="BX592" s="119"/>
      <c r="BY592" s="119"/>
      <c r="BZ592" s="119"/>
      <c r="CA592" s="119"/>
    </row>
    <row r="593" spans="1:79" ht="24" hidden="1" customHeight="1" outlineLevel="1">
      <c r="A593" s="36">
        <v>8</v>
      </c>
      <c r="B593" s="88"/>
      <c r="C593" s="89"/>
      <c r="D593" s="89"/>
      <c r="E593" s="90"/>
      <c r="F593" s="91"/>
      <c r="G593" s="44" t="s">
        <v>14</v>
      </c>
      <c r="H593" s="96">
        <v>43325</v>
      </c>
      <c r="I593" s="105">
        <v>0</v>
      </c>
      <c r="J593" s="92"/>
      <c r="K593" s="92"/>
      <c r="L593" s="92"/>
      <c r="M593" s="93"/>
      <c r="N593" s="90"/>
      <c r="O593" s="94"/>
      <c r="P593" s="90"/>
      <c r="Q593" s="90"/>
      <c r="R593" s="94"/>
      <c r="S593" s="90"/>
      <c r="T593" s="90"/>
      <c r="U593" s="94"/>
      <c r="V593" s="46"/>
      <c r="W593" s="90"/>
      <c r="X593" s="45"/>
      <c r="Y593" s="44"/>
      <c r="Z593" s="90"/>
      <c r="AA593" s="94"/>
      <c r="AB593" s="44"/>
      <c r="AC593" s="90"/>
      <c r="AD593" s="45"/>
      <c r="AE593" s="44"/>
      <c r="AF593" s="90"/>
      <c r="AG593" s="94"/>
      <c r="AH593" s="90"/>
      <c r="AI593" s="90"/>
      <c r="AJ593" s="94"/>
      <c r="AK593" s="90"/>
      <c r="AL593" s="90"/>
      <c r="AM593" s="94"/>
      <c r="AN593" s="44"/>
      <c r="AO593" s="90"/>
      <c r="AP593" s="45"/>
      <c r="AQ593" s="44"/>
      <c r="AR593" s="90"/>
      <c r="AS593" s="97"/>
      <c r="AT593" s="98"/>
      <c r="AU593" s="98"/>
      <c r="AV593" s="98"/>
      <c r="AW593" s="98"/>
      <c r="AX593" s="98"/>
      <c r="AY593" s="98"/>
      <c r="AZ593" s="98"/>
      <c r="BA593" s="99"/>
      <c r="BB593" s="99"/>
      <c r="BC593" s="99"/>
      <c r="BD593" s="99"/>
      <c r="BE593" s="99"/>
      <c r="BF593" s="99"/>
      <c r="BG593" s="119"/>
      <c r="BH593" s="119"/>
      <c r="BI593" s="119"/>
      <c r="BJ593" s="119"/>
      <c r="BK593" s="119"/>
      <c r="BL593" s="119"/>
      <c r="BM593" s="119"/>
      <c r="BN593" s="119"/>
      <c r="BO593" s="119"/>
      <c r="BP593" s="119"/>
      <c r="BQ593" s="119"/>
      <c r="BR593" s="119"/>
      <c r="BS593" s="119"/>
      <c r="BT593" s="119"/>
      <c r="BU593" s="119"/>
      <c r="BV593" s="119"/>
      <c r="BW593" s="119"/>
      <c r="BX593" s="119"/>
      <c r="BY593" s="119"/>
      <c r="BZ593" s="119"/>
      <c r="CA593" s="119"/>
    </row>
    <row r="594" spans="1:79" ht="24" hidden="1" customHeight="1" outlineLevel="1">
      <c r="A594" s="36">
        <v>9</v>
      </c>
      <c r="B594" s="88"/>
      <c r="C594" s="89"/>
      <c r="D594" s="89"/>
      <c r="E594" s="90"/>
      <c r="F594" s="91"/>
      <c r="G594" s="44" t="s">
        <v>14</v>
      </c>
      <c r="H594" s="96">
        <v>43326</v>
      </c>
      <c r="I594" s="105">
        <v>9</v>
      </c>
      <c r="J594" s="92"/>
      <c r="K594" s="92"/>
      <c r="L594" s="92"/>
      <c r="M594" s="93"/>
      <c r="N594" s="90"/>
      <c r="O594" s="94"/>
      <c r="P594" s="90"/>
      <c r="Q594" s="90"/>
      <c r="R594" s="94"/>
      <c r="S594" s="90"/>
      <c r="T594" s="90"/>
      <c r="U594" s="94"/>
      <c r="V594" s="46"/>
      <c r="W594" s="90"/>
      <c r="X594" s="45"/>
      <c r="Y594" s="44"/>
      <c r="Z594" s="90"/>
      <c r="AA594" s="94"/>
      <c r="AB594" s="44"/>
      <c r="AC594" s="90"/>
      <c r="AD594" s="45"/>
      <c r="AE594" s="44"/>
      <c r="AF594" s="90"/>
      <c r="AG594" s="94"/>
      <c r="AH594" s="90"/>
      <c r="AI594" s="90"/>
      <c r="AJ594" s="94"/>
      <c r="AK594" s="90"/>
      <c r="AL594" s="90"/>
      <c r="AM594" s="94"/>
      <c r="AN594" s="44"/>
      <c r="AO594" s="90"/>
      <c r="AP594" s="45"/>
      <c r="AQ594" s="44"/>
      <c r="AR594" s="90"/>
      <c r="AS594" s="97"/>
      <c r="AT594" s="98"/>
      <c r="AU594" s="98"/>
      <c r="AV594" s="98"/>
      <c r="AW594" s="98"/>
      <c r="AX594" s="98"/>
      <c r="AY594" s="98"/>
      <c r="AZ594" s="98"/>
      <c r="BA594" s="99"/>
      <c r="BB594" s="99"/>
      <c r="BC594" s="99"/>
      <c r="BD594" s="99"/>
      <c r="BE594" s="99"/>
      <c r="BF594" s="99"/>
      <c r="BG594" s="119"/>
      <c r="BH594" s="119"/>
      <c r="BI594" s="119"/>
      <c r="BJ594" s="119"/>
      <c r="BK594" s="119"/>
      <c r="BL594" s="119"/>
      <c r="BM594" s="119"/>
      <c r="BN594" s="119"/>
      <c r="BO594" s="119"/>
      <c r="BP594" s="119"/>
      <c r="BQ594" s="119"/>
      <c r="BR594" s="119"/>
      <c r="BS594" s="119"/>
      <c r="BT594" s="119"/>
      <c r="BU594" s="119"/>
      <c r="BV594" s="119"/>
      <c r="BW594" s="119"/>
      <c r="BX594" s="119"/>
      <c r="BY594" s="119"/>
      <c r="BZ594" s="119"/>
      <c r="CA594" s="119"/>
    </row>
    <row r="595" spans="1:79" ht="24" hidden="1" customHeight="1" outlineLevel="1">
      <c r="A595" s="36">
        <v>10</v>
      </c>
      <c r="B595" s="88"/>
      <c r="C595" s="89"/>
      <c r="D595" s="89"/>
      <c r="E595" s="90"/>
      <c r="F595" s="91"/>
      <c r="G595" s="44" t="s">
        <v>14</v>
      </c>
      <c r="H595" s="96">
        <v>43327</v>
      </c>
      <c r="I595" s="105">
        <v>9</v>
      </c>
      <c r="J595" s="92"/>
      <c r="K595" s="92"/>
      <c r="L595" s="92"/>
      <c r="M595" s="93"/>
      <c r="N595" s="90"/>
      <c r="O595" s="94"/>
      <c r="P595" s="90"/>
      <c r="Q595" s="90"/>
      <c r="R595" s="94"/>
      <c r="S595" s="90"/>
      <c r="T595" s="90"/>
      <c r="U595" s="94"/>
      <c r="V595" s="46"/>
      <c r="W595" s="90"/>
      <c r="X595" s="45"/>
      <c r="Y595" s="44"/>
      <c r="Z595" s="90"/>
      <c r="AA595" s="94"/>
      <c r="AB595" s="44"/>
      <c r="AC595" s="90"/>
      <c r="AD595" s="45"/>
      <c r="AE595" s="44"/>
      <c r="AF595" s="90"/>
      <c r="AG595" s="94"/>
      <c r="AH595" s="90"/>
      <c r="AI595" s="90"/>
      <c r="AJ595" s="94"/>
      <c r="AK595" s="90"/>
      <c r="AL595" s="90"/>
      <c r="AM595" s="94"/>
      <c r="AN595" s="44"/>
      <c r="AO595" s="90"/>
      <c r="AP595" s="45"/>
      <c r="AQ595" s="44"/>
      <c r="AR595" s="90"/>
      <c r="AS595" s="97"/>
      <c r="AT595" s="98"/>
      <c r="AU595" s="98"/>
      <c r="AV595" s="98"/>
      <c r="AW595" s="98"/>
      <c r="AX595" s="98"/>
      <c r="AY595" s="98"/>
      <c r="AZ595" s="98"/>
      <c r="BA595" s="99"/>
      <c r="BB595" s="99"/>
      <c r="BC595" s="99"/>
      <c r="BD595" s="99"/>
      <c r="BE595" s="99"/>
      <c r="BF595" s="99"/>
      <c r="BG595" s="119"/>
      <c r="BH595" s="119"/>
      <c r="BI595" s="119"/>
      <c r="BJ595" s="119"/>
      <c r="BK595" s="119"/>
      <c r="BL595" s="119"/>
      <c r="BM595" s="119"/>
      <c r="BN595" s="119"/>
      <c r="BO595" s="119"/>
      <c r="BP595" s="119"/>
      <c r="BQ595" s="119"/>
      <c r="BR595" s="119"/>
      <c r="BS595" s="119"/>
      <c r="BT595" s="119"/>
      <c r="BU595" s="119"/>
      <c r="BV595" s="119"/>
      <c r="BW595" s="119"/>
      <c r="BX595" s="119"/>
      <c r="BY595" s="119"/>
      <c r="BZ595" s="119"/>
      <c r="CA595" s="119"/>
    </row>
    <row r="596" spans="1:79" ht="24" hidden="1" customHeight="1" outlineLevel="1">
      <c r="A596" s="36">
        <v>11</v>
      </c>
      <c r="B596" s="88"/>
      <c r="C596" s="89"/>
      <c r="D596" s="89"/>
      <c r="E596" s="90"/>
      <c r="F596" s="91"/>
      <c r="G596" s="44" t="s">
        <v>14</v>
      </c>
      <c r="H596" s="96">
        <v>43328</v>
      </c>
      <c r="I596" s="105">
        <v>9</v>
      </c>
      <c r="J596" s="92"/>
      <c r="K596" s="92"/>
      <c r="L596" s="92"/>
      <c r="M596" s="93"/>
      <c r="N596" s="90"/>
      <c r="O596" s="94"/>
      <c r="P596" s="90"/>
      <c r="Q596" s="90"/>
      <c r="R596" s="94"/>
      <c r="S596" s="90"/>
      <c r="T596" s="90"/>
      <c r="U596" s="94"/>
      <c r="V596" s="46"/>
      <c r="W596" s="90"/>
      <c r="X596" s="45"/>
      <c r="Y596" s="44"/>
      <c r="Z596" s="90"/>
      <c r="AA596" s="94"/>
      <c r="AB596" s="44"/>
      <c r="AC596" s="90"/>
      <c r="AD596" s="45"/>
      <c r="AE596" s="44"/>
      <c r="AF596" s="90"/>
      <c r="AG596" s="94"/>
      <c r="AH596" s="90"/>
      <c r="AI596" s="90"/>
      <c r="AJ596" s="94"/>
      <c r="AK596" s="90"/>
      <c r="AL596" s="90"/>
      <c r="AM596" s="94"/>
      <c r="AN596" s="44"/>
      <c r="AO596" s="90"/>
      <c r="AP596" s="45"/>
      <c r="AQ596" s="44"/>
      <c r="AR596" s="90"/>
      <c r="AS596" s="97"/>
      <c r="AT596" s="98"/>
      <c r="AU596" s="98"/>
      <c r="AV596" s="98"/>
      <c r="AW596" s="98"/>
      <c r="AX596" s="98"/>
      <c r="AY596" s="98"/>
      <c r="AZ596" s="98"/>
      <c r="BA596" s="99"/>
      <c r="BB596" s="99"/>
      <c r="BC596" s="99"/>
      <c r="BD596" s="99"/>
      <c r="BE596" s="99"/>
      <c r="BF596" s="99"/>
      <c r="BG596" s="119"/>
      <c r="BH596" s="119"/>
      <c r="BI596" s="119"/>
      <c r="BJ596" s="119"/>
      <c r="BK596" s="119"/>
      <c r="BL596" s="119"/>
      <c r="BM596" s="119"/>
      <c r="BN596" s="119"/>
      <c r="BO596" s="119"/>
      <c r="BP596" s="119"/>
      <c r="BQ596" s="119"/>
      <c r="BR596" s="119"/>
      <c r="BS596" s="119"/>
      <c r="BT596" s="119"/>
      <c r="BU596" s="119"/>
      <c r="BV596" s="119"/>
      <c r="BW596" s="119"/>
      <c r="BX596" s="119"/>
      <c r="BY596" s="119"/>
      <c r="BZ596" s="119"/>
      <c r="CA596" s="119"/>
    </row>
    <row r="597" spans="1:79" ht="24" hidden="1" customHeight="1" outlineLevel="1">
      <c r="A597" s="36">
        <v>12</v>
      </c>
      <c r="B597" s="88"/>
      <c r="C597" s="89"/>
      <c r="D597" s="89"/>
      <c r="E597" s="90"/>
      <c r="F597" s="91"/>
      <c r="G597" s="44" t="s">
        <v>14</v>
      </c>
      <c r="H597" s="96">
        <v>43329</v>
      </c>
      <c r="I597" s="105">
        <v>9</v>
      </c>
      <c r="J597" s="92"/>
      <c r="K597" s="92"/>
      <c r="L597" s="92"/>
      <c r="M597" s="93"/>
      <c r="N597" s="90"/>
      <c r="O597" s="94"/>
      <c r="P597" s="90"/>
      <c r="Q597" s="90"/>
      <c r="R597" s="94"/>
      <c r="S597" s="90"/>
      <c r="T597" s="90"/>
      <c r="U597" s="94"/>
      <c r="V597" s="46"/>
      <c r="W597" s="90"/>
      <c r="X597" s="45"/>
      <c r="Y597" s="44"/>
      <c r="Z597" s="90"/>
      <c r="AA597" s="94"/>
      <c r="AB597" s="44"/>
      <c r="AC597" s="90"/>
      <c r="AD597" s="45"/>
      <c r="AE597" s="44"/>
      <c r="AF597" s="90"/>
      <c r="AG597" s="94"/>
      <c r="AH597" s="90"/>
      <c r="AI597" s="90"/>
      <c r="AJ597" s="94"/>
      <c r="AK597" s="90"/>
      <c r="AL597" s="90"/>
      <c r="AM597" s="94"/>
      <c r="AN597" s="44"/>
      <c r="AO597" s="90"/>
      <c r="AP597" s="45"/>
      <c r="AQ597" s="44"/>
      <c r="AR597" s="90"/>
      <c r="AS597" s="97"/>
      <c r="AT597" s="98"/>
      <c r="AU597" s="98"/>
      <c r="AV597" s="98"/>
      <c r="AW597" s="98"/>
      <c r="AX597" s="98"/>
      <c r="AY597" s="98"/>
      <c r="AZ597" s="98"/>
      <c r="BA597" s="99"/>
      <c r="BB597" s="99"/>
      <c r="BC597" s="99"/>
      <c r="BD597" s="99"/>
      <c r="BE597" s="99"/>
      <c r="BF597" s="99"/>
      <c r="BG597" s="119"/>
      <c r="BH597" s="119"/>
      <c r="BI597" s="119"/>
      <c r="BJ597" s="119"/>
      <c r="BK597" s="119"/>
      <c r="BL597" s="119"/>
      <c r="BM597" s="119"/>
      <c r="BN597" s="119"/>
      <c r="BO597" s="119"/>
      <c r="BP597" s="119"/>
      <c r="BQ597" s="119"/>
      <c r="BR597" s="119"/>
      <c r="BS597" s="119"/>
      <c r="BT597" s="119"/>
      <c r="BU597" s="119"/>
      <c r="BV597" s="119"/>
      <c r="BW597" s="119"/>
      <c r="BX597" s="119"/>
      <c r="BY597" s="119"/>
      <c r="BZ597" s="119"/>
      <c r="CA597" s="119"/>
    </row>
    <row r="598" spans="1:79" ht="24" hidden="1" customHeight="1" outlineLevel="1">
      <c r="A598" s="36">
        <v>13</v>
      </c>
      <c r="B598" s="88"/>
      <c r="C598" s="89"/>
      <c r="D598" s="89"/>
      <c r="E598" s="90"/>
      <c r="F598" s="91"/>
      <c r="G598" s="44" t="s">
        <v>14</v>
      </c>
      <c r="H598" s="96">
        <v>43330</v>
      </c>
      <c r="I598" s="105">
        <v>9</v>
      </c>
      <c r="J598" s="92"/>
      <c r="K598" s="92"/>
      <c r="L598" s="92"/>
      <c r="M598" s="93"/>
      <c r="N598" s="90"/>
      <c r="O598" s="94"/>
      <c r="P598" s="90"/>
      <c r="Q598" s="90"/>
      <c r="R598" s="94"/>
      <c r="S598" s="90"/>
      <c r="T598" s="90"/>
      <c r="U598" s="94"/>
      <c r="V598" s="46"/>
      <c r="W598" s="90"/>
      <c r="X598" s="45"/>
      <c r="Y598" s="44"/>
      <c r="Z598" s="90"/>
      <c r="AA598" s="94"/>
      <c r="AB598" s="44"/>
      <c r="AC598" s="90"/>
      <c r="AD598" s="45"/>
      <c r="AE598" s="44"/>
      <c r="AF598" s="90"/>
      <c r="AG598" s="94"/>
      <c r="AH598" s="90"/>
      <c r="AI598" s="90"/>
      <c r="AJ598" s="94"/>
      <c r="AK598" s="90"/>
      <c r="AL598" s="90"/>
      <c r="AM598" s="94"/>
      <c r="AN598" s="44"/>
      <c r="AO598" s="90"/>
      <c r="AP598" s="45"/>
      <c r="AQ598" s="44"/>
      <c r="AR598" s="90"/>
      <c r="AS598" s="97"/>
      <c r="AT598" s="98"/>
      <c r="AU598" s="98"/>
      <c r="AV598" s="98"/>
      <c r="AW598" s="98"/>
      <c r="AX598" s="98"/>
      <c r="AY598" s="98"/>
      <c r="AZ598" s="98"/>
      <c r="BA598" s="99"/>
      <c r="BB598" s="99"/>
      <c r="BC598" s="99"/>
      <c r="BD598" s="99"/>
      <c r="BE598" s="99"/>
      <c r="BF598" s="99"/>
      <c r="BG598" s="119"/>
      <c r="BH598" s="119"/>
      <c r="BI598" s="119"/>
      <c r="BJ598" s="119"/>
      <c r="BK598" s="119"/>
      <c r="BL598" s="119"/>
      <c r="BM598" s="119"/>
      <c r="BN598" s="119"/>
      <c r="BO598" s="119"/>
      <c r="BP598" s="119"/>
      <c r="BQ598" s="119"/>
      <c r="BR598" s="119"/>
      <c r="BS598" s="119"/>
      <c r="BT598" s="119"/>
      <c r="BU598" s="119"/>
      <c r="BV598" s="119"/>
      <c r="BW598" s="119"/>
      <c r="BX598" s="119"/>
      <c r="BY598" s="119"/>
      <c r="BZ598" s="119"/>
      <c r="CA598" s="119"/>
    </row>
    <row r="599" spans="1:79" ht="24" hidden="1" customHeight="1" outlineLevel="1">
      <c r="A599" s="36">
        <v>14</v>
      </c>
      <c r="B599" s="88"/>
      <c r="C599" s="89"/>
      <c r="D599" s="89"/>
      <c r="E599" s="90"/>
      <c r="F599" s="91"/>
      <c r="G599" s="44" t="s">
        <v>14</v>
      </c>
      <c r="H599" s="96">
        <v>43331</v>
      </c>
      <c r="I599" s="105">
        <v>9</v>
      </c>
      <c r="J599" s="92"/>
      <c r="K599" s="92"/>
      <c r="L599" s="92"/>
      <c r="M599" s="93"/>
      <c r="N599" s="90"/>
      <c r="O599" s="94"/>
      <c r="P599" s="90"/>
      <c r="Q599" s="90"/>
      <c r="R599" s="94"/>
      <c r="S599" s="90"/>
      <c r="T599" s="90"/>
      <c r="U599" s="94"/>
      <c r="V599" s="46"/>
      <c r="W599" s="90"/>
      <c r="X599" s="45"/>
      <c r="Y599" s="44"/>
      <c r="Z599" s="90"/>
      <c r="AA599" s="94"/>
      <c r="AB599" s="44"/>
      <c r="AC599" s="90"/>
      <c r="AD599" s="45"/>
      <c r="AE599" s="44"/>
      <c r="AF599" s="90"/>
      <c r="AG599" s="94"/>
      <c r="AH599" s="90"/>
      <c r="AI599" s="90"/>
      <c r="AJ599" s="94"/>
      <c r="AK599" s="90"/>
      <c r="AL599" s="90"/>
      <c r="AM599" s="94"/>
      <c r="AN599" s="44"/>
      <c r="AO599" s="90"/>
      <c r="AP599" s="45"/>
      <c r="AQ599" s="44"/>
      <c r="AR599" s="90"/>
      <c r="AS599" s="97"/>
      <c r="AT599" s="98"/>
      <c r="AU599" s="98"/>
      <c r="AV599" s="98"/>
      <c r="AW599" s="98"/>
      <c r="AX599" s="98"/>
      <c r="AY599" s="98"/>
      <c r="AZ599" s="98"/>
      <c r="BA599" s="99"/>
      <c r="BB599" s="99"/>
      <c r="BC599" s="99"/>
      <c r="BD599" s="99"/>
      <c r="BE599" s="99"/>
      <c r="BF599" s="99"/>
      <c r="BG599" s="119"/>
      <c r="BH599" s="119"/>
      <c r="BI599" s="119"/>
      <c r="BJ599" s="119"/>
      <c r="BK599" s="119"/>
      <c r="BL599" s="119"/>
      <c r="BM599" s="119"/>
      <c r="BN599" s="119"/>
      <c r="BO599" s="119"/>
      <c r="BP599" s="119"/>
      <c r="BQ599" s="119"/>
      <c r="BR599" s="119"/>
      <c r="BS599" s="119"/>
      <c r="BT599" s="119"/>
      <c r="BU599" s="119"/>
      <c r="BV599" s="119"/>
      <c r="BW599" s="119"/>
      <c r="BX599" s="119"/>
      <c r="BY599" s="119"/>
      <c r="BZ599" s="119"/>
      <c r="CA599" s="119"/>
    </row>
    <row r="600" spans="1:79" ht="24" hidden="1" customHeight="1" outlineLevel="1">
      <c r="B600" s="88"/>
      <c r="C600" s="89"/>
      <c r="D600" s="89"/>
      <c r="E600" s="90"/>
      <c r="F600" s="91"/>
      <c r="G600" s="44" t="s">
        <v>14</v>
      </c>
      <c r="H600" s="96">
        <v>43332</v>
      </c>
      <c r="I600" s="105">
        <v>9</v>
      </c>
      <c r="J600" s="92"/>
      <c r="K600" s="92"/>
      <c r="L600" s="92"/>
      <c r="M600" s="93"/>
      <c r="N600" s="90"/>
      <c r="O600" s="94"/>
      <c r="P600" s="90"/>
      <c r="Q600" s="90"/>
      <c r="R600" s="94"/>
      <c r="S600" s="90"/>
      <c r="T600" s="90"/>
      <c r="U600" s="94"/>
      <c r="V600" s="46"/>
      <c r="W600" s="90"/>
      <c r="X600" s="45"/>
      <c r="Y600" s="44"/>
      <c r="Z600" s="90"/>
      <c r="AA600" s="94"/>
      <c r="AB600" s="44"/>
      <c r="AC600" s="90"/>
      <c r="AD600" s="45"/>
      <c r="AE600" s="44"/>
      <c r="AF600" s="90"/>
      <c r="AG600" s="94"/>
      <c r="AH600" s="90"/>
      <c r="AI600" s="90"/>
      <c r="AJ600" s="94"/>
      <c r="AK600" s="90"/>
      <c r="AL600" s="90"/>
      <c r="AM600" s="94"/>
      <c r="AN600" s="44"/>
      <c r="AO600" s="90"/>
      <c r="AP600" s="45"/>
      <c r="AQ600" s="44"/>
      <c r="AR600" s="90"/>
      <c r="AS600" s="97"/>
      <c r="AT600" s="98"/>
      <c r="AU600" s="98"/>
      <c r="AV600" s="98"/>
      <c r="AW600" s="98"/>
      <c r="AX600" s="98"/>
      <c r="AY600" s="98"/>
      <c r="AZ600" s="98"/>
      <c r="BA600" s="99"/>
      <c r="BB600" s="99"/>
      <c r="BC600" s="99"/>
      <c r="BD600" s="99"/>
      <c r="BE600" s="99"/>
      <c r="BF600" s="99"/>
      <c r="BG600" s="119"/>
      <c r="BH600" s="119"/>
      <c r="BI600" s="119"/>
      <c r="BJ600" s="119"/>
      <c r="BK600" s="119"/>
      <c r="BL600" s="119"/>
      <c r="BM600" s="119"/>
      <c r="BN600" s="119"/>
      <c r="BO600" s="119"/>
      <c r="BP600" s="119"/>
      <c r="BQ600" s="119"/>
      <c r="BR600" s="119"/>
      <c r="BS600" s="119"/>
      <c r="BT600" s="119"/>
      <c r="BU600" s="119"/>
      <c r="BV600" s="119"/>
      <c r="BW600" s="119"/>
      <c r="BX600" s="119"/>
      <c r="BY600" s="119"/>
      <c r="BZ600" s="119"/>
      <c r="CA600" s="119"/>
    </row>
    <row r="601" spans="1:79" ht="24" hidden="1" customHeight="1" outlineLevel="1">
      <c r="B601" s="88"/>
      <c r="C601" s="89"/>
      <c r="D601" s="89"/>
      <c r="E601" s="90"/>
      <c r="F601" s="91"/>
      <c r="G601" s="44" t="s">
        <v>14</v>
      </c>
      <c r="H601" s="96">
        <v>43333</v>
      </c>
      <c r="I601" s="105">
        <v>9</v>
      </c>
      <c r="J601" s="92"/>
      <c r="K601" s="92"/>
      <c r="L601" s="92"/>
      <c r="M601" s="93"/>
      <c r="N601" s="90"/>
      <c r="O601" s="94"/>
      <c r="P601" s="90"/>
      <c r="Q601" s="90"/>
      <c r="R601" s="94"/>
      <c r="S601" s="90"/>
      <c r="T601" s="90"/>
      <c r="U601" s="94"/>
      <c r="V601" s="46"/>
      <c r="W601" s="90"/>
      <c r="X601" s="45"/>
      <c r="Y601" s="44"/>
      <c r="Z601" s="90"/>
      <c r="AA601" s="94"/>
      <c r="AB601" s="44"/>
      <c r="AC601" s="90"/>
      <c r="AD601" s="45"/>
      <c r="AE601" s="44"/>
      <c r="AF601" s="90"/>
      <c r="AG601" s="94"/>
      <c r="AH601" s="90"/>
      <c r="AI601" s="90"/>
      <c r="AJ601" s="94"/>
      <c r="AK601" s="90"/>
      <c r="AL601" s="90"/>
      <c r="AM601" s="94"/>
      <c r="AN601" s="44"/>
      <c r="AO601" s="90"/>
      <c r="AP601" s="45"/>
      <c r="AQ601" s="44"/>
      <c r="AR601" s="90"/>
      <c r="AS601" s="97"/>
      <c r="AT601" s="98"/>
      <c r="AU601" s="98"/>
      <c r="AV601" s="98"/>
      <c r="AW601" s="98"/>
      <c r="AX601" s="98"/>
      <c r="AY601" s="98"/>
      <c r="AZ601" s="98"/>
      <c r="BA601" s="99"/>
      <c r="BB601" s="99"/>
      <c r="BC601" s="99"/>
      <c r="BD601" s="99"/>
      <c r="BE601" s="99"/>
      <c r="BF601" s="99"/>
      <c r="BG601" s="119"/>
      <c r="BH601" s="119"/>
      <c r="BI601" s="119"/>
      <c r="BJ601" s="119"/>
      <c r="BK601" s="119"/>
      <c r="BL601" s="119"/>
      <c r="BM601" s="119"/>
      <c r="BN601" s="119"/>
      <c r="BO601" s="119"/>
      <c r="BP601" s="119"/>
      <c r="BQ601" s="119"/>
      <c r="BR601" s="119"/>
      <c r="BS601" s="119"/>
      <c r="BT601" s="119"/>
      <c r="BU601" s="119"/>
      <c r="BV601" s="119"/>
      <c r="BW601" s="119"/>
      <c r="BX601" s="119"/>
      <c r="BY601" s="119"/>
      <c r="BZ601" s="119"/>
      <c r="CA601" s="119"/>
    </row>
    <row r="602" spans="1:79" ht="24" hidden="1" customHeight="1" outlineLevel="1">
      <c r="B602" s="88"/>
      <c r="C602" s="89"/>
      <c r="D602" s="89"/>
      <c r="E602" s="90"/>
      <c r="F602" s="91"/>
      <c r="G602" s="44" t="s">
        <v>14</v>
      </c>
      <c r="H602" s="96">
        <v>43334</v>
      </c>
      <c r="I602" s="105">
        <v>9</v>
      </c>
      <c r="J602" s="92"/>
      <c r="K602" s="92"/>
      <c r="L602" s="92"/>
      <c r="M602" s="93"/>
      <c r="N602" s="90"/>
      <c r="O602" s="94"/>
      <c r="P602" s="90"/>
      <c r="Q602" s="90"/>
      <c r="R602" s="94"/>
      <c r="S602" s="90"/>
      <c r="T602" s="90"/>
      <c r="U602" s="94"/>
      <c r="V602" s="46"/>
      <c r="W602" s="90"/>
      <c r="X602" s="45"/>
      <c r="Y602" s="44"/>
      <c r="Z602" s="90"/>
      <c r="AA602" s="94"/>
      <c r="AB602" s="44"/>
      <c r="AC602" s="90"/>
      <c r="AD602" s="45"/>
      <c r="AE602" s="44"/>
      <c r="AF602" s="90"/>
      <c r="AG602" s="94"/>
      <c r="AH602" s="90"/>
      <c r="AI602" s="90"/>
      <c r="AJ602" s="94"/>
      <c r="AK602" s="90"/>
      <c r="AL602" s="90"/>
      <c r="AM602" s="94"/>
      <c r="AN602" s="44"/>
      <c r="AO602" s="90"/>
      <c r="AP602" s="45"/>
      <c r="AQ602" s="44"/>
      <c r="AR602" s="90"/>
      <c r="AS602" s="97"/>
      <c r="AT602" s="98"/>
      <c r="AU602" s="98"/>
      <c r="AV602" s="98"/>
      <c r="AW602" s="98"/>
      <c r="AX602" s="98"/>
      <c r="AY602" s="98"/>
      <c r="AZ602" s="98"/>
      <c r="BA602" s="99"/>
      <c r="BB602" s="99"/>
      <c r="BC602" s="99"/>
      <c r="BD602" s="99"/>
      <c r="BE602" s="99"/>
      <c r="BF602" s="99"/>
      <c r="BG602" s="119"/>
      <c r="BH602" s="119"/>
      <c r="BI602" s="119"/>
      <c r="BJ602" s="119"/>
      <c r="BK602" s="119"/>
      <c r="BL602" s="119"/>
      <c r="BM602" s="119"/>
      <c r="BN602" s="119"/>
      <c r="BO602" s="119"/>
      <c r="BP602" s="119"/>
      <c r="BQ602" s="119"/>
      <c r="BR602" s="119"/>
      <c r="BS602" s="119"/>
      <c r="BT602" s="119"/>
      <c r="BU602" s="119"/>
      <c r="BV602" s="119"/>
      <c r="BW602" s="119"/>
      <c r="BX602" s="119"/>
      <c r="BY602" s="119"/>
      <c r="BZ602" s="119"/>
      <c r="CA602" s="119"/>
    </row>
    <row r="603" spans="1:79" ht="24" hidden="1" customHeight="1" outlineLevel="1">
      <c r="B603" s="88"/>
      <c r="C603" s="89"/>
      <c r="D603" s="89"/>
      <c r="E603" s="90"/>
      <c r="F603" s="91"/>
      <c r="G603" s="44" t="s">
        <v>14</v>
      </c>
      <c r="H603" s="96">
        <v>43335</v>
      </c>
      <c r="I603" s="105">
        <v>9</v>
      </c>
      <c r="J603" s="92"/>
      <c r="K603" s="92"/>
      <c r="L603" s="92"/>
      <c r="M603" s="93"/>
      <c r="N603" s="90"/>
      <c r="O603" s="94"/>
      <c r="P603" s="90"/>
      <c r="Q603" s="90"/>
      <c r="R603" s="94"/>
      <c r="S603" s="90"/>
      <c r="T603" s="90"/>
      <c r="U603" s="94"/>
      <c r="V603" s="46"/>
      <c r="W603" s="90"/>
      <c r="X603" s="45"/>
      <c r="Y603" s="44"/>
      <c r="Z603" s="90"/>
      <c r="AA603" s="94"/>
      <c r="AB603" s="44"/>
      <c r="AC603" s="90"/>
      <c r="AD603" s="45"/>
      <c r="AE603" s="44"/>
      <c r="AF603" s="90"/>
      <c r="AG603" s="94"/>
      <c r="AH603" s="90"/>
      <c r="AI603" s="90"/>
      <c r="AJ603" s="94"/>
      <c r="AK603" s="90"/>
      <c r="AL603" s="90"/>
      <c r="AM603" s="94"/>
      <c r="AN603" s="44"/>
      <c r="AO603" s="90"/>
      <c r="AP603" s="45"/>
      <c r="AQ603" s="44"/>
      <c r="AR603" s="90"/>
      <c r="AS603" s="97"/>
      <c r="AT603" s="98"/>
      <c r="AU603" s="98"/>
      <c r="AV603" s="98"/>
      <c r="AW603" s="98"/>
      <c r="AX603" s="98"/>
      <c r="AY603" s="98"/>
      <c r="AZ603" s="98"/>
      <c r="BA603" s="99"/>
      <c r="BB603" s="99"/>
      <c r="BC603" s="99"/>
      <c r="BD603" s="99"/>
      <c r="BE603" s="99"/>
      <c r="BF603" s="99"/>
      <c r="BG603" s="119"/>
      <c r="BH603" s="119"/>
      <c r="BI603" s="119"/>
      <c r="BJ603" s="119"/>
      <c r="BK603" s="119"/>
      <c r="BL603" s="119"/>
      <c r="BM603" s="119"/>
      <c r="BN603" s="119"/>
      <c r="BO603" s="119"/>
      <c r="BP603" s="119"/>
      <c r="BQ603" s="119"/>
      <c r="BR603" s="119"/>
      <c r="BS603" s="119"/>
      <c r="BT603" s="119"/>
      <c r="BU603" s="119"/>
      <c r="BV603" s="119"/>
      <c r="BW603" s="119"/>
      <c r="BX603" s="119"/>
      <c r="BY603" s="119"/>
      <c r="BZ603" s="119"/>
      <c r="CA603" s="119"/>
    </row>
    <row r="604" spans="1:79" ht="24" hidden="1" customHeight="1" outlineLevel="1">
      <c r="B604" s="88"/>
      <c r="C604" s="89"/>
      <c r="D604" s="89"/>
      <c r="E604" s="90"/>
      <c r="F604" s="91"/>
      <c r="G604" s="44" t="s">
        <v>14</v>
      </c>
      <c r="H604" s="96">
        <v>43336</v>
      </c>
      <c r="I604" s="105">
        <v>9</v>
      </c>
      <c r="J604" s="92"/>
      <c r="K604" s="92"/>
      <c r="L604" s="92"/>
      <c r="M604" s="93"/>
      <c r="N604" s="90"/>
      <c r="O604" s="94"/>
      <c r="P604" s="90"/>
      <c r="Q604" s="90"/>
      <c r="R604" s="94"/>
      <c r="S604" s="90"/>
      <c r="T604" s="90"/>
      <c r="U604" s="94"/>
      <c r="V604" s="46"/>
      <c r="W604" s="90"/>
      <c r="X604" s="45"/>
      <c r="Y604" s="44"/>
      <c r="Z604" s="90"/>
      <c r="AA604" s="94"/>
      <c r="AB604" s="44"/>
      <c r="AC604" s="90"/>
      <c r="AD604" s="45"/>
      <c r="AE604" s="44"/>
      <c r="AF604" s="90"/>
      <c r="AG604" s="94"/>
      <c r="AH604" s="90"/>
      <c r="AI604" s="90"/>
      <c r="AJ604" s="94"/>
      <c r="AK604" s="90"/>
      <c r="AL604" s="90"/>
      <c r="AM604" s="94"/>
      <c r="AN604" s="44"/>
      <c r="AO604" s="90"/>
      <c r="AP604" s="45"/>
      <c r="AQ604" s="44"/>
      <c r="AR604" s="90"/>
      <c r="AS604" s="97"/>
      <c r="AT604" s="98"/>
      <c r="AU604" s="98"/>
      <c r="AV604" s="98"/>
      <c r="AW604" s="98"/>
      <c r="AX604" s="98"/>
      <c r="AY604" s="98"/>
      <c r="AZ604" s="98"/>
      <c r="BA604" s="99"/>
      <c r="BB604" s="99"/>
      <c r="BC604" s="99"/>
      <c r="BD604" s="99"/>
      <c r="BE604" s="99"/>
      <c r="BF604" s="99"/>
      <c r="BG604" s="119"/>
      <c r="BH604" s="119"/>
      <c r="BI604" s="119"/>
      <c r="BJ604" s="119"/>
      <c r="BK604" s="119"/>
      <c r="BL604" s="119"/>
      <c r="BM604" s="119"/>
      <c r="BN604" s="119"/>
      <c r="BO604" s="119"/>
      <c r="BP604" s="119"/>
      <c r="BQ604" s="119"/>
      <c r="BR604" s="119"/>
      <c r="BS604" s="119"/>
      <c r="BT604" s="119"/>
      <c r="BU604" s="119"/>
      <c r="BV604" s="119"/>
      <c r="BW604" s="119"/>
      <c r="BX604" s="119"/>
      <c r="BY604" s="119"/>
      <c r="BZ604" s="119"/>
      <c r="CA604" s="119"/>
    </row>
    <row r="605" spans="1:79" ht="24" hidden="1" customHeight="1" outlineLevel="1">
      <c r="B605" s="88"/>
      <c r="C605" s="89"/>
      <c r="D605" s="89"/>
      <c r="E605" s="90"/>
      <c r="F605" s="91"/>
      <c r="G605" s="44" t="s">
        <v>14</v>
      </c>
      <c r="H605" s="96">
        <v>43337</v>
      </c>
      <c r="I605" s="105">
        <v>9</v>
      </c>
      <c r="J605" s="92"/>
      <c r="K605" s="92"/>
      <c r="L605" s="92"/>
      <c r="M605" s="93"/>
      <c r="N605" s="90"/>
      <c r="O605" s="94"/>
      <c r="P605" s="90"/>
      <c r="Q605" s="90"/>
      <c r="R605" s="94"/>
      <c r="S605" s="90"/>
      <c r="T605" s="90"/>
      <c r="U605" s="94"/>
      <c r="V605" s="46"/>
      <c r="W605" s="90"/>
      <c r="X605" s="45"/>
      <c r="Y605" s="44"/>
      <c r="Z605" s="90"/>
      <c r="AA605" s="94"/>
      <c r="AB605" s="44"/>
      <c r="AC605" s="90"/>
      <c r="AD605" s="45"/>
      <c r="AE605" s="44"/>
      <c r="AF605" s="90"/>
      <c r="AG605" s="94"/>
      <c r="AH605" s="90"/>
      <c r="AI605" s="90"/>
      <c r="AJ605" s="94"/>
      <c r="AK605" s="90"/>
      <c r="AL605" s="90"/>
      <c r="AM605" s="94"/>
      <c r="AN605" s="44"/>
      <c r="AO605" s="90"/>
      <c r="AP605" s="45"/>
      <c r="AQ605" s="44"/>
      <c r="AR605" s="90"/>
      <c r="AS605" s="97"/>
      <c r="AT605" s="98"/>
      <c r="AU605" s="98"/>
      <c r="AV605" s="98"/>
      <c r="AW605" s="98"/>
      <c r="AX605" s="98"/>
      <c r="AY605" s="98"/>
      <c r="AZ605" s="98"/>
      <c r="BA605" s="99"/>
      <c r="BB605" s="99"/>
      <c r="BC605" s="99"/>
      <c r="BD605" s="99"/>
      <c r="BE605" s="99"/>
      <c r="BF605" s="99"/>
      <c r="BG605" s="119"/>
      <c r="BH605" s="119"/>
      <c r="BI605" s="119"/>
      <c r="BJ605" s="119"/>
      <c r="BK605" s="119"/>
      <c r="BL605" s="119"/>
      <c r="BM605" s="119"/>
      <c r="BN605" s="119"/>
      <c r="BO605" s="119"/>
      <c r="BP605" s="119"/>
      <c r="BQ605" s="119"/>
      <c r="BR605" s="119"/>
      <c r="BS605" s="119"/>
      <c r="BT605" s="119"/>
      <c r="BU605" s="119"/>
      <c r="BV605" s="119"/>
      <c r="BW605" s="119"/>
      <c r="BX605" s="119"/>
      <c r="BY605" s="119"/>
      <c r="BZ605" s="119"/>
      <c r="CA605" s="119"/>
    </row>
    <row r="606" spans="1:79" ht="24" hidden="1" customHeight="1" outlineLevel="1">
      <c r="B606" s="88"/>
      <c r="C606" s="89"/>
      <c r="D606" s="89"/>
      <c r="E606" s="90"/>
      <c r="F606" s="91"/>
      <c r="G606" s="44" t="s">
        <v>14</v>
      </c>
      <c r="H606" s="96">
        <v>43338</v>
      </c>
      <c r="I606" s="105">
        <v>9</v>
      </c>
      <c r="J606" s="92"/>
      <c r="K606" s="92"/>
      <c r="L606" s="92"/>
      <c r="M606" s="93"/>
      <c r="N606" s="90"/>
      <c r="O606" s="94"/>
      <c r="P606" s="90"/>
      <c r="Q606" s="90"/>
      <c r="R606" s="94"/>
      <c r="S606" s="90"/>
      <c r="T606" s="90"/>
      <c r="U606" s="94"/>
      <c r="V606" s="46"/>
      <c r="W606" s="90"/>
      <c r="X606" s="45"/>
      <c r="Y606" s="44"/>
      <c r="Z606" s="90"/>
      <c r="AA606" s="94"/>
      <c r="AB606" s="44"/>
      <c r="AC606" s="90"/>
      <c r="AD606" s="45"/>
      <c r="AE606" s="44"/>
      <c r="AF606" s="90"/>
      <c r="AG606" s="94"/>
      <c r="AH606" s="90"/>
      <c r="AI606" s="90"/>
      <c r="AJ606" s="94"/>
      <c r="AK606" s="90"/>
      <c r="AL606" s="90"/>
      <c r="AM606" s="94"/>
      <c r="AN606" s="44"/>
      <c r="AO606" s="90"/>
      <c r="AP606" s="45"/>
      <c r="AQ606" s="44"/>
      <c r="AR606" s="90"/>
      <c r="AS606" s="97"/>
      <c r="AT606" s="98"/>
      <c r="AU606" s="98"/>
      <c r="AV606" s="98"/>
      <c r="AW606" s="98"/>
      <c r="AX606" s="98"/>
      <c r="AY606" s="98"/>
      <c r="AZ606" s="98"/>
      <c r="BA606" s="99"/>
      <c r="BB606" s="99"/>
      <c r="BC606" s="99"/>
      <c r="BD606" s="99"/>
      <c r="BE606" s="99"/>
      <c r="BF606" s="99"/>
      <c r="BG606" s="119"/>
      <c r="BH606" s="119"/>
      <c r="BI606" s="119"/>
      <c r="BJ606" s="119"/>
      <c r="BK606" s="119"/>
      <c r="BL606" s="119"/>
      <c r="BM606" s="119"/>
      <c r="BN606" s="119"/>
      <c r="BO606" s="119"/>
      <c r="BP606" s="119"/>
      <c r="BQ606" s="119"/>
      <c r="BR606" s="119"/>
      <c r="BS606" s="119"/>
      <c r="BT606" s="119"/>
      <c r="BU606" s="119"/>
      <c r="BV606" s="119"/>
      <c r="BW606" s="119"/>
      <c r="BX606" s="119"/>
      <c r="BY606" s="119"/>
      <c r="BZ606" s="119"/>
      <c r="CA606" s="119"/>
    </row>
    <row r="607" spans="1:79" ht="24" hidden="1" customHeight="1" outlineLevel="1">
      <c r="B607" s="88"/>
      <c r="C607" s="89"/>
      <c r="D607" s="89"/>
      <c r="E607" s="90"/>
      <c r="F607" s="91"/>
      <c r="G607" s="44" t="s">
        <v>14</v>
      </c>
      <c r="H607" s="96">
        <v>43339</v>
      </c>
      <c r="I607" s="105">
        <v>9</v>
      </c>
      <c r="J607" s="92"/>
      <c r="K607" s="92"/>
      <c r="L607" s="92"/>
      <c r="M607" s="93"/>
      <c r="N607" s="90"/>
      <c r="O607" s="94"/>
      <c r="P607" s="90"/>
      <c r="Q607" s="90"/>
      <c r="R607" s="94"/>
      <c r="S607" s="90"/>
      <c r="T607" s="90"/>
      <c r="U607" s="94"/>
      <c r="V607" s="46"/>
      <c r="W607" s="90"/>
      <c r="X607" s="45"/>
      <c r="Y607" s="44"/>
      <c r="Z607" s="90"/>
      <c r="AA607" s="94"/>
      <c r="AB607" s="44"/>
      <c r="AC607" s="90"/>
      <c r="AD607" s="45"/>
      <c r="AE607" s="44"/>
      <c r="AF607" s="90"/>
      <c r="AG607" s="94"/>
      <c r="AH607" s="90"/>
      <c r="AI607" s="90"/>
      <c r="AJ607" s="94"/>
      <c r="AK607" s="90"/>
      <c r="AL607" s="90"/>
      <c r="AM607" s="94"/>
      <c r="AN607" s="44"/>
      <c r="AO607" s="90"/>
      <c r="AP607" s="45"/>
      <c r="AQ607" s="44"/>
      <c r="AR607" s="90"/>
      <c r="AS607" s="97"/>
      <c r="AT607" s="98"/>
      <c r="AU607" s="98"/>
      <c r="AV607" s="98"/>
      <c r="AW607" s="98"/>
      <c r="AX607" s="98"/>
      <c r="AY607" s="98"/>
      <c r="AZ607" s="98"/>
      <c r="BA607" s="99"/>
      <c r="BB607" s="99"/>
      <c r="BC607" s="99"/>
      <c r="BD607" s="99"/>
      <c r="BE607" s="99"/>
      <c r="BF607" s="99"/>
      <c r="BG607" s="119"/>
      <c r="BH607" s="119"/>
      <c r="BI607" s="119"/>
      <c r="BJ607" s="119"/>
      <c r="BK607" s="119"/>
      <c r="BL607" s="119"/>
      <c r="BM607" s="119"/>
      <c r="BN607" s="119"/>
      <c r="BO607" s="119"/>
      <c r="BP607" s="119"/>
      <c r="BQ607" s="119"/>
      <c r="BR607" s="119"/>
      <c r="BS607" s="119"/>
      <c r="BT607" s="119"/>
      <c r="BU607" s="119"/>
      <c r="BV607" s="119"/>
      <c r="BW607" s="119"/>
      <c r="BX607" s="119"/>
      <c r="BY607" s="119"/>
      <c r="BZ607" s="119"/>
      <c r="CA607" s="119"/>
    </row>
    <row r="608" spans="1:79" ht="24" hidden="1" customHeight="1" outlineLevel="1">
      <c r="B608" s="88"/>
      <c r="C608" s="89"/>
      <c r="D608" s="89"/>
      <c r="E608" s="90"/>
      <c r="F608" s="91"/>
      <c r="G608" s="44" t="s">
        <v>14</v>
      </c>
      <c r="H608" s="96">
        <v>43340</v>
      </c>
      <c r="I608" s="105">
        <v>0</v>
      </c>
      <c r="J608" s="92"/>
      <c r="K608" s="92"/>
      <c r="L608" s="92"/>
      <c r="M608" s="93"/>
      <c r="N608" s="90"/>
      <c r="O608" s="94"/>
      <c r="P608" s="90"/>
      <c r="Q608" s="90"/>
      <c r="R608" s="94"/>
      <c r="S608" s="90"/>
      <c r="T608" s="90"/>
      <c r="U608" s="94"/>
      <c r="V608" s="46"/>
      <c r="W608" s="90"/>
      <c r="X608" s="45"/>
      <c r="Y608" s="44"/>
      <c r="Z608" s="90"/>
      <c r="AA608" s="94"/>
      <c r="AB608" s="44"/>
      <c r="AC608" s="90"/>
      <c r="AD608" s="45"/>
      <c r="AE608" s="44"/>
      <c r="AF608" s="90"/>
      <c r="AG608" s="94"/>
      <c r="AH608" s="90"/>
      <c r="AI608" s="90"/>
      <c r="AJ608" s="94"/>
      <c r="AK608" s="90"/>
      <c r="AL608" s="90"/>
      <c r="AM608" s="94"/>
      <c r="AN608" s="44"/>
      <c r="AO608" s="90"/>
      <c r="AP608" s="45"/>
      <c r="AQ608" s="44"/>
      <c r="AR608" s="90"/>
      <c r="AS608" s="97"/>
      <c r="AT608" s="98"/>
      <c r="AU608" s="98"/>
      <c r="AV608" s="98"/>
      <c r="AW608" s="98"/>
      <c r="AX608" s="98"/>
      <c r="AY608" s="98"/>
      <c r="AZ608" s="98"/>
      <c r="BA608" s="99"/>
      <c r="BB608" s="99"/>
      <c r="BC608" s="99"/>
      <c r="BD608" s="99"/>
      <c r="BE608" s="99"/>
      <c r="BF608" s="99"/>
      <c r="BG608" s="119"/>
      <c r="BH608" s="119"/>
      <c r="BI608" s="119"/>
      <c r="BJ608" s="119"/>
      <c r="BK608" s="119"/>
      <c r="BL608" s="119"/>
      <c r="BM608" s="119"/>
      <c r="BN608" s="119"/>
      <c r="BO608" s="119"/>
      <c r="BP608" s="119"/>
      <c r="BQ608" s="119"/>
      <c r="BR608" s="119"/>
      <c r="BS608" s="119"/>
      <c r="BT608" s="119"/>
      <c r="BU608" s="119"/>
      <c r="BV608" s="119"/>
      <c r="BW608" s="119"/>
      <c r="BX608" s="119"/>
      <c r="BY608" s="119"/>
      <c r="BZ608" s="119"/>
      <c r="CA608" s="119"/>
    </row>
    <row r="609" spans="1:79" ht="24" hidden="1" customHeight="1" outlineLevel="1">
      <c r="B609" s="88"/>
      <c r="C609" s="89"/>
      <c r="D609" s="89"/>
      <c r="E609" s="90"/>
      <c r="F609" s="91"/>
      <c r="G609" s="44" t="s">
        <v>14</v>
      </c>
      <c r="H609" s="96">
        <v>43341</v>
      </c>
      <c r="I609" s="105">
        <v>0</v>
      </c>
      <c r="J609" s="92"/>
      <c r="K609" s="92"/>
      <c r="L609" s="92"/>
      <c r="M609" s="93"/>
      <c r="N609" s="90"/>
      <c r="O609" s="94"/>
      <c r="P609" s="90"/>
      <c r="Q609" s="90"/>
      <c r="R609" s="94"/>
      <c r="S609" s="90"/>
      <c r="T609" s="90"/>
      <c r="U609" s="94"/>
      <c r="V609" s="46"/>
      <c r="W609" s="90"/>
      <c r="X609" s="45"/>
      <c r="Y609" s="44"/>
      <c r="Z609" s="90"/>
      <c r="AA609" s="94"/>
      <c r="AB609" s="44"/>
      <c r="AC609" s="90"/>
      <c r="AD609" s="45"/>
      <c r="AE609" s="44"/>
      <c r="AF609" s="90"/>
      <c r="AG609" s="94"/>
      <c r="AH609" s="90"/>
      <c r="AI609" s="90"/>
      <c r="AJ609" s="94"/>
      <c r="AK609" s="90"/>
      <c r="AL609" s="90"/>
      <c r="AM609" s="94"/>
      <c r="AN609" s="44"/>
      <c r="AO609" s="90"/>
      <c r="AP609" s="45"/>
      <c r="AQ609" s="44"/>
      <c r="AR609" s="90"/>
      <c r="AS609" s="97"/>
      <c r="AT609" s="98"/>
      <c r="AU609" s="98"/>
      <c r="AV609" s="98"/>
      <c r="AW609" s="98"/>
      <c r="AX609" s="98"/>
      <c r="AY609" s="98"/>
      <c r="AZ609" s="98"/>
      <c r="BA609" s="99"/>
      <c r="BB609" s="99"/>
      <c r="BC609" s="99"/>
      <c r="BD609" s="99"/>
      <c r="BE609" s="99"/>
      <c r="BF609" s="99"/>
      <c r="BG609" s="119"/>
      <c r="BH609" s="119"/>
      <c r="BI609" s="119"/>
      <c r="BJ609" s="119"/>
      <c r="BK609" s="119"/>
      <c r="BL609" s="119"/>
      <c r="BM609" s="119"/>
      <c r="BN609" s="119"/>
      <c r="BO609" s="119"/>
      <c r="BP609" s="119"/>
      <c r="BQ609" s="119"/>
      <c r="BR609" s="119"/>
      <c r="BS609" s="119"/>
      <c r="BT609" s="119"/>
      <c r="BU609" s="119"/>
      <c r="BV609" s="119"/>
      <c r="BW609" s="119"/>
      <c r="BX609" s="119"/>
      <c r="BY609" s="119"/>
      <c r="BZ609" s="119"/>
      <c r="CA609" s="119"/>
    </row>
    <row r="610" spans="1:79" ht="24" hidden="1" customHeight="1" outlineLevel="1">
      <c r="B610" s="88"/>
      <c r="C610" s="89"/>
      <c r="D610" s="89"/>
      <c r="E610" s="90"/>
      <c r="F610" s="91"/>
      <c r="G610" s="44" t="s">
        <v>14</v>
      </c>
      <c r="H610" s="96">
        <v>43342</v>
      </c>
      <c r="I610" s="105">
        <v>0</v>
      </c>
      <c r="J610" s="92"/>
      <c r="K610" s="92"/>
      <c r="L610" s="92"/>
      <c r="M610" s="93"/>
      <c r="N610" s="90"/>
      <c r="O610" s="94"/>
      <c r="P610" s="90"/>
      <c r="Q610" s="90"/>
      <c r="R610" s="94"/>
      <c r="S610" s="90"/>
      <c r="T610" s="90"/>
      <c r="U610" s="94"/>
      <c r="V610" s="46"/>
      <c r="W610" s="90"/>
      <c r="X610" s="45"/>
      <c r="Y610" s="44"/>
      <c r="Z610" s="90"/>
      <c r="AA610" s="94"/>
      <c r="AB610" s="44"/>
      <c r="AC610" s="90"/>
      <c r="AD610" s="45"/>
      <c r="AE610" s="44"/>
      <c r="AF610" s="90"/>
      <c r="AG610" s="94"/>
      <c r="AH610" s="90"/>
      <c r="AI610" s="90"/>
      <c r="AJ610" s="94"/>
      <c r="AK610" s="90"/>
      <c r="AL610" s="90"/>
      <c r="AM610" s="94"/>
      <c r="AN610" s="44"/>
      <c r="AO610" s="90"/>
      <c r="AP610" s="45"/>
      <c r="AQ610" s="44"/>
      <c r="AR610" s="90"/>
      <c r="AS610" s="97"/>
      <c r="AT610" s="98"/>
      <c r="AU610" s="98"/>
      <c r="AV610" s="98"/>
      <c r="AW610" s="98"/>
      <c r="AX610" s="98"/>
      <c r="AY610" s="98"/>
      <c r="AZ610" s="98"/>
      <c r="BA610" s="99"/>
      <c r="BB610" s="99"/>
      <c r="BC610" s="99"/>
      <c r="BD610" s="99"/>
      <c r="BE610" s="99"/>
      <c r="BF610" s="99"/>
      <c r="BG610" s="119"/>
      <c r="BH610" s="119"/>
      <c r="BI610" s="119"/>
      <c r="BJ610" s="119"/>
      <c r="BK610" s="119"/>
      <c r="BL610" s="119"/>
      <c r="BM610" s="119"/>
      <c r="BN610" s="119"/>
      <c r="BO610" s="119"/>
      <c r="BP610" s="119"/>
      <c r="BQ610" s="119"/>
      <c r="BR610" s="119"/>
      <c r="BS610" s="119"/>
      <c r="BT610" s="119"/>
      <c r="BU610" s="119"/>
      <c r="BV610" s="119"/>
      <c r="BW610" s="119"/>
      <c r="BX610" s="119"/>
      <c r="BY610" s="119"/>
      <c r="BZ610" s="119"/>
      <c r="CA610" s="119"/>
    </row>
    <row r="611" spans="1:79" ht="24" hidden="1" customHeight="1" outlineLevel="1">
      <c r="B611" s="88"/>
      <c r="C611" s="89"/>
      <c r="D611" s="89"/>
      <c r="E611" s="90"/>
      <c r="F611" s="91"/>
      <c r="G611" s="44" t="s">
        <v>14</v>
      </c>
      <c r="H611" s="96">
        <v>43343</v>
      </c>
      <c r="I611" s="105">
        <v>0</v>
      </c>
      <c r="J611" s="92"/>
      <c r="K611" s="92"/>
      <c r="L611" s="92"/>
      <c r="M611" s="93"/>
      <c r="N611" s="90"/>
      <c r="O611" s="94"/>
      <c r="P611" s="90"/>
      <c r="Q611" s="90"/>
      <c r="R611" s="94"/>
      <c r="S611" s="90"/>
      <c r="T611" s="90"/>
      <c r="U611" s="94"/>
      <c r="V611" s="46"/>
      <c r="W611" s="90"/>
      <c r="X611" s="45"/>
      <c r="Y611" s="44"/>
      <c r="Z611" s="90"/>
      <c r="AA611" s="94"/>
      <c r="AB611" s="44"/>
      <c r="AC611" s="90"/>
      <c r="AD611" s="45"/>
      <c r="AE611" s="44"/>
      <c r="AF611" s="90"/>
      <c r="AG611" s="94"/>
      <c r="AH611" s="90"/>
      <c r="AI611" s="90"/>
      <c r="AJ611" s="94"/>
      <c r="AK611" s="90"/>
      <c r="AL611" s="90"/>
      <c r="AM611" s="94"/>
      <c r="AN611" s="44"/>
      <c r="AO611" s="90"/>
      <c r="AP611" s="45"/>
      <c r="AQ611" s="44"/>
      <c r="AR611" s="90"/>
      <c r="AS611" s="97"/>
      <c r="AT611" s="98"/>
      <c r="AU611" s="98"/>
      <c r="AV611" s="98"/>
      <c r="AW611" s="98"/>
      <c r="AX611" s="98"/>
      <c r="AY611" s="98"/>
      <c r="AZ611" s="98"/>
      <c r="BA611" s="99"/>
      <c r="BB611" s="99"/>
      <c r="BC611" s="99"/>
      <c r="BD611" s="99"/>
      <c r="BE611" s="99"/>
      <c r="BF611" s="99"/>
      <c r="BG611" s="119"/>
      <c r="BH611" s="119"/>
      <c r="BI611" s="119"/>
      <c r="BJ611" s="119"/>
      <c r="BK611" s="119"/>
      <c r="BL611" s="119"/>
      <c r="BM611" s="119"/>
      <c r="BN611" s="119"/>
      <c r="BO611" s="119"/>
      <c r="BP611" s="119"/>
      <c r="BQ611" s="119"/>
      <c r="BR611" s="119"/>
      <c r="BS611" s="119"/>
      <c r="BT611" s="119"/>
      <c r="BU611" s="119"/>
      <c r="BV611" s="119"/>
      <c r="BW611" s="119"/>
      <c r="BX611" s="119"/>
      <c r="BY611" s="119"/>
      <c r="BZ611" s="119"/>
      <c r="CA611" s="119"/>
    </row>
    <row r="612" spans="1:79" ht="24" hidden="1" customHeight="1" outlineLevel="1">
      <c r="B612" s="88"/>
      <c r="C612" s="89"/>
      <c r="D612" s="89"/>
      <c r="E612" s="90"/>
      <c r="F612" s="91"/>
      <c r="G612" s="44" t="s">
        <v>14</v>
      </c>
      <c r="H612" s="96">
        <v>43344</v>
      </c>
      <c r="I612" s="105">
        <v>0</v>
      </c>
      <c r="J612" s="92"/>
      <c r="K612" s="92"/>
      <c r="L612" s="92"/>
      <c r="M612" s="93"/>
      <c r="N612" s="90"/>
      <c r="O612" s="94"/>
      <c r="P612" s="90"/>
      <c r="Q612" s="90"/>
      <c r="R612" s="94"/>
      <c r="S612" s="90"/>
      <c r="T612" s="90"/>
      <c r="U612" s="94"/>
      <c r="V612" s="46"/>
      <c r="W612" s="90"/>
      <c r="X612" s="45"/>
      <c r="Y612" s="44"/>
      <c r="Z612" s="90"/>
      <c r="AA612" s="94"/>
      <c r="AB612" s="44"/>
      <c r="AC612" s="90"/>
      <c r="AD612" s="45"/>
      <c r="AE612" s="44"/>
      <c r="AF612" s="90"/>
      <c r="AG612" s="94"/>
      <c r="AH612" s="90"/>
      <c r="AI612" s="90"/>
      <c r="AJ612" s="94"/>
      <c r="AK612" s="90"/>
      <c r="AL612" s="90"/>
      <c r="AM612" s="94"/>
      <c r="AN612" s="44"/>
      <c r="AO612" s="90"/>
      <c r="AP612" s="45"/>
      <c r="AQ612" s="44"/>
      <c r="AR612" s="90"/>
      <c r="AS612" s="97"/>
      <c r="AT612" s="98"/>
      <c r="AU612" s="98"/>
      <c r="AV612" s="98"/>
      <c r="AW612" s="98"/>
      <c r="AX612" s="98"/>
      <c r="AY612" s="98"/>
      <c r="AZ612" s="98"/>
      <c r="BA612" s="99"/>
      <c r="BB612" s="99"/>
      <c r="BC612" s="99"/>
      <c r="BD612" s="99"/>
      <c r="BE612" s="99"/>
      <c r="BF612" s="99"/>
      <c r="BG612" s="119"/>
      <c r="BH612" s="119"/>
      <c r="BI612" s="119"/>
      <c r="BJ612" s="119"/>
      <c r="BK612" s="119"/>
      <c r="BL612" s="119"/>
      <c r="BM612" s="119"/>
      <c r="BN612" s="119"/>
      <c r="BO612" s="119"/>
      <c r="BP612" s="119"/>
      <c r="BQ612" s="119"/>
      <c r="BR612" s="119"/>
      <c r="BS612" s="119"/>
      <c r="BT612" s="119"/>
      <c r="BU612" s="119"/>
      <c r="BV612" s="119"/>
      <c r="BW612" s="119"/>
      <c r="BX612" s="119"/>
      <c r="BY612" s="119"/>
      <c r="BZ612" s="119"/>
      <c r="CA612" s="119"/>
    </row>
    <row r="613" spans="1:79" ht="24" hidden="1" customHeight="1" outlineLevel="1">
      <c r="B613" s="88"/>
      <c r="C613" s="89"/>
      <c r="D613" s="89"/>
      <c r="E613" s="90"/>
      <c r="F613" s="91"/>
      <c r="G613" s="44" t="s">
        <v>14</v>
      </c>
      <c r="H613" s="96">
        <v>43345</v>
      </c>
      <c r="I613" s="105">
        <v>0</v>
      </c>
      <c r="J613" s="92"/>
      <c r="K613" s="92"/>
      <c r="L613" s="92"/>
      <c r="M613" s="93"/>
      <c r="N613" s="90"/>
      <c r="O613" s="94"/>
      <c r="P613" s="90"/>
      <c r="Q613" s="90"/>
      <c r="R613" s="94"/>
      <c r="S613" s="90"/>
      <c r="T613" s="90"/>
      <c r="U613" s="94"/>
      <c r="V613" s="46"/>
      <c r="W613" s="90"/>
      <c r="X613" s="45"/>
      <c r="Y613" s="44"/>
      <c r="Z613" s="90"/>
      <c r="AA613" s="94"/>
      <c r="AB613" s="44"/>
      <c r="AC613" s="90"/>
      <c r="AD613" s="45"/>
      <c r="AE613" s="44"/>
      <c r="AF613" s="90"/>
      <c r="AG613" s="94"/>
      <c r="AH613" s="90"/>
      <c r="AI613" s="90"/>
      <c r="AJ613" s="94"/>
      <c r="AK613" s="90"/>
      <c r="AL613" s="90"/>
      <c r="AM613" s="94"/>
      <c r="AN613" s="44"/>
      <c r="AO613" s="90"/>
      <c r="AP613" s="45"/>
      <c r="AQ613" s="44"/>
      <c r="AR613" s="90"/>
      <c r="AS613" s="97"/>
      <c r="AT613" s="98"/>
      <c r="AU613" s="98"/>
      <c r="AV613" s="98"/>
      <c r="AW613" s="98"/>
      <c r="AX613" s="98"/>
      <c r="AY613" s="98"/>
      <c r="AZ613" s="98"/>
      <c r="BA613" s="99"/>
      <c r="BB613" s="99"/>
      <c r="BC613" s="99"/>
      <c r="BD613" s="99"/>
      <c r="BE613" s="99"/>
      <c r="BF613" s="99"/>
      <c r="BG613" s="119"/>
      <c r="BH613" s="119"/>
      <c r="BI613" s="119"/>
      <c r="BJ613" s="119"/>
      <c r="BK613" s="119"/>
      <c r="BL613" s="119"/>
      <c r="BM613" s="119"/>
      <c r="BN613" s="119"/>
      <c r="BO613" s="119"/>
      <c r="BP613" s="119"/>
      <c r="BQ613" s="119"/>
      <c r="BR613" s="119"/>
      <c r="BS613" s="119"/>
      <c r="BT613" s="119"/>
      <c r="BU613" s="119"/>
      <c r="BV613" s="119"/>
      <c r="BW613" s="119"/>
      <c r="BX613" s="119"/>
      <c r="BY613" s="119"/>
      <c r="BZ613" s="119"/>
      <c r="CA613" s="119"/>
    </row>
    <row r="614" spans="1:79" ht="24" customHeight="1" collapsed="1">
      <c r="B614" s="86" t="s">
        <v>235</v>
      </c>
      <c r="C614" s="79" t="s">
        <v>212</v>
      </c>
      <c r="D614" s="79">
        <f>D411+1</f>
        <v>15</v>
      </c>
      <c r="E614" s="44">
        <v>1912</v>
      </c>
      <c r="F614" s="85" t="s">
        <v>237</v>
      </c>
      <c r="G614" s="44" t="s">
        <v>14</v>
      </c>
      <c r="H614" s="44"/>
      <c r="I614" s="105"/>
      <c r="J614" s="81">
        <v>39114</v>
      </c>
      <c r="K614" s="81" t="s">
        <v>170</v>
      </c>
      <c r="L614" s="81" t="s">
        <v>170</v>
      </c>
      <c r="M614" s="82"/>
      <c r="N614" s="44"/>
      <c r="O614" s="45"/>
      <c r="P614" s="44"/>
      <c r="Q614" s="44"/>
      <c r="R614" s="45"/>
      <c r="S614" s="46" t="s">
        <v>211</v>
      </c>
      <c r="T614" s="46" t="s">
        <v>211</v>
      </c>
      <c r="U614" s="46" t="s">
        <v>211</v>
      </c>
      <c r="V614" s="46" t="s">
        <v>211</v>
      </c>
      <c r="W614" s="44"/>
      <c r="X614" s="45"/>
      <c r="Y614" s="44"/>
      <c r="Z614" s="44"/>
      <c r="AA614" s="45"/>
      <c r="AB614" s="44"/>
      <c r="AC614" s="44"/>
      <c r="AD614" s="45"/>
      <c r="AE614" s="44"/>
      <c r="AF614" s="44"/>
      <c r="AG614" s="45"/>
      <c r="AH614" s="44"/>
      <c r="AI614" s="44"/>
      <c r="AJ614" s="45"/>
      <c r="AK614" s="44"/>
      <c r="AL614" s="44"/>
      <c r="AM614" s="45"/>
      <c r="AN614" s="44"/>
      <c r="AO614" s="44"/>
      <c r="AP614" s="45"/>
      <c r="AQ614" s="44"/>
      <c r="AR614" s="44"/>
      <c r="AS614" s="97">
        <v>9</v>
      </c>
      <c r="AT614" s="98">
        <v>0</v>
      </c>
      <c r="AU614" s="98">
        <v>0</v>
      </c>
      <c r="AV614" s="98">
        <v>0</v>
      </c>
      <c r="AW614" s="98">
        <v>0</v>
      </c>
      <c r="AX614" s="98">
        <v>0</v>
      </c>
      <c r="AY614" s="98">
        <v>0</v>
      </c>
      <c r="AZ614" s="98">
        <v>0</v>
      </c>
      <c r="BA614" s="99">
        <v>9</v>
      </c>
      <c r="BB614" s="99">
        <v>9</v>
      </c>
      <c r="BC614" s="99">
        <v>9</v>
      </c>
      <c r="BD614" s="99">
        <v>9</v>
      </c>
      <c r="BE614" s="99">
        <v>9</v>
      </c>
      <c r="BF614" s="99">
        <v>9</v>
      </c>
      <c r="BG614" s="99">
        <v>9</v>
      </c>
      <c r="BH614" s="99">
        <v>9</v>
      </c>
      <c r="BI614" s="99">
        <v>9</v>
      </c>
      <c r="BJ614" s="99">
        <v>9</v>
      </c>
      <c r="BK614" s="99">
        <v>9</v>
      </c>
      <c r="BL614" s="99">
        <v>9</v>
      </c>
      <c r="BM614" s="99">
        <v>9</v>
      </c>
      <c r="BN614" s="99">
        <v>9</v>
      </c>
      <c r="BO614" s="98">
        <v>0</v>
      </c>
      <c r="BP614" s="98">
        <v>0</v>
      </c>
      <c r="BQ614" s="98">
        <v>0</v>
      </c>
      <c r="BR614" s="98">
        <v>0</v>
      </c>
      <c r="BS614" s="98">
        <v>0</v>
      </c>
      <c r="BT614" s="98">
        <v>0</v>
      </c>
      <c r="BU614" s="99">
        <v>9</v>
      </c>
      <c r="BV614" s="98">
        <v>0</v>
      </c>
      <c r="BW614" s="98">
        <v>0</v>
      </c>
      <c r="BX614" s="98">
        <v>0</v>
      </c>
      <c r="BY614" s="98">
        <v>0</v>
      </c>
      <c r="BZ614" s="98">
        <v>0</v>
      </c>
      <c r="CA614" s="98">
        <v>0</v>
      </c>
    </row>
    <row r="615" spans="1:79" ht="24" hidden="1" customHeight="1" outlineLevel="1">
      <c r="A615" s="36">
        <v>1</v>
      </c>
      <c r="B615" s="88"/>
      <c r="C615" s="89"/>
      <c r="D615" s="89"/>
      <c r="E615" s="90"/>
      <c r="F615" s="91"/>
      <c r="G615" s="44" t="s">
        <v>14</v>
      </c>
      <c r="H615" s="96">
        <v>43318</v>
      </c>
      <c r="I615" s="105">
        <v>9</v>
      </c>
      <c r="J615" s="92"/>
      <c r="K615" s="92"/>
      <c r="L615" s="92"/>
      <c r="M615" s="93"/>
      <c r="N615" s="90"/>
      <c r="O615" s="94"/>
      <c r="P615" s="90"/>
      <c r="Q615" s="90"/>
      <c r="R615" s="94"/>
      <c r="S615" s="90"/>
      <c r="T615" s="90"/>
      <c r="U615" s="94"/>
      <c r="V615" s="46"/>
      <c r="W615" s="90"/>
      <c r="X615" s="45"/>
      <c r="Y615" s="44"/>
      <c r="Z615" s="90"/>
      <c r="AA615" s="94"/>
      <c r="AB615" s="44"/>
      <c r="AC615" s="90"/>
      <c r="AD615" s="45"/>
      <c r="AE615" s="44"/>
      <c r="AF615" s="90"/>
      <c r="AG615" s="94"/>
      <c r="AH615" s="90"/>
      <c r="AI615" s="90"/>
      <c r="AJ615" s="94"/>
      <c r="AK615" s="90"/>
      <c r="AL615" s="90"/>
      <c r="AM615" s="94"/>
      <c r="AN615" s="44"/>
      <c r="AO615" s="90"/>
      <c r="AP615" s="45"/>
      <c r="AQ615" s="44"/>
      <c r="AR615" s="90"/>
      <c r="AS615" s="97"/>
      <c r="AT615" s="98"/>
      <c r="AU615" s="98"/>
      <c r="AV615" s="98"/>
      <c r="AW615" s="98"/>
      <c r="AX615" s="98"/>
      <c r="AY615" s="98"/>
      <c r="AZ615" s="98"/>
      <c r="BA615" s="99"/>
      <c r="BB615" s="99"/>
      <c r="BC615" s="99"/>
      <c r="BD615" s="99"/>
      <c r="BE615" s="99"/>
      <c r="BF615" s="99"/>
      <c r="BG615" s="119"/>
      <c r="BH615" s="119"/>
      <c r="BI615" s="119"/>
      <c r="BJ615" s="119"/>
      <c r="BK615" s="119"/>
      <c r="BL615" s="119"/>
      <c r="BM615" s="119"/>
      <c r="BN615" s="119"/>
      <c r="BO615" s="119"/>
      <c r="BP615" s="119"/>
      <c r="BQ615" s="119"/>
      <c r="BR615" s="119"/>
      <c r="BS615" s="119"/>
      <c r="BT615" s="119"/>
      <c r="BU615" s="119"/>
      <c r="BV615" s="119"/>
      <c r="BW615" s="119"/>
      <c r="BX615" s="119"/>
      <c r="BY615" s="119"/>
      <c r="BZ615" s="119"/>
      <c r="CA615" s="119"/>
    </row>
    <row r="616" spans="1:79" ht="24" hidden="1" customHeight="1" outlineLevel="1">
      <c r="A616" s="36">
        <v>2</v>
      </c>
      <c r="B616" s="88"/>
      <c r="C616" s="89"/>
      <c r="D616" s="89"/>
      <c r="E616" s="90"/>
      <c r="F616" s="91"/>
      <c r="G616" s="44" t="s">
        <v>14</v>
      </c>
      <c r="H616" s="96">
        <v>43319</v>
      </c>
      <c r="I616" s="105">
        <v>0</v>
      </c>
      <c r="J616" s="92"/>
      <c r="K616" s="92"/>
      <c r="L616" s="92"/>
      <c r="M616" s="93"/>
      <c r="N616" s="90"/>
      <c r="O616" s="94"/>
      <c r="P616" s="90"/>
      <c r="Q616" s="90"/>
      <c r="R616" s="94"/>
      <c r="S616" s="90"/>
      <c r="T616" s="90"/>
      <c r="U616" s="94"/>
      <c r="V616" s="46"/>
      <c r="W616" s="90"/>
      <c r="X616" s="45"/>
      <c r="Y616" s="44"/>
      <c r="Z616" s="90"/>
      <c r="AA616" s="94"/>
      <c r="AB616" s="44"/>
      <c r="AC616" s="90"/>
      <c r="AD616" s="45"/>
      <c r="AE616" s="44"/>
      <c r="AF616" s="90"/>
      <c r="AG616" s="94"/>
      <c r="AH616" s="90"/>
      <c r="AI616" s="90"/>
      <c r="AJ616" s="94"/>
      <c r="AK616" s="90"/>
      <c r="AL616" s="90"/>
      <c r="AM616" s="94"/>
      <c r="AN616" s="44"/>
      <c r="AO616" s="90"/>
      <c r="AP616" s="45"/>
      <c r="AQ616" s="44"/>
      <c r="AR616" s="90"/>
      <c r="AS616" s="97"/>
      <c r="AT616" s="98"/>
      <c r="AU616" s="98"/>
      <c r="AV616" s="98"/>
      <c r="AW616" s="98"/>
      <c r="AX616" s="98"/>
      <c r="AY616" s="98"/>
      <c r="AZ616" s="98"/>
      <c r="BA616" s="99"/>
      <c r="BB616" s="99"/>
      <c r="BC616" s="99"/>
      <c r="BD616" s="99"/>
      <c r="BE616" s="99"/>
      <c r="BF616" s="99"/>
      <c r="BG616" s="119"/>
      <c r="BH616" s="119"/>
      <c r="BI616" s="119"/>
      <c r="BJ616" s="119"/>
      <c r="BK616" s="119"/>
      <c r="BL616" s="119"/>
      <c r="BM616" s="119"/>
      <c r="BN616" s="119"/>
      <c r="BO616" s="119"/>
      <c r="BP616" s="119"/>
      <c r="BQ616" s="119"/>
      <c r="BR616" s="119"/>
      <c r="BS616" s="119"/>
      <c r="BT616" s="119"/>
      <c r="BU616" s="119"/>
      <c r="BV616" s="119"/>
      <c r="BW616" s="119"/>
      <c r="BX616" s="119"/>
      <c r="BY616" s="119"/>
      <c r="BZ616" s="119"/>
      <c r="CA616" s="119"/>
    </row>
    <row r="617" spans="1:79" ht="24" hidden="1" customHeight="1" outlineLevel="1">
      <c r="A617" s="36">
        <v>3</v>
      </c>
      <c r="B617" s="88"/>
      <c r="C617" s="89"/>
      <c r="D617" s="89"/>
      <c r="E617" s="90"/>
      <c r="F617" s="91"/>
      <c r="G617" s="44" t="s">
        <v>14</v>
      </c>
      <c r="H617" s="96">
        <v>43320</v>
      </c>
      <c r="I617" s="105">
        <v>0</v>
      </c>
      <c r="J617" s="92"/>
      <c r="K617" s="92"/>
      <c r="L617" s="92"/>
      <c r="M617" s="93"/>
      <c r="N617" s="90"/>
      <c r="O617" s="94"/>
      <c r="P617" s="90"/>
      <c r="Q617" s="90"/>
      <c r="R617" s="94"/>
      <c r="S617" s="90"/>
      <c r="T617" s="90"/>
      <c r="U617" s="94"/>
      <c r="V617" s="46"/>
      <c r="W617" s="90"/>
      <c r="X617" s="45"/>
      <c r="Y617" s="44"/>
      <c r="Z617" s="90"/>
      <c r="AA617" s="94"/>
      <c r="AB617" s="44"/>
      <c r="AC617" s="90"/>
      <c r="AD617" s="45"/>
      <c r="AE617" s="44"/>
      <c r="AF617" s="90"/>
      <c r="AG617" s="94"/>
      <c r="AH617" s="90"/>
      <c r="AI617" s="90"/>
      <c r="AJ617" s="94"/>
      <c r="AK617" s="90"/>
      <c r="AL617" s="90"/>
      <c r="AM617" s="94"/>
      <c r="AN617" s="44"/>
      <c r="AO617" s="90"/>
      <c r="AP617" s="45"/>
      <c r="AQ617" s="44"/>
      <c r="AR617" s="90"/>
      <c r="AS617" s="97"/>
      <c r="AT617" s="98"/>
      <c r="AU617" s="98"/>
      <c r="AV617" s="98"/>
      <c r="AW617" s="98"/>
      <c r="AX617" s="98"/>
      <c r="AY617" s="98"/>
      <c r="AZ617" s="98"/>
      <c r="BA617" s="99"/>
      <c r="BB617" s="99"/>
      <c r="BC617" s="99"/>
      <c r="BD617" s="99"/>
      <c r="BE617" s="99"/>
      <c r="BF617" s="99"/>
      <c r="BG617" s="119"/>
      <c r="BH617" s="119"/>
      <c r="BI617" s="119"/>
      <c r="BJ617" s="119"/>
      <c r="BK617" s="119"/>
      <c r="BL617" s="119"/>
      <c r="BM617" s="119"/>
      <c r="BN617" s="119"/>
      <c r="BO617" s="119"/>
      <c r="BP617" s="119"/>
      <c r="BQ617" s="119"/>
      <c r="BR617" s="119"/>
      <c r="BS617" s="119"/>
      <c r="BT617" s="119"/>
      <c r="BU617" s="119"/>
      <c r="BV617" s="119"/>
      <c r="BW617" s="119"/>
      <c r="BX617" s="119"/>
      <c r="BY617" s="119"/>
      <c r="BZ617" s="119"/>
      <c r="CA617" s="119"/>
    </row>
    <row r="618" spans="1:79" ht="24" hidden="1" customHeight="1" outlineLevel="1">
      <c r="A618" s="36">
        <v>4</v>
      </c>
      <c r="B618" s="88"/>
      <c r="C618" s="89"/>
      <c r="D618" s="89"/>
      <c r="E618" s="90"/>
      <c r="F618" s="91"/>
      <c r="G618" s="44" t="s">
        <v>14</v>
      </c>
      <c r="H618" s="96">
        <v>43321</v>
      </c>
      <c r="I618" s="105">
        <v>0</v>
      </c>
      <c r="J618" s="92"/>
      <c r="K618" s="92"/>
      <c r="L618" s="92"/>
      <c r="M618" s="93"/>
      <c r="N618" s="90"/>
      <c r="O618" s="94"/>
      <c r="P618" s="90"/>
      <c r="Q618" s="90"/>
      <c r="R618" s="94"/>
      <c r="S618" s="90"/>
      <c r="T618" s="90"/>
      <c r="U618" s="94"/>
      <c r="V618" s="46"/>
      <c r="W618" s="90"/>
      <c r="X618" s="45"/>
      <c r="Y618" s="44"/>
      <c r="Z618" s="90"/>
      <c r="AA618" s="94"/>
      <c r="AB618" s="44"/>
      <c r="AC618" s="90"/>
      <c r="AD618" s="45"/>
      <c r="AE618" s="44"/>
      <c r="AF618" s="90"/>
      <c r="AG618" s="94"/>
      <c r="AH618" s="90"/>
      <c r="AI618" s="90"/>
      <c r="AJ618" s="94"/>
      <c r="AK618" s="90"/>
      <c r="AL618" s="90"/>
      <c r="AM618" s="94"/>
      <c r="AN618" s="44"/>
      <c r="AO618" s="90"/>
      <c r="AP618" s="45"/>
      <c r="AQ618" s="44"/>
      <c r="AR618" s="90"/>
      <c r="AS618" s="97"/>
      <c r="AT618" s="98"/>
      <c r="AU618" s="98"/>
      <c r="AV618" s="98"/>
      <c r="AW618" s="98"/>
      <c r="AX618" s="98"/>
      <c r="AY618" s="98"/>
      <c r="AZ618" s="98"/>
      <c r="BA618" s="99"/>
      <c r="BB618" s="99"/>
      <c r="BC618" s="99"/>
      <c r="BD618" s="99"/>
      <c r="BE618" s="99"/>
      <c r="BF618" s="99"/>
      <c r="BG618" s="119"/>
      <c r="BH618" s="119"/>
      <c r="BI618" s="119"/>
      <c r="BJ618" s="119"/>
      <c r="BK618" s="119"/>
      <c r="BL618" s="119"/>
      <c r="BM618" s="119"/>
      <c r="BN618" s="119"/>
      <c r="BO618" s="119"/>
      <c r="BP618" s="119"/>
      <c r="BQ618" s="119"/>
      <c r="BR618" s="119"/>
      <c r="BS618" s="119"/>
      <c r="BT618" s="119"/>
      <c r="BU618" s="119"/>
      <c r="BV618" s="119"/>
      <c r="BW618" s="119"/>
      <c r="BX618" s="119"/>
      <c r="BY618" s="119"/>
      <c r="BZ618" s="119"/>
      <c r="CA618" s="119"/>
    </row>
    <row r="619" spans="1:79" ht="24" hidden="1" customHeight="1" outlineLevel="1">
      <c r="A619" s="36">
        <v>5</v>
      </c>
      <c r="B619" s="88"/>
      <c r="C619" s="89"/>
      <c r="D619" s="89"/>
      <c r="E619" s="90"/>
      <c r="F619" s="91"/>
      <c r="G619" s="44" t="s">
        <v>14</v>
      </c>
      <c r="H619" s="96">
        <v>43322</v>
      </c>
      <c r="I619" s="105">
        <v>0</v>
      </c>
      <c r="J619" s="92"/>
      <c r="K619" s="92"/>
      <c r="L619" s="92"/>
      <c r="M619" s="93"/>
      <c r="N619" s="90"/>
      <c r="O619" s="94"/>
      <c r="P619" s="90"/>
      <c r="Q619" s="90"/>
      <c r="R619" s="94"/>
      <c r="S619" s="90"/>
      <c r="T619" s="90"/>
      <c r="U619" s="94"/>
      <c r="V619" s="46"/>
      <c r="W619" s="90"/>
      <c r="X619" s="45"/>
      <c r="Y619" s="44"/>
      <c r="Z619" s="90"/>
      <c r="AA619" s="94"/>
      <c r="AB619" s="44"/>
      <c r="AC619" s="90"/>
      <c r="AD619" s="45"/>
      <c r="AE619" s="44"/>
      <c r="AF619" s="90"/>
      <c r="AG619" s="94"/>
      <c r="AH619" s="90"/>
      <c r="AI619" s="90"/>
      <c r="AJ619" s="94"/>
      <c r="AK619" s="90"/>
      <c r="AL619" s="90"/>
      <c r="AM619" s="94"/>
      <c r="AN619" s="44"/>
      <c r="AO619" s="90"/>
      <c r="AP619" s="45"/>
      <c r="AQ619" s="44"/>
      <c r="AR619" s="90"/>
      <c r="AS619" s="97"/>
      <c r="AT619" s="98"/>
      <c r="AU619" s="98"/>
      <c r="AV619" s="98"/>
      <c r="AW619" s="98"/>
      <c r="AX619" s="98"/>
      <c r="AY619" s="98"/>
      <c r="AZ619" s="98"/>
      <c r="BA619" s="99"/>
      <c r="BB619" s="99"/>
      <c r="BC619" s="99"/>
      <c r="BD619" s="99"/>
      <c r="BE619" s="99"/>
      <c r="BF619" s="99"/>
      <c r="BG619" s="119"/>
      <c r="BH619" s="119"/>
      <c r="BI619" s="119"/>
      <c r="BJ619" s="119"/>
      <c r="BK619" s="119"/>
      <c r="BL619" s="119"/>
      <c r="BM619" s="119"/>
      <c r="BN619" s="119"/>
      <c r="BO619" s="119"/>
      <c r="BP619" s="119"/>
      <c r="BQ619" s="119"/>
      <c r="BR619" s="119"/>
      <c r="BS619" s="119"/>
      <c r="BT619" s="119"/>
      <c r="BU619" s="119"/>
      <c r="BV619" s="119"/>
      <c r="BW619" s="119"/>
      <c r="BX619" s="119"/>
      <c r="BY619" s="119"/>
      <c r="BZ619" s="119"/>
      <c r="CA619" s="119"/>
    </row>
    <row r="620" spans="1:79" ht="24" hidden="1" customHeight="1" outlineLevel="1">
      <c r="A620" s="36">
        <v>6</v>
      </c>
      <c r="B620" s="88"/>
      <c r="C620" s="89"/>
      <c r="D620" s="89"/>
      <c r="E620" s="90"/>
      <c r="F620" s="91"/>
      <c r="G620" s="44" t="s">
        <v>14</v>
      </c>
      <c r="H620" s="96">
        <v>43323</v>
      </c>
      <c r="I620" s="105">
        <v>0</v>
      </c>
      <c r="J620" s="92"/>
      <c r="K620" s="92"/>
      <c r="L620" s="92"/>
      <c r="M620" s="93"/>
      <c r="N620" s="90"/>
      <c r="O620" s="94"/>
      <c r="P620" s="90"/>
      <c r="Q620" s="90"/>
      <c r="R620" s="94"/>
      <c r="S620" s="90"/>
      <c r="T620" s="90"/>
      <c r="U620" s="94"/>
      <c r="V620" s="46"/>
      <c r="W620" s="90"/>
      <c r="X620" s="45"/>
      <c r="Y620" s="44"/>
      <c r="Z620" s="90"/>
      <c r="AA620" s="94"/>
      <c r="AB620" s="44"/>
      <c r="AC620" s="90"/>
      <c r="AD620" s="45"/>
      <c r="AE620" s="44"/>
      <c r="AF620" s="90"/>
      <c r="AG620" s="94"/>
      <c r="AH620" s="90"/>
      <c r="AI620" s="90"/>
      <c r="AJ620" s="94"/>
      <c r="AK620" s="90"/>
      <c r="AL620" s="90"/>
      <c r="AM620" s="94"/>
      <c r="AN620" s="44"/>
      <c r="AO620" s="90"/>
      <c r="AP620" s="45"/>
      <c r="AQ620" s="44"/>
      <c r="AR620" s="90"/>
      <c r="AS620" s="97"/>
      <c r="AT620" s="98"/>
      <c r="AU620" s="98"/>
      <c r="AV620" s="98"/>
      <c r="AW620" s="98"/>
      <c r="AX620" s="98"/>
      <c r="AY620" s="98"/>
      <c r="AZ620" s="98"/>
      <c r="BA620" s="99"/>
      <c r="BB620" s="99"/>
      <c r="BC620" s="99"/>
      <c r="BD620" s="99"/>
      <c r="BE620" s="99"/>
      <c r="BF620" s="99"/>
      <c r="BG620" s="119"/>
      <c r="BH620" s="119"/>
      <c r="BI620" s="119"/>
      <c r="BJ620" s="119"/>
      <c r="BK620" s="119"/>
      <c r="BL620" s="119"/>
      <c r="BM620" s="119"/>
      <c r="BN620" s="119"/>
      <c r="BO620" s="119"/>
      <c r="BP620" s="119"/>
      <c r="BQ620" s="119"/>
      <c r="BR620" s="119"/>
      <c r="BS620" s="119"/>
      <c r="BT620" s="119"/>
      <c r="BU620" s="119"/>
      <c r="BV620" s="119"/>
      <c r="BW620" s="119"/>
      <c r="BX620" s="119"/>
      <c r="BY620" s="119"/>
      <c r="BZ620" s="119"/>
      <c r="CA620" s="119"/>
    </row>
    <row r="621" spans="1:79" ht="24" hidden="1" customHeight="1" outlineLevel="1">
      <c r="A621" s="36">
        <v>7</v>
      </c>
      <c r="B621" s="88"/>
      <c r="C621" s="89"/>
      <c r="D621" s="89"/>
      <c r="E621" s="90"/>
      <c r="F621" s="91"/>
      <c r="G621" s="44" t="s">
        <v>14</v>
      </c>
      <c r="H621" s="96">
        <v>43324</v>
      </c>
      <c r="I621" s="105">
        <v>0</v>
      </c>
      <c r="J621" s="92"/>
      <c r="K621" s="92"/>
      <c r="L621" s="92"/>
      <c r="M621" s="93"/>
      <c r="N621" s="90"/>
      <c r="O621" s="94"/>
      <c r="P621" s="90"/>
      <c r="Q621" s="90"/>
      <c r="R621" s="94"/>
      <c r="S621" s="90"/>
      <c r="T621" s="90"/>
      <c r="U621" s="94"/>
      <c r="V621" s="46"/>
      <c r="W621" s="90"/>
      <c r="X621" s="45"/>
      <c r="Y621" s="44"/>
      <c r="Z621" s="90"/>
      <c r="AA621" s="94"/>
      <c r="AB621" s="44"/>
      <c r="AC621" s="90"/>
      <c r="AD621" s="45"/>
      <c r="AE621" s="44"/>
      <c r="AF621" s="90"/>
      <c r="AG621" s="94"/>
      <c r="AH621" s="90"/>
      <c r="AI621" s="90"/>
      <c r="AJ621" s="94"/>
      <c r="AK621" s="90"/>
      <c r="AL621" s="90"/>
      <c r="AM621" s="94"/>
      <c r="AN621" s="44"/>
      <c r="AO621" s="90"/>
      <c r="AP621" s="45"/>
      <c r="AQ621" s="44"/>
      <c r="AR621" s="90"/>
      <c r="AS621" s="97"/>
      <c r="AT621" s="98"/>
      <c r="AU621" s="98"/>
      <c r="AV621" s="98"/>
      <c r="AW621" s="98"/>
      <c r="AX621" s="98"/>
      <c r="AY621" s="98"/>
      <c r="AZ621" s="98"/>
      <c r="BA621" s="99"/>
      <c r="BB621" s="99"/>
      <c r="BC621" s="99"/>
      <c r="BD621" s="99"/>
      <c r="BE621" s="99"/>
      <c r="BF621" s="99"/>
      <c r="BG621" s="119"/>
      <c r="BH621" s="119"/>
      <c r="BI621" s="119"/>
      <c r="BJ621" s="119"/>
      <c r="BK621" s="119"/>
      <c r="BL621" s="119"/>
      <c r="BM621" s="119"/>
      <c r="BN621" s="119"/>
      <c r="BO621" s="119"/>
      <c r="BP621" s="119"/>
      <c r="BQ621" s="119"/>
      <c r="BR621" s="119"/>
      <c r="BS621" s="119"/>
      <c r="BT621" s="119"/>
      <c r="BU621" s="119"/>
      <c r="BV621" s="119"/>
      <c r="BW621" s="119"/>
      <c r="BX621" s="119"/>
      <c r="BY621" s="119"/>
      <c r="BZ621" s="119"/>
      <c r="CA621" s="119"/>
    </row>
    <row r="622" spans="1:79" ht="24" hidden="1" customHeight="1" outlineLevel="1">
      <c r="A622" s="36">
        <v>8</v>
      </c>
      <c r="B622" s="88"/>
      <c r="C622" s="89"/>
      <c r="D622" s="89"/>
      <c r="E622" s="90"/>
      <c r="F622" s="91"/>
      <c r="G622" s="44" t="s">
        <v>14</v>
      </c>
      <c r="H622" s="96">
        <v>43325</v>
      </c>
      <c r="I622" s="105">
        <v>0</v>
      </c>
      <c r="J622" s="92"/>
      <c r="K622" s="92"/>
      <c r="L622" s="92"/>
      <c r="M622" s="93"/>
      <c r="N622" s="90"/>
      <c r="O622" s="94"/>
      <c r="P622" s="90"/>
      <c r="Q622" s="90"/>
      <c r="R622" s="94"/>
      <c r="S622" s="90"/>
      <c r="T622" s="90"/>
      <c r="U622" s="94"/>
      <c r="V622" s="46"/>
      <c r="W622" s="90"/>
      <c r="X622" s="45"/>
      <c r="Y622" s="44"/>
      <c r="Z622" s="90"/>
      <c r="AA622" s="94"/>
      <c r="AB622" s="44"/>
      <c r="AC622" s="90"/>
      <c r="AD622" s="45"/>
      <c r="AE622" s="44"/>
      <c r="AF622" s="90"/>
      <c r="AG622" s="94"/>
      <c r="AH622" s="90"/>
      <c r="AI622" s="90"/>
      <c r="AJ622" s="94"/>
      <c r="AK622" s="90"/>
      <c r="AL622" s="90"/>
      <c r="AM622" s="94"/>
      <c r="AN622" s="44"/>
      <c r="AO622" s="90"/>
      <c r="AP622" s="45"/>
      <c r="AQ622" s="44"/>
      <c r="AR622" s="90"/>
      <c r="AS622" s="97"/>
      <c r="AT622" s="98"/>
      <c r="AU622" s="98"/>
      <c r="AV622" s="98"/>
      <c r="AW622" s="98"/>
      <c r="AX622" s="98"/>
      <c r="AY622" s="98"/>
      <c r="AZ622" s="98"/>
      <c r="BA622" s="99"/>
      <c r="BB622" s="99"/>
      <c r="BC622" s="99"/>
      <c r="BD622" s="99"/>
      <c r="BE622" s="99"/>
      <c r="BF622" s="99"/>
      <c r="BG622" s="119"/>
      <c r="BH622" s="119"/>
      <c r="BI622" s="119"/>
      <c r="BJ622" s="119"/>
      <c r="BK622" s="119"/>
      <c r="BL622" s="119"/>
      <c r="BM622" s="119"/>
      <c r="BN622" s="119"/>
      <c r="BO622" s="119"/>
      <c r="BP622" s="119"/>
      <c r="BQ622" s="119"/>
      <c r="BR622" s="119"/>
      <c r="BS622" s="119"/>
      <c r="BT622" s="119"/>
      <c r="BU622" s="119"/>
      <c r="BV622" s="119"/>
      <c r="BW622" s="119"/>
      <c r="BX622" s="119"/>
      <c r="BY622" s="119"/>
      <c r="BZ622" s="119"/>
      <c r="CA622" s="119"/>
    </row>
    <row r="623" spans="1:79" ht="24" hidden="1" customHeight="1" outlineLevel="1">
      <c r="A623" s="36">
        <v>9</v>
      </c>
      <c r="B623" s="88"/>
      <c r="C623" s="89"/>
      <c r="D623" s="89"/>
      <c r="E623" s="90"/>
      <c r="F623" s="91"/>
      <c r="G623" s="44" t="s">
        <v>14</v>
      </c>
      <c r="H623" s="96">
        <v>43326</v>
      </c>
      <c r="I623" s="105">
        <v>9</v>
      </c>
      <c r="J623" s="92"/>
      <c r="K623" s="92"/>
      <c r="L623" s="92"/>
      <c r="M623" s="93"/>
      <c r="N623" s="90"/>
      <c r="O623" s="94"/>
      <c r="P623" s="90"/>
      <c r="Q623" s="90"/>
      <c r="R623" s="94"/>
      <c r="S623" s="90"/>
      <c r="T623" s="90"/>
      <c r="U623" s="94"/>
      <c r="V623" s="46"/>
      <c r="W623" s="90"/>
      <c r="X623" s="45"/>
      <c r="Y623" s="44"/>
      <c r="Z623" s="90"/>
      <c r="AA623" s="94"/>
      <c r="AB623" s="44"/>
      <c r="AC623" s="90"/>
      <c r="AD623" s="45"/>
      <c r="AE623" s="44"/>
      <c r="AF623" s="90"/>
      <c r="AG623" s="94"/>
      <c r="AH623" s="90"/>
      <c r="AI623" s="90"/>
      <c r="AJ623" s="94"/>
      <c r="AK623" s="90"/>
      <c r="AL623" s="90"/>
      <c r="AM623" s="94"/>
      <c r="AN623" s="44"/>
      <c r="AO623" s="90"/>
      <c r="AP623" s="45"/>
      <c r="AQ623" s="44"/>
      <c r="AR623" s="90"/>
      <c r="AS623" s="97"/>
      <c r="AT623" s="98"/>
      <c r="AU623" s="98"/>
      <c r="AV623" s="98"/>
      <c r="AW623" s="98"/>
      <c r="AX623" s="98"/>
      <c r="AY623" s="98"/>
      <c r="AZ623" s="98"/>
      <c r="BA623" s="99"/>
      <c r="BB623" s="99"/>
      <c r="BC623" s="99"/>
      <c r="BD623" s="99"/>
      <c r="BE623" s="99"/>
      <c r="BF623" s="99"/>
      <c r="BG623" s="119"/>
      <c r="BH623" s="119"/>
      <c r="BI623" s="119"/>
      <c r="BJ623" s="119"/>
      <c r="BK623" s="119"/>
      <c r="BL623" s="119"/>
      <c r="BM623" s="119"/>
      <c r="BN623" s="119"/>
      <c r="BO623" s="119"/>
      <c r="BP623" s="119"/>
      <c r="BQ623" s="119"/>
      <c r="BR623" s="119"/>
      <c r="BS623" s="119"/>
      <c r="BT623" s="119"/>
      <c r="BU623" s="119"/>
      <c r="BV623" s="119"/>
      <c r="BW623" s="119"/>
      <c r="BX623" s="119"/>
      <c r="BY623" s="119"/>
      <c r="BZ623" s="119"/>
      <c r="CA623" s="119"/>
    </row>
    <row r="624" spans="1:79" ht="24" hidden="1" customHeight="1" outlineLevel="1">
      <c r="A624" s="36">
        <v>10</v>
      </c>
      <c r="B624" s="88"/>
      <c r="C624" s="89"/>
      <c r="D624" s="89"/>
      <c r="E624" s="90"/>
      <c r="F624" s="91"/>
      <c r="G624" s="44" t="s">
        <v>14</v>
      </c>
      <c r="H624" s="96">
        <v>43327</v>
      </c>
      <c r="I624" s="105">
        <v>9</v>
      </c>
      <c r="J624" s="92"/>
      <c r="K624" s="92"/>
      <c r="L624" s="92"/>
      <c r="M624" s="93"/>
      <c r="N624" s="90"/>
      <c r="O624" s="94"/>
      <c r="P624" s="90"/>
      <c r="Q624" s="90"/>
      <c r="R624" s="94"/>
      <c r="S624" s="90"/>
      <c r="T624" s="90"/>
      <c r="U624" s="94"/>
      <c r="V624" s="46"/>
      <c r="W624" s="90"/>
      <c r="X624" s="45"/>
      <c r="Y624" s="44"/>
      <c r="Z624" s="90"/>
      <c r="AA624" s="94"/>
      <c r="AB624" s="44"/>
      <c r="AC624" s="90"/>
      <c r="AD624" s="45"/>
      <c r="AE624" s="44"/>
      <c r="AF624" s="90"/>
      <c r="AG624" s="94"/>
      <c r="AH624" s="90"/>
      <c r="AI624" s="90"/>
      <c r="AJ624" s="94"/>
      <c r="AK624" s="90"/>
      <c r="AL624" s="90"/>
      <c r="AM624" s="94"/>
      <c r="AN624" s="44"/>
      <c r="AO624" s="90"/>
      <c r="AP624" s="45"/>
      <c r="AQ624" s="44"/>
      <c r="AR624" s="90"/>
      <c r="AS624" s="97"/>
      <c r="AT624" s="98"/>
      <c r="AU624" s="98"/>
      <c r="AV624" s="98"/>
      <c r="AW624" s="98"/>
      <c r="AX624" s="98"/>
      <c r="AY624" s="98"/>
      <c r="AZ624" s="98"/>
      <c r="BA624" s="99"/>
      <c r="BB624" s="99"/>
      <c r="BC624" s="99"/>
      <c r="BD624" s="99"/>
      <c r="BE624" s="99"/>
      <c r="BF624" s="99"/>
      <c r="BG624" s="119"/>
      <c r="BH624" s="119"/>
      <c r="BI624" s="119"/>
      <c r="BJ624" s="119"/>
      <c r="BK624" s="119"/>
      <c r="BL624" s="119"/>
      <c r="BM624" s="119"/>
      <c r="BN624" s="119"/>
      <c r="BO624" s="119"/>
      <c r="BP624" s="119"/>
      <c r="BQ624" s="119"/>
      <c r="BR624" s="119"/>
      <c r="BS624" s="119"/>
      <c r="BT624" s="119"/>
      <c r="BU624" s="119"/>
      <c r="BV624" s="119"/>
      <c r="BW624" s="119"/>
      <c r="BX624" s="119"/>
      <c r="BY624" s="119"/>
      <c r="BZ624" s="119"/>
      <c r="CA624" s="119"/>
    </row>
    <row r="625" spans="1:79" ht="24" hidden="1" customHeight="1" outlineLevel="1">
      <c r="A625" s="36">
        <v>11</v>
      </c>
      <c r="B625" s="88"/>
      <c r="C625" s="89"/>
      <c r="D625" s="89"/>
      <c r="E625" s="90"/>
      <c r="F625" s="91"/>
      <c r="G625" s="44" t="s">
        <v>14</v>
      </c>
      <c r="H625" s="96">
        <v>43328</v>
      </c>
      <c r="I625" s="105">
        <v>9</v>
      </c>
      <c r="J625" s="92"/>
      <c r="K625" s="92"/>
      <c r="L625" s="92"/>
      <c r="M625" s="93"/>
      <c r="N625" s="90"/>
      <c r="O625" s="94"/>
      <c r="P625" s="90"/>
      <c r="Q625" s="90"/>
      <c r="R625" s="94"/>
      <c r="S625" s="90"/>
      <c r="T625" s="90"/>
      <c r="U625" s="94"/>
      <c r="V625" s="46"/>
      <c r="W625" s="90"/>
      <c r="X625" s="45"/>
      <c r="Y625" s="44"/>
      <c r="Z625" s="90"/>
      <c r="AA625" s="94"/>
      <c r="AB625" s="44"/>
      <c r="AC625" s="90"/>
      <c r="AD625" s="45"/>
      <c r="AE625" s="44"/>
      <c r="AF625" s="90"/>
      <c r="AG625" s="94"/>
      <c r="AH625" s="90"/>
      <c r="AI625" s="90"/>
      <c r="AJ625" s="94"/>
      <c r="AK625" s="90"/>
      <c r="AL625" s="90"/>
      <c r="AM625" s="94"/>
      <c r="AN625" s="44"/>
      <c r="AO625" s="90"/>
      <c r="AP625" s="45"/>
      <c r="AQ625" s="44"/>
      <c r="AR625" s="90"/>
      <c r="AS625" s="97"/>
      <c r="AT625" s="98"/>
      <c r="AU625" s="98"/>
      <c r="AV625" s="98"/>
      <c r="AW625" s="98"/>
      <c r="AX625" s="98"/>
      <c r="AY625" s="98"/>
      <c r="AZ625" s="98"/>
      <c r="BA625" s="99"/>
      <c r="BB625" s="99"/>
      <c r="BC625" s="99"/>
      <c r="BD625" s="99"/>
      <c r="BE625" s="99"/>
      <c r="BF625" s="99"/>
      <c r="BG625" s="119"/>
      <c r="BH625" s="119"/>
      <c r="BI625" s="119"/>
      <c r="BJ625" s="119"/>
      <c r="BK625" s="119"/>
      <c r="BL625" s="119"/>
      <c r="BM625" s="119"/>
      <c r="BN625" s="119"/>
      <c r="BO625" s="119"/>
      <c r="BP625" s="119"/>
      <c r="BQ625" s="119"/>
      <c r="BR625" s="119"/>
      <c r="BS625" s="119"/>
      <c r="BT625" s="119"/>
      <c r="BU625" s="119"/>
      <c r="BV625" s="119"/>
      <c r="BW625" s="119"/>
      <c r="BX625" s="119"/>
      <c r="BY625" s="119"/>
      <c r="BZ625" s="119"/>
      <c r="CA625" s="119"/>
    </row>
    <row r="626" spans="1:79" ht="24" hidden="1" customHeight="1" outlineLevel="1">
      <c r="A626" s="36">
        <v>12</v>
      </c>
      <c r="B626" s="88"/>
      <c r="C626" s="89"/>
      <c r="D626" s="89"/>
      <c r="E626" s="90"/>
      <c r="F626" s="91"/>
      <c r="G626" s="44" t="s">
        <v>14</v>
      </c>
      <c r="H626" s="96">
        <v>43329</v>
      </c>
      <c r="I626" s="105">
        <v>9</v>
      </c>
      <c r="J626" s="92"/>
      <c r="K626" s="92"/>
      <c r="L626" s="92"/>
      <c r="M626" s="93"/>
      <c r="N626" s="90"/>
      <c r="O626" s="94"/>
      <c r="P626" s="90"/>
      <c r="Q626" s="90"/>
      <c r="R626" s="94"/>
      <c r="S626" s="90"/>
      <c r="T626" s="90"/>
      <c r="U626" s="94"/>
      <c r="V626" s="46"/>
      <c r="W626" s="90"/>
      <c r="X626" s="45"/>
      <c r="Y626" s="44"/>
      <c r="Z626" s="90"/>
      <c r="AA626" s="94"/>
      <c r="AB626" s="44"/>
      <c r="AC626" s="90"/>
      <c r="AD626" s="45"/>
      <c r="AE626" s="44"/>
      <c r="AF626" s="90"/>
      <c r="AG626" s="94"/>
      <c r="AH626" s="90"/>
      <c r="AI626" s="90"/>
      <c r="AJ626" s="94"/>
      <c r="AK626" s="90"/>
      <c r="AL626" s="90"/>
      <c r="AM626" s="94"/>
      <c r="AN626" s="44"/>
      <c r="AO626" s="90"/>
      <c r="AP626" s="45"/>
      <c r="AQ626" s="44"/>
      <c r="AR626" s="90"/>
      <c r="AS626" s="97"/>
      <c r="AT626" s="98"/>
      <c r="AU626" s="98"/>
      <c r="AV626" s="98"/>
      <c r="AW626" s="98"/>
      <c r="AX626" s="98"/>
      <c r="AY626" s="98"/>
      <c r="AZ626" s="98"/>
      <c r="BA626" s="99"/>
      <c r="BB626" s="99"/>
      <c r="BC626" s="99"/>
      <c r="BD626" s="99"/>
      <c r="BE626" s="99"/>
      <c r="BF626" s="99"/>
      <c r="BG626" s="119"/>
      <c r="BH626" s="119"/>
      <c r="BI626" s="119"/>
      <c r="BJ626" s="119"/>
      <c r="BK626" s="119"/>
      <c r="BL626" s="119"/>
      <c r="BM626" s="119"/>
      <c r="BN626" s="119"/>
      <c r="BO626" s="119"/>
      <c r="BP626" s="119"/>
      <c r="BQ626" s="119"/>
      <c r="BR626" s="119"/>
      <c r="BS626" s="119"/>
      <c r="BT626" s="119"/>
      <c r="BU626" s="119"/>
      <c r="BV626" s="119"/>
      <c r="BW626" s="119"/>
      <c r="BX626" s="119"/>
      <c r="BY626" s="119"/>
      <c r="BZ626" s="119"/>
      <c r="CA626" s="119"/>
    </row>
    <row r="627" spans="1:79" ht="24" hidden="1" customHeight="1" outlineLevel="1">
      <c r="A627" s="36">
        <v>13</v>
      </c>
      <c r="B627" s="88"/>
      <c r="C627" s="89"/>
      <c r="D627" s="89"/>
      <c r="E627" s="90"/>
      <c r="F627" s="91"/>
      <c r="G627" s="44" t="s">
        <v>14</v>
      </c>
      <c r="H627" s="96">
        <v>43330</v>
      </c>
      <c r="I627" s="105">
        <v>9</v>
      </c>
      <c r="J627" s="92"/>
      <c r="K627" s="92"/>
      <c r="L627" s="92"/>
      <c r="M627" s="93"/>
      <c r="N627" s="90"/>
      <c r="O627" s="94"/>
      <c r="P627" s="90"/>
      <c r="Q627" s="90"/>
      <c r="R627" s="94"/>
      <c r="S627" s="90"/>
      <c r="T627" s="90"/>
      <c r="U627" s="94"/>
      <c r="V627" s="46"/>
      <c r="W627" s="90"/>
      <c r="X627" s="45"/>
      <c r="Y627" s="44"/>
      <c r="Z627" s="90"/>
      <c r="AA627" s="94"/>
      <c r="AB627" s="44"/>
      <c r="AC627" s="90"/>
      <c r="AD627" s="45"/>
      <c r="AE627" s="44"/>
      <c r="AF627" s="90"/>
      <c r="AG627" s="94"/>
      <c r="AH627" s="90"/>
      <c r="AI627" s="90"/>
      <c r="AJ627" s="94"/>
      <c r="AK627" s="90"/>
      <c r="AL627" s="90"/>
      <c r="AM627" s="94"/>
      <c r="AN627" s="44"/>
      <c r="AO627" s="90"/>
      <c r="AP627" s="45"/>
      <c r="AQ627" s="44"/>
      <c r="AR627" s="90"/>
      <c r="AS627" s="97"/>
      <c r="AT627" s="98"/>
      <c r="AU627" s="98"/>
      <c r="AV627" s="98"/>
      <c r="AW627" s="98"/>
      <c r="AX627" s="98"/>
      <c r="AY627" s="98"/>
      <c r="AZ627" s="98"/>
      <c r="BA627" s="99"/>
      <c r="BB627" s="99"/>
      <c r="BC627" s="99"/>
      <c r="BD627" s="99"/>
      <c r="BE627" s="99"/>
      <c r="BF627" s="99"/>
      <c r="BG627" s="119"/>
      <c r="BH627" s="119"/>
      <c r="BI627" s="119"/>
      <c r="BJ627" s="119"/>
      <c r="BK627" s="119"/>
      <c r="BL627" s="119"/>
      <c r="BM627" s="119"/>
      <c r="BN627" s="119"/>
      <c r="BO627" s="119"/>
      <c r="BP627" s="119"/>
      <c r="BQ627" s="119"/>
      <c r="BR627" s="119"/>
      <c r="BS627" s="119"/>
      <c r="BT627" s="119"/>
      <c r="BU627" s="119"/>
      <c r="BV627" s="119"/>
      <c r="BW627" s="119"/>
      <c r="BX627" s="119"/>
      <c r="BY627" s="119"/>
      <c r="BZ627" s="119"/>
      <c r="CA627" s="119"/>
    </row>
    <row r="628" spans="1:79" ht="24" hidden="1" customHeight="1" outlineLevel="1">
      <c r="A628" s="36">
        <v>14</v>
      </c>
      <c r="B628" s="88"/>
      <c r="C628" s="89"/>
      <c r="D628" s="89"/>
      <c r="E628" s="90"/>
      <c r="F628" s="91"/>
      <c r="G628" s="44" t="s">
        <v>14</v>
      </c>
      <c r="H628" s="96">
        <v>43331</v>
      </c>
      <c r="I628" s="105">
        <v>9</v>
      </c>
      <c r="J628" s="92"/>
      <c r="K628" s="92"/>
      <c r="L628" s="92"/>
      <c r="M628" s="93"/>
      <c r="N628" s="90"/>
      <c r="O628" s="94"/>
      <c r="P628" s="90"/>
      <c r="Q628" s="90"/>
      <c r="R628" s="94"/>
      <c r="S628" s="90"/>
      <c r="T628" s="90"/>
      <c r="U628" s="94"/>
      <c r="V628" s="46"/>
      <c r="W628" s="90"/>
      <c r="X628" s="45"/>
      <c r="Y628" s="44"/>
      <c r="Z628" s="90"/>
      <c r="AA628" s="94"/>
      <c r="AB628" s="44"/>
      <c r="AC628" s="90"/>
      <c r="AD628" s="45"/>
      <c r="AE628" s="44"/>
      <c r="AF628" s="90"/>
      <c r="AG628" s="94"/>
      <c r="AH628" s="90"/>
      <c r="AI628" s="90"/>
      <c r="AJ628" s="94"/>
      <c r="AK628" s="90"/>
      <c r="AL628" s="90"/>
      <c r="AM628" s="94"/>
      <c r="AN628" s="44"/>
      <c r="AO628" s="90"/>
      <c r="AP628" s="45"/>
      <c r="AQ628" s="44"/>
      <c r="AR628" s="90"/>
      <c r="AS628" s="97"/>
      <c r="AT628" s="98"/>
      <c r="AU628" s="98"/>
      <c r="AV628" s="98"/>
      <c r="AW628" s="98"/>
      <c r="AX628" s="98"/>
      <c r="AY628" s="98"/>
      <c r="AZ628" s="98"/>
      <c r="BA628" s="99"/>
      <c r="BB628" s="99"/>
      <c r="BC628" s="99"/>
      <c r="BD628" s="99"/>
      <c r="BE628" s="99"/>
      <c r="BF628" s="99"/>
      <c r="BG628" s="119"/>
      <c r="BH628" s="119"/>
      <c r="BI628" s="119"/>
      <c r="BJ628" s="119"/>
      <c r="BK628" s="119"/>
      <c r="BL628" s="119"/>
      <c r="BM628" s="119"/>
      <c r="BN628" s="119"/>
      <c r="BO628" s="119"/>
      <c r="BP628" s="119"/>
      <c r="BQ628" s="119"/>
      <c r="BR628" s="119"/>
      <c r="BS628" s="119"/>
      <c r="BT628" s="119"/>
      <c r="BU628" s="119"/>
      <c r="BV628" s="119"/>
      <c r="BW628" s="119"/>
      <c r="BX628" s="119"/>
      <c r="BY628" s="119"/>
      <c r="BZ628" s="119"/>
      <c r="CA628" s="119"/>
    </row>
    <row r="629" spans="1:79" ht="24" hidden="1" customHeight="1" outlineLevel="1">
      <c r="B629" s="88"/>
      <c r="C629" s="89"/>
      <c r="D629" s="89"/>
      <c r="E629" s="90"/>
      <c r="F629" s="91"/>
      <c r="G629" s="44" t="s">
        <v>14</v>
      </c>
      <c r="H629" s="96">
        <v>43332</v>
      </c>
      <c r="I629" s="105">
        <v>9</v>
      </c>
      <c r="J629" s="92"/>
      <c r="K629" s="92"/>
      <c r="L629" s="92"/>
      <c r="M629" s="93"/>
      <c r="N629" s="90"/>
      <c r="O629" s="94"/>
      <c r="P629" s="90"/>
      <c r="Q629" s="90"/>
      <c r="R629" s="94"/>
      <c r="S629" s="90"/>
      <c r="T629" s="90"/>
      <c r="U629" s="94"/>
      <c r="V629" s="46"/>
      <c r="W629" s="90"/>
      <c r="X629" s="45"/>
      <c r="Y629" s="44"/>
      <c r="Z629" s="90"/>
      <c r="AA629" s="94"/>
      <c r="AB629" s="44"/>
      <c r="AC629" s="90"/>
      <c r="AD629" s="45"/>
      <c r="AE629" s="44"/>
      <c r="AF629" s="90"/>
      <c r="AG629" s="94"/>
      <c r="AH629" s="90"/>
      <c r="AI629" s="90"/>
      <c r="AJ629" s="94"/>
      <c r="AK629" s="90"/>
      <c r="AL629" s="90"/>
      <c r="AM629" s="94"/>
      <c r="AN629" s="44"/>
      <c r="AO629" s="90"/>
      <c r="AP629" s="45"/>
      <c r="AQ629" s="44"/>
      <c r="AR629" s="90"/>
      <c r="AS629" s="97"/>
      <c r="AT629" s="98"/>
      <c r="AU629" s="98"/>
      <c r="AV629" s="98"/>
      <c r="AW629" s="98"/>
      <c r="AX629" s="98"/>
      <c r="AY629" s="98"/>
      <c r="AZ629" s="98"/>
      <c r="BA629" s="99"/>
      <c r="BB629" s="99"/>
      <c r="BC629" s="99"/>
      <c r="BD629" s="99"/>
      <c r="BE629" s="99"/>
      <c r="BF629" s="99"/>
      <c r="BG629" s="119"/>
      <c r="BH629" s="119"/>
      <c r="BI629" s="119"/>
      <c r="BJ629" s="119"/>
      <c r="BK629" s="119"/>
      <c r="BL629" s="119"/>
      <c r="BM629" s="119"/>
      <c r="BN629" s="119"/>
      <c r="BO629" s="119"/>
      <c r="BP629" s="119"/>
      <c r="BQ629" s="119"/>
      <c r="BR629" s="119"/>
      <c r="BS629" s="119"/>
      <c r="BT629" s="119"/>
      <c r="BU629" s="119"/>
      <c r="BV629" s="119"/>
      <c r="BW629" s="119"/>
      <c r="BX629" s="119"/>
      <c r="BY629" s="119"/>
      <c r="BZ629" s="119"/>
      <c r="CA629" s="119"/>
    </row>
    <row r="630" spans="1:79" ht="24" hidden="1" customHeight="1" outlineLevel="1">
      <c r="B630" s="88"/>
      <c r="C630" s="89"/>
      <c r="D630" s="89"/>
      <c r="E630" s="90"/>
      <c r="F630" s="91"/>
      <c r="G630" s="44" t="s">
        <v>14</v>
      </c>
      <c r="H630" s="96">
        <v>43333</v>
      </c>
      <c r="I630" s="105">
        <v>9</v>
      </c>
      <c r="J630" s="92"/>
      <c r="K630" s="92"/>
      <c r="L630" s="92"/>
      <c r="M630" s="93"/>
      <c r="N630" s="90"/>
      <c r="O630" s="94"/>
      <c r="P630" s="90"/>
      <c r="Q630" s="90"/>
      <c r="R630" s="94"/>
      <c r="S630" s="90"/>
      <c r="T630" s="90"/>
      <c r="U630" s="94"/>
      <c r="V630" s="46"/>
      <c r="W630" s="90"/>
      <c r="X630" s="45"/>
      <c r="Y630" s="44"/>
      <c r="Z630" s="90"/>
      <c r="AA630" s="94"/>
      <c r="AB630" s="44"/>
      <c r="AC630" s="90"/>
      <c r="AD630" s="45"/>
      <c r="AE630" s="44"/>
      <c r="AF630" s="90"/>
      <c r="AG630" s="94"/>
      <c r="AH630" s="90"/>
      <c r="AI630" s="90"/>
      <c r="AJ630" s="94"/>
      <c r="AK630" s="90"/>
      <c r="AL630" s="90"/>
      <c r="AM630" s="94"/>
      <c r="AN630" s="44"/>
      <c r="AO630" s="90"/>
      <c r="AP630" s="45"/>
      <c r="AQ630" s="44"/>
      <c r="AR630" s="90"/>
      <c r="AS630" s="97"/>
      <c r="AT630" s="98"/>
      <c r="AU630" s="98"/>
      <c r="AV630" s="98"/>
      <c r="AW630" s="98"/>
      <c r="AX630" s="98"/>
      <c r="AY630" s="98"/>
      <c r="AZ630" s="98"/>
      <c r="BA630" s="99"/>
      <c r="BB630" s="99"/>
      <c r="BC630" s="99"/>
      <c r="BD630" s="99"/>
      <c r="BE630" s="99"/>
      <c r="BF630" s="99"/>
      <c r="BG630" s="119"/>
      <c r="BH630" s="119"/>
      <c r="BI630" s="119"/>
      <c r="BJ630" s="119"/>
      <c r="BK630" s="119"/>
      <c r="BL630" s="119"/>
      <c r="BM630" s="119"/>
      <c r="BN630" s="119"/>
      <c r="BO630" s="119"/>
      <c r="BP630" s="119"/>
      <c r="BQ630" s="119"/>
      <c r="BR630" s="119"/>
      <c r="BS630" s="119"/>
      <c r="BT630" s="119"/>
      <c r="BU630" s="119"/>
      <c r="BV630" s="119"/>
      <c r="BW630" s="119"/>
      <c r="BX630" s="119"/>
      <c r="BY630" s="119"/>
      <c r="BZ630" s="119"/>
      <c r="CA630" s="119"/>
    </row>
    <row r="631" spans="1:79" ht="24" hidden="1" customHeight="1" outlineLevel="1">
      <c r="B631" s="88"/>
      <c r="C631" s="89"/>
      <c r="D631" s="89"/>
      <c r="E631" s="90"/>
      <c r="F631" s="91"/>
      <c r="G631" s="44" t="s">
        <v>14</v>
      </c>
      <c r="H631" s="96">
        <v>43334</v>
      </c>
      <c r="I631" s="105">
        <v>9</v>
      </c>
      <c r="J631" s="92"/>
      <c r="K631" s="92"/>
      <c r="L631" s="92"/>
      <c r="M631" s="93"/>
      <c r="N631" s="90"/>
      <c r="O631" s="94"/>
      <c r="P631" s="90"/>
      <c r="Q631" s="90"/>
      <c r="R631" s="94"/>
      <c r="S631" s="90"/>
      <c r="T631" s="90"/>
      <c r="U631" s="94"/>
      <c r="V631" s="46"/>
      <c r="W631" s="90"/>
      <c r="X631" s="45"/>
      <c r="Y631" s="44"/>
      <c r="Z631" s="90"/>
      <c r="AA631" s="94"/>
      <c r="AB631" s="44"/>
      <c r="AC631" s="90"/>
      <c r="AD631" s="45"/>
      <c r="AE631" s="44"/>
      <c r="AF631" s="90"/>
      <c r="AG631" s="94"/>
      <c r="AH631" s="90"/>
      <c r="AI631" s="90"/>
      <c r="AJ631" s="94"/>
      <c r="AK631" s="90"/>
      <c r="AL631" s="90"/>
      <c r="AM631" s="94"/>
      <c r="AN631" s="44"/>
      <c r="AO631" s="90"/>
      <c r="AP631" s="45"/>
      <c r="AQ631" s="44"/>
      <c r="AR631" s="90"/>
      <c r="AS631" s="97"/>
      <c r="AT631" s="98"/>
      <c r="AU631" s="98"/>
      <c r="AV631" s="98"/>
      <c r="AW631" s="98"/>
      <c r="AX631" s="98"/>
      <c r="AY631" s="98"/>
      <c r="AZ631" s="98"/>
      <c r="BA631" s="99"/>
      <c r="BB631" s="99"/>
      <c r="BC631" s="99"/>
      <c r="BD631" s="99"/>
      <c r="BE631" s="99"/>
      <c r="BF631" s="99"/>
      <c r="BG631" s="119"/>
      <c r="BH631" s="119"/>
      <c r="BI631" s="119"/>
      <c r="BJ631" s="119"/>
      <c r="BK631" s="119"/>
      <c r="BL631" s="119"/>
      <c r="BM631" s="119"/>
      <c r="BN631" s="119"/>
      <c r="BO631" s="119"/>
      <c r="BP631" s="119"/>
      <c r="BQ631" s="119"/>
      <c r="BR631" s="119"/>
      <c r="BS631" s="119"/>
      <c r="BT631" s="119"/>
      <c r="BU631" s="119"/>
      <c r="BV631" s="119"/>
      <c r="BW631" s="119"/>
      <c r="BX631" s="119"/>
      <c r="BY631" s="119"/>
      <c r="BZ631" s="119"/>
      <c r="CA631" s="119"/>
    </row>
    <row r="632" spans="1:79" ht="24" hidden="1" customHeight="1" outlineLevel="1">
      <c r="B632" s="88"/>
      <c r="C632" s="89"/>
      <c r="D632" s="89"/>
      <c r="E632" s="90"/>
      <c r="F632" s="91"/>
      <c r="G632" s="44" t="s">
        <v>14</v>
      </c>
      <c r="H632" s="96">
        <v>43335</v>
      </c>
      <c r="I632" s="105">
        <v>9</v>
      </c>
      <c r="J632" s="92"/>
      <c r="K632" s="92"/>
      <c r="L632" s="92"/>
      <c r="M632" s="93"/>
      <c r="N632" s="90"/>
      <c r="O632" s="94"/>
      <c r="P632" s="90"/>
      <c r="Q632" s="90"/>
      <c r="R632" s="94"/>
      <c r="S632" s="90"/>
      <c r="T632" s="90"/>
      <c r="U632" s="94"/>
      <c r="V632" s="46"/>
      <c r="W632" s="90"/>
      <c r="X632" s="45"/>
      <c r="Y632" s="44"/>
      <c r="Z632" s="90"/>
      <c r="AA632" s="94"/>
      <c r="AB632" s="44"/>
      <c r="AC632" s="90"/>
      <c r="AD632" s="45"/>
      <c r="AE632" s="44"/>
      <c r="AF632" s="90"/>
      <c r="AG632" s="94"/>
      <c r="AH632" s="90"/>
      <c r="AI632" s="90"/>
      <c r="AJ632" s="94"/>
      <c r="AK632" s="90"/>
      <c r="AL632" s="90"/>
      <c r="AM632" s="94"/>
      <c r="AN632" s="44"/>
      <c r="AO632" s="90"/>
      <c r="AP632" s="45"/>
      <c r="AQ632" s="44"/>
      <c r="AR632" s="90"/>
      <c r="AS632" s="97"/>
      <c r="AT632" s="98"/>
      <c r="AU632" s="98"/>
      <c r="AV632" s="98"/>
      <c r="AW632" s="98"/>
      <c r="AX632" s="98"/>
      <c r="AY632" s="98"/>
      <c r="AZ632" s="98"/>
      <c r="BA632" s="99"/>
      <c r="BB632" s="99"/>
      <c r="BC632" s="99"/>
      <c r="BD632" s="99"/>
      <c r="BE632" s="99"/>
      <c r="BF632" s="99"/>
      <c r="BG632" s="119"/>
      <c r="BH632" s="119"/>
      <c r="BI632" s="119"/>
      <c r="BJ632" s="119"/>
      <c r="BK632" s="119"/>
      <c r="BL632" s="119"/>
      <c r="BM632" s="119"/>
      <c r="BN632" s="119"/>
      <c r="BO632" s="119"/>
      <c r="BP632" s="119"/>
      <c r="BQ632" s="119"/>
      <c r="BR632" s="119"/>
      <c r="BS632" s="119"/>
      <c r="BT632" s="119"/>
      <c r="BU632" s="119"/>
      <c r="BV632" s="119"/>
      <c r="BW632" s="119"/>
      <c r="BX632" s="119"/>
      <c r="BY632" s="119"/>
      <c r="BZ632" s="119"/>
      <c r="CA632" s="119"/>
    </row>
    <row r="633" spans="1:79" ht="24" hidden="1" customHeight="1" outlineLevel="1">
      <c r="B633" s="88"/>
      <c r="C633" s="89"/>
      <c r="D633" s="89"/>
      <c r="E633" s="90"/>
      <c r="F633" s="91"/>
      <c r="G633" s="44" t="s">
        <v>14</v>
      </c>
      <c r="H633" s="96">
        <v>43336</v>
      </c>
      <c r="I633" s="105">
        <v>9</v>
      </c>
      <c r="J633" s="92"/>
      <c r="K633" s="92"/>
      <c r="L633" s="92"/>
      <c r="M633" s="93"/>
      <c r="N633" s="90"/>
      <c r="O633" s="94"/>
      <c r="P633" s="90"/>
      <c r="Q633" s="90"/>
      <c r="R633" s="94"/>
      <c r="S633" s="90"/>
      <c r="T633" s="90"/>
      <c r="U633" s="94"/>
      <c r="V633" s="46"/>
      <c r="W633" s="90"/>
      <c r="X633" s="45"/>
      <c r="Y633" s="44"/>
      <c r="Z633" s="90"/>
      <c r="AA633" s="94"/>
      <c r="AB633" s="44"/>
      <c r="AC633" s="90"/>
      <c r="AD633" s="45"/>
      <c r="AE633" s="44"/>
      <c r="AF633" s="90"/>
      <c r="AG633" s="94"/>
      <c r="AH633" s="90"/>
      <c r="AI633" s="90"/>
      <c r="AJ633" s="94"/>
      <c r="AK633" s="90"/>
      <c r="AL633" s="90"/>
      <c r="AM633" s="94"/>
      <c r="AN633" s="44"/>
      <c r="AO633" s="90"/>
      <c r="AP633" s="45"/>
      <c r="AQ633" s="44"/>
      <c r="AR633" s="90"/>
      <c r="AS633" s="97"/>
      <c r="AT633" s="98"/>
      <c r="AU633" s="98"/>
      <c r="AV633" s="98"/>
      <c r="AW633" s="98"/>
      <c r="AX633" s="98"/>
      <c r="AY633" s="98"/>
      <c r="AZ633" s="98"/>
      <c r="BA633" s="99"/>
      <c r="BB633" s="99"/>
      <c r="BC633" s="99"/>
      <c r="BD633" s="99"/>
      <c r="BE633" s="99"/>
      <c r="BF633" s="99"/>
      <c r="BG633" s="119"/>
      <c r="BH633" s="119"/>
      <c r="BI633" s="119"/>
      <c r="BJ633" s="119"/>
      <c r="BK633" s="119"/>
      <c r="BL633" s="119"/>
      <c r="BM633" s="119"/>
      <c r="BN633" s="119"/>
      <c r="BO633" s="119"/>
      <c r="BP633" s="119"/>
      <c r="BQ633" s="119"/>
      <c r="BR633" s="119"/>
      <c r="BS633" s="119"/>
      <c r="BT633" s="119"/>
      <c r="BU633" s="119"/>
      <c r="BV633" s="119"/>
      <c r="BW633" s="119"/>
      <c r="BX633" s="119"/>
      <c r="BY633" s="119"/>
      <c r="BZ633" s="119"/>
      <c r="CA633" s="119"/>
    </row>
    <row r="634" spans="1:79" ht="24" hidden="1" customHeight="1" outlineLevel="1">
      <c r="B634" s="88"/>
      <c r="C634" s="89"/>
      <c r="D634" s="89"/>
      <c r="E634" s="90"/>
      <c r="F634" s="91"/>
      <c r="G634" s="44" t="s">
        <v>14</v>
      </c>
      <c r="H634" s="96">
        <v>43337</v>
      </c>
      <c r="I634" s="105">
        <v>9</v>
      </c>
      <c r="J634" s="92"/>
      <c r="K634" s="92"/>
      <c r="L634" s="92"/>
      <c r="M634" s="93"/>
      <c r="N634" s="90"/>
      <c r="O634" s="94"/>
      <c r="P634" s="90"/>
      <c r="Q634" s="90"/>
      <c r="R634" s="94"/>
      <c r="S634" s="90"/>
      <c r="T634" s="90"/>
      <c r="U634" s="94"/>
      <c r="V634" s="46"/>
      <c r="W634" s="90"/>
      <c r="X634" s="45"/>
      <c r="Y634" s="44"/>
      <c r="Z634" s="90"/>
      <c r="AA634" s="94"/>
      <c r="AB634" s="44"/>
      <c r="AC634" s="90"/>
      <c r="AD634" s="45"/>
      <c r="AE634" s="44"/>
      <c r="AF634" s="90"/>
      <c r="AG634" s="94"/>
      <c r="AH634" s="90"/>
      <c r="AI634" s="90"/>
      <c r="AJ634" s="94"/>
      <c r="AK634" s="90"/>
      <c r="AL634" s="90"/>
      <c r="AM634" s="94"/>
      <c r="AN634" s="44"/>
      <c r="AO634" s="90"/>
      <c r="AP634" s="45"/>
      <c r="AQ634" s="44"/>
      <c r="AR634" s="90"/>
      <c r="AS634" s="97"/>
      <c r="AT634" s="98"/>
      <c r="AU634" s="98"/>
      <c r="AV634" s="98"/>
      <c r="AW634" s="98"/>
      <c r="AX634" s="98"/>
      <c r="AY634" s="98"/>
      <c r="AZ634" s="98"/>
      <c r="BA634" s="99"/>
      <c r="BB634" s="99"/>
      <c r="BC634" s="99"/>
      <c r="BD634" s="99"/>
      <c r="BE634" s="99"/>
      <c r="BF634" s="99"/>
      <c r="BG634" s="119"/>
      <c r="BH634" s="119"/>
      <c r="BI634" s="119"/>
      <c r="BJ634" s="119"/>
      <c r="BK634" s="119"/>
      <c r="BL634" s="119"/>
      <c r="BM634" s="119"/>
      <c r="BN634" s="119"/>
      <c r="BO634" s="119"/>
      <c r="BP634" s="119"/>
      <c r="BQ634" s="119"/>
      <c r="BR634" s="119"/>
      <c r="BS634" s="119"/>
      <c r="BT634" s="119"/>
      <c r="BU634" s="119"/>
      <c r="BV634" s="119"/>
      <c r="BW634" s="119"/>
      <c r="BX634" s="119"/>
      <c r="BY634" s="119"/>
      <c r="BZ634" s="119"/>
      <c r="CA634" s="119"/>
    </row>
    <row r="635" spans="1:79" ht="24" hidden="1" customHeight="1" outlineLevel="1">
      <c r="B635" s="88"/>
      <c r="C635" s="89"/>
      <c r="D635" s="89"/>
      <c r="E635" s="90"/>
      <c r="F635" s="91"/>
      <c r="G635" s="44" t="s">
        <v>14</v>
      </c>
      <c r="H635" s="96">
        <v>43338</v>
      </c>
      <c r="I635" s="105">
        <v>9</v>
      </c>
      <c r="J635" s="92"/>
      <c r="K635" s="92"/>
      <c r="L635" s="92"/>
      <c r="M635" s="93"/>
      <c r="N635" s="90"/>
      <c r="O635" s="94"/>
      <c r="P635" s="90"/>
      <c r="Q635" s="90"/>
      <c r="R635" s="94"/>
      <c r="S635" s="90"/>
      <c r="T635" s="90"/>
      <c r="U635" s="94"/>
      <c r="V635" s="46"/>
      <c r="W635" s="90"/>
      <c r="X635" s="45"/>
      <c r="Y635" s="44"/>
      <c r="Z635" s="90"/>
      <c r="AA635" s="94"/>
      <c r="AB635" s="44"/>
      <c r="AC635" s="90"/>
      <c r="AD635" s="45"/>
      <c r="AE635" s="44"/>
      <c r="AF635" s="90"/>
      <c r="AG635" s="94"/>
      <c r="AH635" s="90"/>
      <c r="AI635" s="90"/>
      <c r="AJ635" s="94"/>
      <c r="AK635" s="90"/>
      <c r="AL635" s="90"/>
      <c r="AM635" s="94"/>
      <c r="AN635" s="44"/>
      <c r="AO635" s="90"/>
      <c r="AP635" s="45"/>
      <c r="AQ635" s="44"/>
      <c r="AR635" s="90"/>
      <c r="AS635" s="97"/>
      <c r="AT635" s="98"/>
      <c r="AU635" s="98"/>
      <c r="AV635" s="98"/>
      <c r="AW635" s="98"/>
      <c r="AX635" s="98"/>
      <c r="AY635" s="98"/>
      <c r="AZ635" s="98"/>
      <c r="BA635" s="99"/>
      <c r="BB635" s="99"/>
      <c r="BC635" s="99"/>
      <c r="BD635" s="99"/>
      <c r="BE635" s="99"/>
      <c r="BF635" s="99"/>
      <c r="BG635" s="119"/>
      <c r="BH635" s="119"/>
      <c r="BI635" s="119"/>
      <c r="BJ635" s="119"/>
      <c r="BK635" s="119"/>
      <c r="BL635" s="119"/>
      <c r="BM635" s="119"/>
      <c r="BN635" s="119"/>
      <c r="BO635" s="119"/>
      <c r="BP635" s="119"/>
      <c r="BQ635" s="119"/>
      <c r="BR635" s="119"/>
      <c r="BS635" s="119"/>
      <c r="BT635" s="119"/>
      <c r="BU635" s="119"/>
      <c r="BV635" s="119"/>
      <c r="BW635" s="119"/>
      <c r="BX635" s="119"/>
      <c r="BY635" s="119"/>
      <c r="BZ635" s="119"/>
      <c r="CA635" s="119"/>
    </row>
    <row r="636" spans="1:79" ht="24" hidden="1" customHeight="1" outlineLevel="1">
      <c r="B636" s="88"/>
      <c r="C636" s="89"/>
      <c r="D636" s="89"/>
      <c r="E636" s="90"/>
      <c r="F636" s="91"/>
      <c r="G636" s="44" t="s">
        <v>14</v>
      </c>
      <c r="H636" s="96">
        <v>43339</v>
      </c>
      <c r="I636" s="105">
        <v>9</v>
      </c>
      <c r="J636" s="92"/>
      <c r="K636" s="92"/>
      <c r="L636" s="92"/>
      <c r="M636" s="93"/>
      <c r="N636" s="90"/>
      <c r="O636" s="94"/>
      <c r="P636" s="90"/>
      <c r="Q636" s="90"/>
      <c r="R636" s="94"/>
      <c r="S636" s="90"/>
      <c r="T636" s="90"/>
      <c r="U636" s="94"/>
      <c r="V636" s="46"/>
      <c r="W636" s="90"/>
      <c r="X636" s="45"/>
      <c r="Y636" s="44"/>
      <c r="Z636" s="90"/>
      <c r="AA636" s="94"/>
      <c r="AB636" s="44"/>
      <c r="AC636" s="90"/>
      <c r="AD636" s="45"/>
      <c r="AE636" s="44"/>
      <c r="AF636" s="90"/>
      <c r="AG636" s="94"/>
      <c r="AH636" s="90"/>
      <c r="AI636" s="90"/>
      <c r="AJ636" s="94"/>
      <c r="AK636" s="90"/>
      <c r="AL636" s="90"/>
      <c r="AM636" s="94"/>
      <c r="AN636" s="44"/>
      <c r="AO636" s="90"/>
      <c r="AP636" s="45"/>
      <c r="AQ636" s="44"/>
      <c r="AR636" s="90"/>
      <c r="AS636" s="97"/>
      <c r="AT636" s="98"/>
      <c r="AU636" s="98"/>
      <c r="AV636" s="98"/>
      <c r="AW636" s="98"/>
      <c r="AX636" s="98"/>
      <c r="AY636" s="98"/>
      <c r="AZ636" s="98"/>
      <c r="BA636" s="99"/>
      <c r="BB636" s="99"/>
      <c r="BC636" s="99"/>
      <c r="BD636" s="99"/>
      <c r="BE636" s="99"/>
      <c r="BF636" s="99"/>
      <c r="BG636" s="119"/>
      <c r="BH636" s="119"/>
      <c r="BI636" s="119"/>
      <c r="BJ636" s="119"/>
      <c r="BK636" s="119"/>
      <c r="BL636" s="119"/>
      <c r="BM636" s="119"/>
      <c r="BN636" s="119"/>
      <c r="BO636" s="119"/>
      <c r="BP636" s="119"/>
      <c r="BQ636" s="119"/>
      <c r="BR636" s="119"/>
      <c r="BS636" s="119"/>
      <c r="BT636" s="119"/>
      <c r="BU636" s="119"/>
      <c r="BV636" s="119"/>
      <c r="BW636" s="119"/>
      <c r="BX636" s="119"/>
      <c r="BY636" s="119"/>
      <c r="BZ636" s="119"/>
      <c r="CA636" s="119"/>
    </row>
    <row r="637" spans="1:79" ht="24" hidden="1" customHeight="1" outlineLevel="1">
      <c r="B637" s="88"/>
      <c r="C637" s="89"/>
      <c r="D637" s="89"/>
      <c r="E637" s="90"/>
      <c r="F637" s="91"/>
      <c r="G637" s="44" t="s">
        <v>14</v>
      </c>
      <c r="H637" s="96">
        <v>43340</v>
      </c>
      <c r="I637" s="105">
        <v>0</v>
      </c>
      <c r="J637" s="92"/>
      <c r="K637" s="92"/>
      <c r="L637" s="92"/>
      <c r="M637" s="93"/>
      <c r="N637" s="90"/>
      <c r="O637" s="94"/>
      <c r="P637" s="90"/>
      <c r="Q637" s="90"/>
      <c r="R637" s="94"/>
      <c r="S637" s="90"/>
      <c r="T637" s="90"/>
      <c r="U637" s="94"/>
      <c r="V637" s="46"/>
      <c r="W637" s="90"/>
      <c r="X637" s="45"/>
      <c r="Y637" s="44"/>
      <c r="Z637" s="90"/>
      <c r="AA637" s="94"/>
      <c r="AB637" s="44"/>
      <c r="AC637" s="90"/>
      <c r="AD637" s="45"/>
      <c r="AE637" s="44"/>
      <c r="AF637" s="90"/>
      <c r="AG637" s="94"/>
      <c r="AH637" s="90"/>
      <c r="AI637" s="90"/>
      <c r="AJ637" s="94"/>
      <c r="AK637" s="90"/>
      <c r="AL637" s="90"/>
      <c r="AM637" s="94"/>
      <c r="AN637" s="44"/>
      <c r="AO637" s="90"/>
      <c r="AP637" s="45"/>
      <c r="AQ637" s="44"/>
      <c r="AR637" s="90"/>
      <c r="AS637" s="97"/>
      <c r="AT637" s="98"/>
      <c r="AU637" s="98"/>
      <c r="AV637" s="98"/>
      <c r="AW637" s="98"/>
      <c r="AX637" s="98"/>
      <c r="AY637" s="98"/>
      <c r="AZ637" s="98"/>
      <c r="BA637" s="99"/>
      <c r="BB637" s="99"/>
      <c r="BC637" s="99"/>
      <c r="BD637" s="99"/>
      <c r="BE637" s="99"/>
      <c r="BF637" s="99"/>
      <c r="BG637" s="119"/>
      <c r="BH637" s="119"/>
      <c r="BI637" s="119"/>
      <c r="BJ637" s="119"/>
      <c r="BK637" s="119"/>
      <c r="BL637" s="119"/>
      <c r="BM637" s="119"/>
      <c r="BN637" s="119"/>
      <c r="BO637" s="119"/>
      <c r="BP637" s="119"/>
      <c r="BQ637" s="119"/>
      <c r="BR637" s="119"/>
      <c r="BS637" s="119"/>
      <c r="BT637" s="119"/>
      <c r="BU637" s="119"/>
      <c r="BV637" s="119"/>
      <c r="BW637" s="119"/>
      <c r="BX637" s="119"/>
      <c r="BY637" s="119"/>
      <c r="BZ637" s="119"/>
      <c r="CA637" s="119"/>
    </row>
    <row r="638" spans="1:79" ht="24" hidden="1" customHeight="1" outlineLevel="1">
      <c r="B638" s="88"/>
      <c r="C638" s="89"/>
      <c r="D638" s="89"/>
      <c r="E638" s="90"/>
      <c r="F638" s="91"/>
      <c r="G638" s="44" t="s">
        <v>14</v>
      </c>
      <c r="H638" s="96">
        <v>43341</v>
      </c>
      <c r="I638" s="105">
        <v>0</v>
      </c>
      <c r="J638" s="92"/>
      <c r="K638" s="92"/>
      <c r="L638" s="92"/>
      <c r="M638" s="93"/>
      <c r="N638" s="90"/>
      <c r="O638" s="94"/>
      <c r="P638" s="90"/>
      <c r="Q638" s="90"/>
      <c r="R638" s="94"/>
      <c r="S638" s="90"/>
      <c r="T638" s="90"/>
      <c r="U638" s="94"/>
      <c r="V638" s="46"/>
      <c r="W638" s="90"/>
      <c r="X638" s="45"/>
      <c r="Y638" s="44"/>
      <c r="Z638" s="90"/>
      <c r="AA638" s="94"/>
      <c r="AB638" s="44"/>
      <c r="AC638" s="90"/>
      <c r="AD638" s="45"/>
      <c r="AE638" s="44"/>
      <c r="AF638" s="90"/>
      <c r="AG638" s="94"/>
      <c r="AH638" s="90"/>
      <c r="AI638" s="90"/>
      <c r="AJ638" s="94"/>
      <c r="AK638" s="90"/>
      <c r="AL638" s="90"/>
      <c r="AM638" s="94"/>
      <c r="AN638" s="44"/>
      <c r="AO638" s="90"/>
      <c r="AP638" s="45"/>
      <c r="AQ638" s="44"/>
      <c r="AR638" s="90"/>
      <c r="AS638" s="97"/>
      <c r="AT638" s="98"/>
      <c r="AU638" s="98"/>
      <c r="AV638" s="98"/>
      <c r="AW638" s="98"/>
      <c r="AX638" s="98"/>
      <c r="AY638" s="98"/>
      <c r="AZ638" s="98"/>
      <c r="BA638" s="99"/>
      <c r="BB638" s="99"/>
      <c r="BC638" s="99"/>
      <c r="BD638" s="99"/>
      <c r="BE638" s="99"/>
      <c r="BF638" s="99"/>
      <c r="BG638" s="119"/>
      <c r="BH638" s="119"/>
      <c r="BI638" s="119"/>
      <c r="BJ638" s="119"/>
      <c r="BK638" s="119"/>
      <c r="BL638" s="119"/>
      <c r="BM638" s="119"/>
      <c r="BN638" s="119"/>
      <c r="BO638" s="119"/>
      <c r="BP638" s="119"/>
      <c r="BQ638" s="119"/>
      <c r="BR638" s="119"/>
      <c r="BS638" s="119"/>
      <c r="BT638" s="119"/>
      <c r="BU638" s="119"/>
      <c r="BV638" s="119"/>
      <c r="BW638" s="119"/>
      <c r="BX638" s="119"/>
      <c r="BY638" s="119"/>
      <c r="BZ638" s="119"/>
      <c r="CA638" s="119"/>
    </row>
    <row r="639" spans="1:79" ht="24" hidden="1" customHeight="1" outlineLevel="1">
      <c r="B639" s="88"/>
      <c r="C639" s="89"/>
      <c r="D639" s="89"/>
      <c r="E639" s="90"/>
      <c r="F639" s="91"/>
      <c r="G639" s="44" t="s">
        <v>14</v>
      </c>
      <c r="H639" s="96">
        <v>43342</v>
      </c>
      <c r="I639" s="105">
        <v>0</v>
      </c>
      <c r="J639" s="92"/>
      <c r="K639" s="92"/>
      <c r="L639" s="92"/>
      <c r="M639" s="93"/>
      <c r="N639" s="90"/>
      <c r="O639" s="94"/>
      <c r="P639" s="90"/>
      <c r="Q639" s="90"/>
      <c r="R639" s="94"/>
      <c r="S639" s="90"/>
      <c r="T639" s="90"/>
      <c r="U639" s="94"/>
      <c r="V639" s="46"/>
      <c r="W639" s="90"/>
      <c r="X639" s="45"/>
      <c r="Y639" s="44"/>
      <c r="Z639" s="90"/>
      <c r="AA639" s="94"/>
      <c r="AB639" s="44"/>
      <c r="AC639" s="90"/>
      <c r="AD639" s="45"/>
      <c r="AE639" s="44"/>
      <c r="AF639" s="90"/>
      <c r="AG639" s="94"/>
      <c r="AH639" s="90"/>
      <c r="AI639" s="90"/>
      <c r="AJ639" s="94"/>
      <c r="AK639" s="90"/>
      <c r="AL639" s="90"/>
      <c r="AM639" s="94"/>
      <c r="AN639" s="44"/>
      <c r="AO639" s="90"/>
      <c r="AP639" s="45"/>
      <c r="AQ639" s="44"/>
      <c r="AR639" s="90"/>
      <c r="AS639" s="97"/>
      <c r="AT639" s="98"/>
      <c r="AU639" s="98"/>
      <c r="AV639" s="98"/>
      <c r="AW639" s="98"/>
      <c r="AX639" s="98"/>
      <c r="AY639" s="98"/>
      <c r="AZ639" s="98"/>
      <c r="BA639" s="99"/>
      <c r="BB639" s="99"/>
      <c r="BC639" s="99"/>
      <c r="BD639" s="99"/>
      <c r="BE639" s="99"/>
      <c r="BF639" s="99"/>
      <c r="BG639" s="119"/>
      <c r="BH639" s="119"/>
      <c r="BI639" s="119"/>
      <c r="BJ639" s="119"/>
      <c r="BK639" s="119"/>
      <c r="BL639" s="119"/>
      <c r="BM639" s="119"/>
      <c r="BN639" s="119"/>
      <c r="BO639" s="119"/>
      <c r="BP639" s="119"/>
      <c r="BQ639" s="119"/>
      <c r="BR639" s="119"/>
      <c r="BS639" s="119"/>
      <c r="BT639" s="119"/>
      <c r="BU639" s="119"/>
      <c r="BV639" s="119"/>
      <c r="BW639" s="119"/>
      <c r="BX639" s="119"/>
      <c r="BY639" s="119"/>
      <c r="BZ639" s="119"/>
      <c r="CA639" s="119"/>
    </row>
    <row r="640" spans="1:79" ht="24" hidden="1" customHeight="1" outlineLevel="1">
      <c r="B640" s="88"/>
      <c r="C640" s="89"/>
      <c r="D640" s="89"/>
      <c r="E640" s="90"/>
      <c r="F640" s="91"/>
      <c r="G640" s="44" t="s">
        <v>14</v>
      </c>
      <c r="H640" s="96">
        <v>43343</v>
      </c>
      <c r="I640" s="105">
        <v>0</v>
      </c>
      <c r="J640" s="92"/>
      <c r="K640" s="92"/>
      <c r="L640" s="92"/>
      <c r="M640" s="93"/>
      <c r="N640" s="90"/>
      <c r="O640" s="94"/>
      <c r="P640" s="90"/>
      <c r="Q640" s="90"/>
      <c r="R640" s="94"/>
      <c r="S640" s="90"/>
      <c r="T640" s="90"/>
      <c r="U640" s="94"/>
      <c r="V640" s="46"/>
      <c r="W640" s="90"/>
      <c r="X640" s="45"/>
      <c r="Y640" s="44"/>
      <c r="Z640" s="90"/>
      <c r="AA640" s="94"/>
      <c r="AB640" s="44"/>
      <c r="AC640" s="90"/>
      <c r="AD640" s="45"/>
      <c r="AE640" s="44"/>
      <c r="AF640" s="90"/>
      <c r="AG640" s="94"/>
      <c r="AH640" s="90"/>
      <c r="AI640" s="90"/>
      <c r="AJ640" s="94"/>
      <c r="AK640" s="90"/>
      <c r="AL640" s="90"/>
      <c r="AM640" s="94"/>
      <c r="AN640" s="44"/>
      <c r="AO640" s="90"/>
      <c r="AP640" s="45"/>
      <c r="AQ640" s="44"/>
      <c r="AR640" s="90"/>
      <c r="AS640" s="97"/>
      <c r="AT640" s="98"/>
      <c r="AU640" s="98"/>
      <c r="AV640" s="98"/>
      <c r="AW640" s="98"/>
      <c r="AX640" s="98"/>
      <c r="AY640" s="98"/>
      <c r="AZ640" s="98"/>
      <c r="BA640" s="99"/>
      <c r="BB640" s="99"/>
      <c r="BC640" s="99"/>
      <c r="BD640" s="99"/>
      <c r="BE640" s="99"/>
      <c r="BF640" s="99"/>
      <c r="BG640" s="119"/>
      <c r="BH640" s="119"/>
      <c r="BI640" s="119"/>
      <c r="BJ640" s="119"/>
      <c r="BK640" s="119"/>
      <c r="BL640" s="119"/>
      <c r="BM640" s="119"/>
      <c r="BN640" s="119"/>
      <c r="BO640" s="119"/>
      <c r="BP640" s="119"/>
      <c r="BQ640" s="119"/>
      <c r="BR640" s="119"/>
      <c r="BS640" s="119"/>
      <c r="BT640" s="119"/>
      <c r="BU640" s="119"/>
      <c r="BV640" s="119"/>
      <c r="BW640" s="119"/>
      <c r="BX640" s="119"/>
      <c r="BY640" s="119"/>
      <c r="BZ640" s="119"/>
      <c r="CA640" s="119"/>
    </row>
    <row r="641" spans="1:79" ht="24" hidden="1" customHeight="1" outlineLevel="1">
      <c r="B641" s="88"/>
      <c r="C641" s="89"/>
      <c r="D641" s="89"/>
      <c r="E641" s="90"/>
      <c r="F641" s="91"/>
      <c r="G641" s="44" t="s">
        <v>14</v>
      </c>
      <c r="H641" s="96">
        <v>43344</v>
      </c>
      <c r="I641" s="105">
        <v>0</v>
      </c>
      <c r="J641" s="92"/>
      <c r="K641" s="92"/>
      <c r="L641" s="92"/>
      <c r="M641" s="93"/>
      <c r="N641" s="90"/>
      <c r="O641" s="94"/>
      <c r="P641" s="90"/>
      <c r="Q641" s="90"/>
      <c r="R641" s="94"/>
      <c r="S641" s="90"/>
      <c r="T641" s="90"/>
      <c r="U641" s="94"/>
      <c r="V641" s="46"/>
      <c r="W641" s="90"/>
      <c r="X641" s="45"/>
      <c r="Y641" s="44"/>
      <c r="Z641" s="90"/>
      <c r="AA641" s="94"/>
      <c r="AB641" s="44"/>
      <c r="AC641" s="90"/>
      <c r="AD641" s="45"/>
      <c r="AE641" s="44"/>
      <c r="AF641" s="90"/>
      <c r="AG641" s="94"/>
      <c r="AH641" s="90"/>
      <c r="AI641" s="90"/>
      <c r="AJ641" s="94"/>
      <c r="AK641" s="90"/>
      <c r="AL641" s="90"/>
      <c r="AM641" s="94"/>
      <c r="AN641" s="44"/>
      <c r="AO641" s="90"/>
      <c r="AP641" s="45"/>
      <c r="AQ641" s="44"/>
      <c r="AR641" s="90"/>
      <c r="AS641" s="97"/>
      <c r="AT641" s="98"/>
      <c r="AU641" s="98"/>
      <c r="AV641" s="98"/>
      <c r="AW641" s="98"/>
      <c r="AX641" s="98"/>
      <c r="AY641" s="98"/>
      <c r="AZ641" s="98"/>
      <c r="BA641" s="99"/>
      <c r="BB641" s="99"/>
      <c r="BC641" s="99"/>
      <c r="BD641" s="99"/>
      <c r="BE641" s="99"/>
      <c r="BF641" s="99"/>
      <c r="BG641" s="119"/>
      <c r="BH641" s="119"/>
      <c r="BI641" s="119"/>
      <c r="BJ641" s="119"/>
      <c r="BK641" s="119"/>
      <c r="BL641" s="119"/>
      <c r="BM641" s="119"/>
      <c r="BN641" s="119"/>
      <c r="BO641" s="119"/>
      <c r="BP641" s="119"/>
      <c r="BQ641" s="119"/>
      <c r="BR641" s="119"/>
      <c r="BS641" s="119"/>
      <c r="BT641" s="119"/>
      <c r="BU641" s="119"/>
      <c r="BV641" s="119"/>
      <c r="BW641" s="119"/>
      <c r="BX641" s="119"/>
      <c r="BY641" s="119"/>
      <c r="BZ641" s="119"/>
      <c r="CA641" s="119"/>
    </row>
    <row r="642" spans="1:79" ht="24" hidden="1" customHeight="1" outlineLevel="1">
      <c r="B642" s="88"/>
      <c r="C642" s="89"/>
      <c r="D642" s="89"/>
      <c r="E642" s="90"/>
      <c r="F642" s="91"/>
      <c r="G642" s="44" t="s">
        <v>14</v>
      </c>
      <c r="H642" s="96">
        <v>43345</v>
      </c>
      <c r="I642" s="105">
        <v>0</v>
      </c>
      <c r="J642" s="92"/>
      <c r="K642" s="92"/>
      <c r="L642" s="92"/>
      <c r="M642" s="93"/>
      <c r="N642" s="90"/>
      <c r="O642" s="94"/>
      <c r="P642" s="90"/>
      <c r="Q642" s="90"/>
      <c r="R642" s="94"/>
      <c r="S642" s="90"/>
      <c r="T642" s="90"/>
      <c r="U642" s="94"/>
      <c r="V642" s="46"/>
      <c r="W642" s="90"/>
      <c r="X642" s="45"/>
      <c r="Y642" s="44"/>
      <c r="Z642" s="90"/>
      <c r="AA642" s="94"/>
      <c r="AB642" s="44"/>
      <c r="AC642" s="90"/>
      <c r="AD642" s="45"/>
      <c r="AE642" s="44"/>
      <c r="AF642" s="90"/>
      <c r="AG642" s="94"/>
      <c r="AH642" s="90"/>
      <c r="AI642" s="90"/>
      <c r="AJ642" s="94"/>
      <c r="AK642" s="90"/>
      <c r="AL642" s="90"/>
      <c r="AM642" s="94"/>
      <c r="AN642" s="44"/>
      <c r="AO642" s="90"/>
      <c r="AP642" s="45"/>
      <c r="AQ642" s="44"/>
      <c r="AR642" s="90"/>
      <c r="AS642" s="97"/>
      <c r="AT642" s="98"/>
      <c r="AU642" s="98"/>
      <c r="AV642" s="98"/>
      <c r="AW642" s="98"/>
      <c r="AX642" s="98"/>
      <c r="AY642" s="98"/>
      <c r="AZ642" s="98"/>
      <c r="BA642" s="99"/>
      <c r="BB642" s="99"/>
      <c r="BC642" s="99"/>
      <c r="BD642" s="99"/>
      <c r="BE642" s="99"/>
      <c r="BF642" s="99"/>
      <c r="BG642" s="119"/>
      <c r="BH642" s="119"/>
      <c r="BI642" s="119"/>
      <c r="BJ642" s="119"/>
      <c r="BK642" s="119"/>
      <c r="BL642" s="119"/>
      <c r="BM642" s="119"/>
      <c r="BN642" s="119"/>
      <c r="BO642" s="119"/>
      <c r="BP642" s="119"/>
      <c r="BQ642" s="119"/>
      <c r="BR642" s="119"/>
      <c r="BS642" s="119"/>
      <c r="BT642" s="119"/>
      <c r="BU642" s="119"/>
      <c r="BV642" s="119"/>
      <c r="BW642" s="119"/>
      <c r="BX642" s="119"/>
      <c r="BY642" s="119"/>
      <c r="BZ642" s="119"/>
      <c r="CA642" s="119"/>
    </row>
    <row r="643" spans="1:79" ht="24" customHeight="1" collapsed="1">
      <c r="B643" s="86" t="s">
        <v>235</v>
      </c>
      <c r="C643" s="44" t="s">
        <v>212</v>
      </c>
      <c r="D643" s="79">
        <f>D585+1</f>
        <v>22</v>
      </c>
      <c r="E643" s="44">
        <v>1752</v>
      </c>
      <c r="F643" s="87" t="s">
        <v>238</v>
      </c>
      <c r="G643" s="44" t="s">
        <v>14</v>
      </c>
      <c r="H643" s="44"/>
      <c r="I643" s="105"/>
      <c r="J643" s="81">
        <v>37994</v>
      </c>
      <c r="K643" s="81" t="s">
        <v>169</v>
      </c>
      <c r="L643" s="81" t="s">
        <v>169</v>
      </c>
      <c r="M643" s="82"/>
      <c r="N643" s="44"/>
      <c r="O643" s="45"/>
      <c r="P643" s="46" t="s">
        <v>211</v>
      </c>
      <c r="Q643" s="46" t="s">
        <v>211</v>
      </c>
      <c r="R643" s="46" t="s">
        <v>211</v>
      </c>
      <c r="S643" s="46" t="s">
        <v>211</v>
      </c>
      <c r="T643" s="44"/>
      <c r="U643" s="45"/>
      <c r="V643" s="44"/>
      <c r="W643" s="44"/>
      <c r="X643" s="45"/>
      <c r="Y643" s="44"/>
      <c r="Z643" s="44"/>
      <c r="AA643" s="45"/>
      <c r="AB643" s="44"/>
      <c r="AC643" s="44"/>
      <c r="AD643" s="45"/>
      <c r="AE643" s="44"/>
      <c r="AF643" s="44"/>
      <c r="AG643" s="45"/>
      <c r="AH643" s="44"/>
      <c r="AI643" s="44"/>
      <c r="AJ643" s="45"/>
      <c r="AK643" s="44"/>
      <c r="AL643" s="44"/>
      <c r="AM643" s="45"/>
      <c r="AN643" s="44"/>
      <c r="AO643" s="44"/>
      <c r="AP643" s="45"/>
      <c r="AQ643" s="44"/>
      <c r="AR643" s="44"/>
      <c r="AS643" s="97">
        <v>9</v>
      </c>
      <c r="AT643" s="98">
        <v>0</v>
      </c>
      <c r="AU643" s="98">
        <v>0</v>
      </c>
      <c r="AV643" s="98">
        <v>0</v>
      </c>
      <c r="AW643" s="98">
        <v>0</v>
      </c>
      <c r="AX643" s="98">
        <v>0</v>
      </c>
      <c r="AY643" s="98">
        <v>0</v>
      </c>
      <c r="AZ643" s="98">
        <v>0</v>
      </c>
      <c r="BA643" s="99">
        <v>9</v>
      </c>
      <c r="BB643" s="99">
        <v>9</v>
      </c>
      <c r="BC643" s="99">
        <v>9</v>
      </c>
      <c r="BD643" s="99">
        <v>9</v>
      </c>
      <c r="BE643" s="99">
        <v>9</v>
      </c>
      <c r="BF643" s="99">
        <v>9</v>
      </c>
      <c r="BG643" s="99">
        <v>9</v>
      </c>
      <c r="BH643" s="97">
        <v>9</v>
      </c>
      <c r="BI643" s="97">
        <v>9</v>
      </c>
      <c r="BJ643" s="97">
        <v>9</v>
      </c>
      <c r="BK643" s="97">
        <v>9</v>
      </c>
      <c r="BL643" s="97">
        <v>9</v>
      </c>
      <c r="BM643" s="97">
        <v>9</v>
      </c>
      <c r="BN643" s="97">
        <v>9</v>
      </c>
      <c r="BO643" s="98">
        <v>0</v>
      </c>
      <c r="BP643" s="98">
        <v>0</v>
      </c>
      <c r="BQ643" s="98">
        <v>0</v>
      </c>
      <c r="BR643" s="98">
        <v>0</v>
      </c>
      <c r="BS643" s="98">
        <v>0</v>
      </c>
      <c r="BT643" s="98">
        <v>0</v>
      </c>
      <c r="BU643" s="97">
        <v>9</v>
      </c>
      <c r="BV643" s="98">
        <v>0</v>
      </c>
      <c r="BW643" s="98">
        <v>0</v>
      </c>
      <c r="BX643" s="98">
        <v>0</v>
      </c>
      <c r="BY643" s="98">
        <v>0</v>
      </c>
      <c r="BZ643" s="98">
        <v>0</v>
      </c>
      <c r="CA643" s="98">
        <v>0</v>
      </c>
    </row>
    <row r="644" spans="1:79" ht="24" hidden="1" customHeight="1" outlineLevel="1">
      <c r="A644" s="36">
        <v>1</v>
      </c>
      <c r="B644" s="88"/>
      <c r="C644" s="89"/>
      <c r="D644" s="89"/>
      <c r="E644" s="90"/>
      <c r="F644" s="91"/>
      <c r="G644" s="44" t="s">
        <v>14</v>
      </c>
      <c r="H644" s="96">
        <v>43318</v>
      </c>
      <c r="I644" s="105">
        <v>9</v>
      </c>
      <c r="J644" s="92"/>
      <c r="K644" s="92"/>
      <c r="L644" s="92"/>
      <c r="M644" s="93"/>
      <c r="N644" s="90"/>
      <c r="O644" s="94"/>
      <c r="P644" s="90"/>
      <c r="Q644" s="90"/>
      <c r="R644" s="94"/>
      <c r="S644" s="90"/>
      <c r="T644" s="90"/>
      <c r="U644" s="94"/>
      <c r="V644" s="44"/>
      <c r="W644" s="90"/>
      <c r="X644" s="45"/>
      <c r="Y644" s="44"/>
      <c r="Z644" s="90"/>
      <c r="AA644" s="94"/>
      <c r="AB644" s="44"/>
      <c r="AC644" s="90"/>
      <c r="AD644" s="45"/>
      <c r="AE644" s="44"/>
      <c r="AF644" s="90"/>
      <c r="AG644" s="94"/>
      <c r="AH644" s="90"/>
      <c r="AI644" s="90"/>
      <c r="AJ644" s="94"/>
      <c r="AK644" s="90"/>
      <c r="AL644" s="90"/>
      <c r="AM644" s="94"/>
      <c r="AN644" s="44"/>
      <c r="AO644" s="90"/>
      <c r="AP644" s="45"/>
      <c r="AQ644" s="44"/>
      <c r="AR644" s="90"/>
      <c r="AS644" s="97"/>
      <c r="AT644" s="98"/>
      <c r="AU644" s="98"/>
      <c r="AV644" s="98"/>
      <c r="AW644" s="98"/>
      <c r="AX644" s="98"/>
      <c r="AY644" s="98"/>
      <c r="AZ644" s="98"/>
      <c r="BA644" s="99"/>
      <c r="BB644" s="99"/>
      <c r="BC644" s="99"/>
      <c r="BD644" s="99"/>
      <c r="BE644" s="99"/>
      <c r="BF644" s="99"/>
      <c r="BG644" s="119"/>
      <c r="BH644" s="119"/>
      <c r="BI644" s="119"/>
      <c r="BJ644" s="119"/>
      <c r="BK644" s="119"/>
      <c r="BL644" s="119"/>
      <c r="BM644" s="119"/>
      <c r="BN644" s="119"/>
      <c r="BO644" s="119"/>
      <c r="BP644" s="119"/>
      <c r="BQ644" s="119"/>
      <c r="BR644" s="119"/>
      <c r="BS644" s="119"/>
      <c r="BT644" s="119"/>
      <c r="BU644" s="119"/>
      <c r="BV644" s="119"/>
      <c r="BW644" s="119"/>
      <c r="BX644" s="119"/>
      <c r="BY644" s="119"/>
      <c r="BZ644" s="119"/>
      <c r="CA644" s="119"/>
    </row>
    <row r="645" spans="1:79" ht="24" hidden="1" customHeight="1" outlineLevel="1">
      <c r="A645" s="36">
        <v>2</v>
      </c>
      <c r="B645" s="88"/>
      <c r="C645" s="89"/>
      <c r="D645" s="89"/>
      <c r="E645" s="90"/>
      <c r="F645" s="91"/>
      <c r="G645" s="44" t="s">
        <v>14</v>
      </c>
      <c r="H645" s="96">
        <v>43319</v>
      </c>
      <c r="I645" s="105">
        <v>0</v>
      </c>
      <c r="J645" s="92"/>
      <c r="K645" s="92"/>
      <c r="L645" s="92"/>
      <c r="M645" s="93"/>
      <c r="N645" s="90"/>
      <c r="O645" s="94"/>
      <c r="P645" s="90"/>
      <c r="Q645" s="90"/>
      <c r="R645" s="94"/>
      <c r="S645" s="90"/>
      <c r="T645" s="90"/>
      <c r="U645" s="94"/>
      <c r="V645" s="44"/>
      <c r="W645" s="90"/>
      <c r="X645" s="45"/>
      <c r="Y645" s="44"/>
      <c r="Z645" s="90"/>
      <c r="AA645" s="94"/>
      <c r="AB645" s="44"/>
      <c r="AC645" s="90"/>
      <c r="AD645" s="45"/>
      <c r="AE645" s="44"/>
      <c r="AF645" s="90"/>
      <c r="AG645" s="94"/>
      <c r="AH645" s="90"/>
      <c r="AI645" s="90"/>
      <c r="AJ645" s="94"/>
      <c r="AK645" s="90"/>
      <c r="AL645" s="90"/>
      <c r="AM645" s="94"/>
      <c r="AN645" s="44"/>
      <c r="AO645" s="90"/>
      <c r="AP645" s="45"/>
      <c r="AQ645" s="44"/>
      <c r="AR645" s="90"/>
      <c r="AS645" s="97"/>
      <c r="AT645" s="98"/>
      <c r="AU645" s="98"/>
      <c r="AV645" s="98"/>
      <c r="AW645" s="98"/>
      <c r="AX645" s="98"/>
      <c r="AY645" s="98"/>
      <c r="AZ645" s="98"/>
      <c r="BA645" s="99"/>
      <c r="BB645" s="99"/>
      <c r="BC645" s="99"/>
      <c r="BD645" s="99"/>
      <c r="BE645" s="99"/>
      <c r="BF645" s="99"/>
      <c r="BG645" s="119"/>
      <c r="BH645" s="119"/>
      <c r="BI645" s="119"/>
      <c r="BJ645" s="119"/>
      <c r="BK645" s="119"/>
      <c r="BL645" s="119"/>
      <c r="BM645" s="119"/>
      <c r="BN645" s="119"/>
      <c r="BO645" s="119"/>
      <c r="BP645" s="119"/>
      <c r="BQ645" s="119"/>
      <c r="BR645" s="119"/>
      <c r="BS645" s="119"/>
      <c r="BT645" s="119"/>
      <c r="BU645" s="119"/>
      <c r="BV645" s="119"/>
      <c r="BW645" s="119"/>
      <c r="BX645" s="119"/>
      <c r="BY645" s="119"/>
      <c r="BZ645" s="119"/>
      <c r="CA645" s="119"/>
    </row>
    <row r="646" spans="1:79" ht="24" hidden="1" customHeight="1" outlineLevel="1">
      <c r="A646" s="36">
        <v>3</v>
      </c>
      <c r="B646" s="88"/>
      <c r="C646" s="89"/>
      <c r="D646" s="89"/>
      <c r="E646" s="90"/>
      <c r="F646" s="91"/>
      <c r="G646" s="44" t="s">
        <v>14</v>
      </c>
      <c r="H646" s="96">
        <v>43320</v>
      </c>
      <c r="I646" s="105">
        <v>0</v>
      </c>
      <c r="J646" s="92"/>
      <c r="K646" s="92"/>
      <c r="L646" s="92"/>
      <c r="M646" s="93"/>
      <c r="N646" s="90"/>
      <c r="O646" s="94"/>
      <c r="P646" s="90"/>
      <c r="Q646" s="90"/>
      <c r="R646" s="94"/>
      <c r="S646" s="90"/>
      <c r="T646" s="90"/>
      <c r="U646" s="94"/>
      <c r="V646" s="44"/>
      <c r="W646" s="90"/>
      <c r="X646" s="45"/>
      <c r="Y646" s="44"/>
      <c r="Z646" s="90"/>
      <c r="AA646" s="94"/>
      <c r="AB646" s="44"/>
      <c r="AC646" s="90"/>
      <c r="AD646" s="45"/>
      <c r="AE646" s="44"/>
      <c r="AF646" s="90"/>
      <c r="AG646" s="94"/>
      <c r="AH646" s="90"/>
      <c r="AI646" s="90"/>
      <c r="AJ646" s="94"/>
      <c r="AK646" s="90"/>
      <c r="AL646" s="90"/>
      <c r="AM646" s="94"/>
      <c r="AN646" s="44"/>
      <c r="AO646" s="90"/>
      <c r="AP646" s="45"/>
      <c r="AQ646" s="44"/>
      <c r="AR646" s="90"/>
      <c r="AS646" s="97"/>
      <c r="AT646" s="98"/>
      <c r="AU646" s="98"/>
      <c r="AV646" s="98"/>
      <c r="AW646" s="98"/>
      <c r="AX646" s="98"/>
      <c r="AY646" s="98"/>
      <c r="AZ646" s="98"/>
      <c r="BA646" s="99"/>
      <c r="BB646" s="99"/>
      <c r="BC646" s="99"/>
      <c r="BD646" s="99"/>
      <c r="BE646" s="99"/>
      <c r="BF646" s="99"/>
      <c r="BG646" s="119"/>
      <c r="BH646" s="119"/>
      <c r="BI646" s="119"/>
      <c r="BJ646" s="119"/>
      <c r="BK646" s="119"/>
      <c r="BL646" s="119"/>
      <c r="BM646" s="119"/>
      <c r="BN646" s="119"/>
      <c r="BO646" s="119"/>
      <c r="BP646" s="119"/>
      <c r="BQ646" s="119"/>
      <c r="BR646" s="119"/>
      <c r="BS646" s="119"/>
      <c r="BT646" s="119"/>
      <c r="BU646" s="119"/>
      <c r="BV646" s="119"/>
      <c r="BW646" s="119"/>
      <c r="BX646" s="119"/>
      <c r="BY646" s="119"/>
      <c r="BZ646" s="119"/>
      <c r="CA646" s="119"/>
    </row>
    <row r="647" spans="1:79" ht="24" hidden="1" customHeight="1" outlineLevel="1">
      <c r="A647" s="36">
        <v>4</v>
      </c>
      <c r="B647" s="88"/>
      <c r="C647" s="89"/>
      <c r="D647" s="89"/>
      <c r="E647" s="90"/>
      <c r="F647" s="91"/>
      <c r="G647" s="44" t="s">
        <v>14</v>
      </c>
      <c r="H647" s="96">
        <v>43321</v>
      </c>
      <c r="I647" s="105">
        <v>0</v>
      </c>
      <c r="J647" s="92"/>
      <c r="K647" s="92"/>
      <c r="L647" s="92"/>
      <c r="M647" s="93"/>
      <c r="N647" s="90"/>
      <c r="O647" s="94"/>
      <c r="P647" s="90"/>
      <c r="Q647" s="90"/>
      <c r="R647" s="94"/>
      <c r="S647" s="90"/>
      <c r="T647" s="90"/>
      <c r="U647" s="94"/>
      <c r="V647" s="44"/>
      <c r="W647" s="90"/>
      <c r="X647" s="45"/>
      <c r="Y647" s="44"/>
      <c r="Z647" s="90"/>
      <c r="AA647" s="94"/>
      <c r="AB647" s="44"/>
      <c r="AC647" s="90"/>
      <c r="AD647" s="45"/>
      <c r="AE647" s="44"/>
      <c r="AF647" s="90"/>
      <c r="AG647" s="94"/>
      <c r="AH647" s="90"/>
      <c r="AI647" s="90"/>
      <c r="AJ647" s="94"/>
      <c r="AK647" s="90"/>
      <c r="AL647" s="90"/>
      <c r="AM647" s="94"/>
      <c r="AN647" s="44"/>
      <c r="AO647" s="90"/>
      <c r="AP647" s="45"/>
      <c r="AQ647" s="44"/>
      <c r="AR647" s="90"/>
      <c r="AS647" s="97"/>
      <c r="AT647" s="98"/>
      <c r="AU647" s="98"/>
      <c r="AV647" s="98"/>
      <c r="AW647" s="98"/>
      <c r="AX647" s="98"/>
      <c r="AY647" s="98"/>
      <c r="AZ647" s="98"/>
      <c r="BA647" s="99"/>
      <c r="BB647" s="99"/>
      <c r="BC647" s="99"/>
      <c r="BD647" s="99"/>
      <c r="BE647" s="99"/>
      <c r="BF647" s="99"/>
      <c r="BG647" s="119"/>
      <c r="BH647" s="119"/>
      <c r="BI647" s="119"/>
      <c r="BJ647" s="119"/>
      <c r="BK647" s="119"/>
      <c r="BL647" s="119"/>
      <c r="BM647" s="119"/>
      <c r="BN647" s="119"/>
      <c r="BO647" s="119"/>
      <c r="BP647" s="119"/>
      <c r="BQ647" s="119"/>
      <c r="BR647" s="119"/>
      <c r="BS647" s="119"/>
      <c r="BT647" s="119"/>
      <c r="BU647" s="119"/>
      <c r="BV647" s="119"/>
      <c r="BW647" s="119"/>
      <c r="BX647" s="119"/>
      <c r="BY647" s="119"/>
      <c r="BZ647" s="119"/>
      <c r="CA647" s="119"/>
    </row>
    <row r="648" spans="1:79" ht="24" hidden="1" customHeight="1" outlineLevel="1">
      <c r="A648" s="36">
        <v>5</v>
      </c>
      <c r="B648" s="88"/>
      <c r="C648" s="89"/>
      <c r="D648" s="89"/>
      <c r="E648" s="90"/>
      <c r="F648" s="91"/>
      <c r="G648" s="44" t="s">
        <v>14</v>
      </c>
      <c r="H648" s="96">
        <v>43322</v>
      </c>
      <c r="I648" s="105">
        <v>0</v>
      </c>
      <c r="J648" s="92"/>
      <c r="K648" s="92"/>
      <c r="L648" s="92"/>
      <c r="M648" s="93"/>
      <c r="N648" s="90"/>
      <c r="O648" s="94"/>
      <c r="P648" s="90"/>
      <c r="Q648" s="90"/>
      <c r="R648" s="94"/>
      <c r="S648" s="90"/>
      <c r="T648" s="90"/>
      <c r="U648" s="94"/>
      <c r="V648" s="44"/>
      <c r="W648" s="90"/>
      <c r="X648" s="45"/>
      <c r="Y648" s="44"/>
      <c r="Z648" s="90"/>
      <c r="AA648" s="94"/>
      <c r="AB648" s="44"/>
      <c r="AC648" s="90"/>
      <c r="AD648" s="45"/>
      <c r="AE648" s="44"/>
      <c r="AF648" s="90"/>
      <c r="AG648" s="94"/>
      <c r="AH648" s="90"/>
      <c r="AI648" s="90"/>
      <c r="AJ648" s="94"/>
      <c r="AK648" s="90"/>
      <c r="AL648" s="90"/>
      <c r="AM648" s="94"/>
      <c r="AN648" s="44"/>
      <c r="AO648" s="90"/>
      <c r="AP648" s="45"/>
      <c r="AQ648" s="44"/>
      <c r="AR648" s="90"/>
      <c r="AS648" s="97"/>
      <c r="AT648" s="98"/>
      <c r="AU648" s="98"/>
      <c r="AV648" s="98"/>
      <c r="AW648" s="98"/>
      <c r="AX648" s="98"/>
      <c r="AY648" s="98"/>
      <c r="AZ648" s="98"/>
      <c r="BA648" s="99"/>
      <c r="BB648" s="99"/>
      <c r="BC648" s="99"/>
      <c r="BD648" s="99"/>
      <c r="BE648" s="99"/>
      <c r="BF648" s="99"/>
      <c r="BG648" s="119"/>
      <c r="BH648" s="119"/>
      <c r="BI648" s="119"/>
      <c r="BJ648" s="119"/>
      <c r="BK648" s="119"/>
      <c r="BL648" s="119"/>
      <c r="BM648" s="119"/>
      <c r="BN648" s="119"/>
      <c r="BO648" s="119"/>
      <c r="BP648" s="119"/>
      <c r="BQ648" s="119"/>
      <c r="BR648" s="119"/>
      <c r="BS648" s="119"/>
      <c r="BT648" s="119"/>
      <c r="BU648" s="119"/>
      <c r="BV648" s="119"/>
      <c r="BW648" s="119"/>
      <c r="BX648" s="119"/>
      <c r="BY648" s="119"/>
      <c r="BZ648" s="119"/>
      <c r="CA648" s="119"/>
    </row>
    <row r="649" spans="1:79" ht="24" hidden="1" customHeight="1" outlineLevel="1">
      <c r="A649" s="36">
        <v>6</v>
      </c>
      <c r="B649" s="88"/>
      <c r="C649" s="89"/>
      <c r="D649" s="89"/>
      <c r="E649" s="90"/>
      <c r="F649" s="91"/>
      <c r="G649" s="44" t="s">
        <v>14</v>
      </c>
      <c r="H649" s="96">
        <v>43323</v>
      </c>
      <c r="I649" s="105">
        <v>0</v>
      </c>
      <c r="J649" s="92"/>
      <c r="K649" s="92"/>
      <c r="L649" s="92"/>
      <c r="M649" s="93"/>
      <c r="N649" s="90"/>
      <c r="O649" s="94"/>
      <c r="P649" s="90"/>
      <c r="Q649" s="90"/>
      <c r="R649" s="94"/>
      <c r="S649" s="90"/>
      <c r="T649" s="90"/>
      <c r="U649" s="94"/>
      <c r="V649" s="44"/>
      <c r="W649" s="90"/>
      <c r="X649" s="45"/>
      <c r="Y649" s="44"/>
      <c r="Z649" s="90"/>
      <c r="AA649" s="94"/>
      <c r="AB649" s="44"/>
      <c r="AC649" s="90"/>
      <c r="AD649" s="45"/>
      <c r="AE649" s="44"/>
      <c r="AF649" s="90"/>
      <c r="AG649" s="94"/>
      <c r="AH649" s="90"/>
      <c r="AI649" s="90"/>
      <c r="AJ649" s="94"/>
      <c r="AK649" s="90"/>
      <c r="AL649" s="90"/>
      <c r="AM649" s="94"/>
      <c r="AN649" s="44"/>
      <c r="AO649" s="90"/>
      <c r="AP649" s="45"/>
      <c r="AQ649" s="44"/>
      <c r="AR649" s="90"/>
      <c r="AS649" s="97"/>
      <c r="AT649" s="98"/>
      <c r="AU649" s="98"/>
      <c r="AV649" s="98"/>
      <c r="AW649" s="98"/>
      <c r="AX649" s="98"/>
      <c r="AY649" s="98"/>
      <c r="AZ649" s="98"/>
      <c r="BA649" s="99"/>
      <c r="BB649" s="99"/>
      <c r="BC649" s="99"/>
      <c r="BD649" s="99"/>
      <c r="BE649" s="99"/>
      <c r="BF649" s="99"/>
      <c r="BG649" s="119"/>
      <c r="BH649" s="119"/>
      <c r="BI649" s="119"/>
      <c r="BJ649" s="119"/>
      <c r="BK649" s="119"/>
      <c r="BL649" s="119"/>
      <c r="BM649" s="119"/>
      <c r="BN649" s="119"/>
      <c r="BO649" s="119"/>
      <c r="BP649" s="119"/>
      <c r="BQ649" s="119"/>
      <c r="BR649" s="119"/>
      <c r="BS649" s="119"/>
      <c r="BT649" s="119"/>
      <c r="BU649" s="119"/>
      <c r="BV649" s="119"/>
      <c r="BW649" s="119"/>
      <c r="BX649" s="119"/>
      <c r="BY649" s="119"/>
      <c r="BZ649" s="119"/>
      <c r="CA649" s="119"/>
    </row>
    <row r="650" spans="1:79" ht="24" hidden="1" customHeight="1" outlineLevel="1">
      <c r="A650" s="36">
        <v>7</v>
      </c>
      <c r="B650" s="88"/>
      <c r="C650" s="89"/>
      <c r="D650" s="89"/>
      <c r="E650" s="90"/>
      <c r="F650" s="91"/>
      <c r="G650" s="44" t="s">
        <v>14</v>
      </c>
      <c r="H650" s="96">
        <v>43324</v>
      </c>
      <c r="I650" s="105">
        <v>0</v>
      </c>
      <c r="J650" s="92"/>
      <c r="K650" s="92"/>
      <c r="L650" s="92"/>
      <c r="M650" s="93"/>
      <c r="N650" s="90"/>
      <c r="O650" s="94"/>
      <c r="P650" s="90"/>
      <c r="Q650" s="90"/>
      <c r="R650" s="94"/>
      <c r="S650" s="90"/>
      <c r="T650" s="90"/>
      <c r="U650" s="94"/>
      <c r="V650" s="44"/>
      <c r="W650" s="90"/>
      <c r="X650" s="45"/>
      <c r="Y650" s="44"/>
      <c r="Z650" s="90"/>
      <c r="AA650" s="94"/>
      <c r="AB650" s="44"/>
      <c r="AC650" s="90"/>
      <c r="AD650" s="45"/>
      <c r="AE650" s="44"/>
      <c r="AF650" s="90"/>
      <c r="AG650" s="94"/>
      <c r="AH650" s="90"/>
      <c r="AI650" s="90"/>
      <c r="AJ650" s="94"/>
      <c r="AK650" s="90"/>
      <c r="AL650" s="90"/>
      <c r="AM650" s="94"/>
      <c r="AN650" s="44"/>
      <c r="AO650" s="90"/>
      <c r="AP650" s="45"/>
      <c r="AQ650" s="44"/>
      <c r="AR650" s="90"/>
      <c r="AS650" s="97"/>
      <c r="AT650" s="98"/>
      <c r="AU650" s="98"/>
      <c r="AV650" s="98"/>
      <c r="AW650" s="98"/>
      <c r="AX650" s="98"/>
      <c r="AY650" s="98"/>
      <c r="AZ650" s="98"/>
      <c r="BA650" s="99"/>
      <c r="BB650" s="99"/>
      <c r="BC650" s="99"/>
      <c r="BD650" s="99"/>
      <c r="BE650" s="99"/>
      <c r="BF650" s="99"/>
      <c r="BG650" s="119"/>
      <c r="BH650" s="119"/>
      <c r="BI650" s="119"/>
      <c r="BJ650" s="119"/>
      <c r="BK650" s="119"/>
      <c r="BL650" s="119"/>
      <c r="BM650" s="119"/>
      <c r="BN650" s="119"/>
      <c r="BO650" s="119"/>
      <c r="BP650" s="119"/>
      <c r="BQ650" s="119"/>
      <c r="BR650" s="119"/>
      <c r="BS650" s="119"/>
      <c r="BT650" s="119"/>
      <c r="BU650" s="119"/>
      <c r="BV650" s="119"/>
      <c r="BW650" s="119"/>
      <c r="BX650" s="119"/>
      <c r="BY650" s="119"/>
      <c r="BZ650" s="119"/>
      <c r="CA650" s="119"/>
    </row>
    <row r="651" spans="1:79" ht="24" hidden="1" customHeight="1" outlineLevel="1">
      <c r="A651" s="36">
        <v>8</v>
      </c>
      <c r="B651" s="88"/>
      <c r="C651" s="89"/>
      <c r="D651" s="89"/>
      <c r="E651" s="90"/>
      <c r="F651" s="91"/>
      <c r="G651" s="44" t="s">
        <v>14</v>
      </c>
      <c r="H651" s="96">
        <v>43325</v>
      </c>
      <c r="I651" s="105">
        <v>0</v>
      </c>
      <c r="J651" s="92"/>
      <c r="K651" s="92"/>
      <c r="L651" s="92"/>
      <c r="M651" s="93"/>
      <c r="N651" s="90"/>
      <c r="O651" s="94"/>
      <c r="P651" s="90"/>
      <c r="Q651" s="90"/>
      <c r="R651" s="94"/>
      <c r="S651" s="90"/>
      <c r="T651" s="90"/>
      <c r="U651" s="94"/>
      <c r="V651" s="44"/>
      <c r="W651" s="90"/>
      <c r="X651" s="45"/>
      <c r="Y651" s="44"/>
      <c r="Z651" s="90"/>
      <c r="AA651" s="94"/>
      <c r="AB651" s="44"/>
      <c r="AC651" s="90"/>
      <c r="AD651" s="45"/>
      <c r="AE651" s="44"/>
      <c r="AF651" s="90"/>
      <c r="AG651" s="94"/>
      <c r="AH651" s="90"/>
      <c r="AI651" s="90"/>
      <c r="AJ651" s="94"/>
      <c r="AK651" s="90"/>
      <c r="AL651" s="90"/>
      <c r="AM651" s="94"/>
      <c r="AN651" s="44"/>
      <c r="AO651" s="90"/>
      <c r="AP651" s="45"/>
      <c r="AQ651" s="44"/>
      <c r="AR651" s="90"/>
      <c r="AS651" s="97"/>
      <c r="AT651" s="98"/>
      <c r="AU651" s="98"/>
      <c r="AV651" s="98"/>
      <c r="AW651" s="98"/>
      <c r="AX651" s="98"/>
      <c r="AY651" s="98"/>
      <c r="AZ651" s="98"/>
      <c r="BA651" s="99"/>
      <c r="BB651" s="99"/>
      <c r="BC651" s="99"/>
      <c r="BD651" s="99"/>
      <c r="BE651" s="99"/>
      <c r="BF651" s="99"/>
      <c r="BG651" s="119"/>
      <c r="BH651" s="119"/>
      <c r="BI651" s="119"/>
      <c r="BJ651" s="119"/>
      <c r="BK651" s="119"/>
      <c r="BL651" s="119"/>
      <c r="BM651" s="119"/>
      <c r="BN651" s="119"/>
      <c r="BO651" s="119"/>
      <c r="BP651" s="119"/>
      <c r="BQ651" s="119"/>
      <c r="BR651" s="119"/>
      <c r="BS651" s="119"/>
      <c r="BT651" s="119"/>
      <c r="BU651" s="119"/>
      <c r="BV651" s="119"/>
      <c r="BW651" s="119"/>
      <c r="BX651" s="119"/>
      <c r="BY651" s="119"/>
      <c r="BZ651" s="119"/>
      <c r="CA651" s="119"/>
    </row>
    <row r="652" spans="1:79" ht="24" hidden="1" customHeight="1" outlineLevel="1">
      <c r="A652" s="36">
        <v>9</v>
      </c>
      <c r="B652" s="88"/>
      <c r="C652" s="89"/>
      <c r="D652" s="89"/>
      <c r="E652" s="90"/>
      <c r="F652" s="91"/>
      <c r="G652" s="44" t="s">
        <v>14</v>
      </c>
      <c r="H652" s="96">
        <v>43326</v>
      </c>
      <c r="I652" s="105">
        <v>0</v>
      </c>
      <c r="J652" s="92"/>
      <c r="K652" s="92"/>
      <c r="L652" s="92"/>
      <c r="M652" s="93"/>
      <c r="N652" s="90"/>
      <c r="O652" s="94"/>
      <c r="P652" s="90"/>
      <c r="Q652" s="90"/>
      <c r="R652" s="94"/>
      <c r="S652" s="90"/>
      <c r="T652" s="90"/>
      <c r="U652" s="94"/>
      <c r="V652" s="44"/>
      <c r="W652" s="90"/>
      <c r="X652" s="45"/>
      <c r="Y652" s="44"/>
      <c r="Z652" s="90"/>
      <c r="AA652" s="94"/>
      <c r="AB652" s="44"/>
      <c r="AC652" s="90"/>
      <c r="AD652" s="45"/>
      <c r="AE652" s="44"/>
      <c r="AF652" s="90"/>
      <c r="AG652" s="94"/>
      <c r="AH652" s="90"/>
      <c r="AI652" s="90"/>
      <c r="AJ652" s="94"/>
      <c r="AK652" s="90"/>
      <c r="AL652" s="90"/>
      <c r="AM652" s="94"/>
      <c r="AN652" s="44"/>
      <c r="AO652" s="90"/>
      <c r="AP652" s="45"/>
      <c r="AQ652" s="44"/>
      <c r="AR652" s="90"/>
      <c r="AS652" s="97"/>
      <c r="AT652" s="98"/>
      <c r="AU652" s="98"/>
      <c r="AV652" s="98"/>
      <c r="AW652" s="98"/>
      <c r="AX652" s="98"/>
      <c r="AY652" s="98"/>
      <c r="AZ652" s="98"/>
      <c r="BA652" s="99"/>
      <c r="BB652" s="99"/>
      <c r="BC652" s="99"/>
      <c r="BD652" s="99"/>
      <c r="BE652" s="99"/>
      <c r="BF652" s="99"/>
      <c r="BG652" s="119"/>
      <c r="BH652" s="119"/>
      <c r="BI652" s="119"/>
      <c r="BJ652" s="119"/>
      <c r="BK652" s="119"/>
      <c r="BL652" s="119"/>
      <c r="BM652" s="119"/>
      <c r="BN652" s="119"/>
      <c r="BO652" s="119"/>
      <c r="BP652" s="119"/>
      <c r="BQ652" s="119"/>
      <c r="BR652" s="119"/>
      <c r="BS652" s="119"/>
      <c r="BT652" s="119"/>
      <c r="BU652" s="119"/>
      <c r="BV652" s="119"/>
      <c r="BW652" s="119"/>
      <c r="BX652" s="119"/>
      <c r="BY652" s="119"/>
      <c r="BZ652" s="119"/>
      <c r="CA652" s="119"/>
    </row>
    <row r="653" spans="1:79" ht="24" hidden="1" customHeight="1" outlineLevel="1">
      <c r="A653" s="36">
        <v>10</v>
      </c>
      <c r="B653" s="88"/>
      <c r="C653" s="89"/>
      <c r="D653" s="89"/>
      <c r="E653" s="90"/>
      <c r="F653" s="91"/>
      <c r="G653" s="44" t="s">
        <v>14</v>
      </c>
      <c r="H653" s="96">
        <v>43327</v>
      </c>
      <c r="I653" s="105">
        <v>0</v>
      </c>
      <c r="J653" s="92"/>
      <c r="K653" s="92"/>
      <c r="L653" s="92"/>
      <c r="M653" s="93"/>
      <c r="N653" s="90"/>
      <c r="O653" s="94"/>
      <c r="P653" s="90"/>
      <c r="Q653" s="90"/>
      <c r="R653" s="94"/>
      <c r="S653" s="90"/>
      <c r="T653" s="90"/>
      <c r="U653" s="94"/>
      <c r="V653" s="44"/>
      <c r="W653" s="90"/>
      <c r="X653" s="45"/>
      <c r="Y653" s="44"/>
      <c r="Z653" s="90"/>
      <c r="AA653" s="94"/>
      <c r="AB653" s="44"/>
      <c r="AC653" s="90"/>
      <c r="AD653" s="45"/>
      <c r="AE653" s="44"/>
      <c r="AF653" s="90"/>
      <c r="AG653" s="94"/>
      <c r="AH653" s="90"/>
      <c r="AI653" s="90"/>
      <c r="AJ653" s="94"/>
      <c r="AK653" s="90"/>
      <c r="AL653" s="90"/>
      <c r="AM653" s="94"/>
      <c r="AN653" s="44"/>
      <c r="AO653" s="90"/>
      <c r="AP653" s="45"/>
      <c r="AQ653" s="44"/>
      <c r="AR653" s="90"/>
      <c r="AS653" s="97"/>
      <c r="AT653" s="98"/>
      <c r="AU653" s="98"/>
      <c r="AV653" s="98"/>
      <c r="AW653" s="98"/>
      <c r="AX653" s="98"/>
      <c r="AY653" s="98"/>
      <c r="AZ653" s="98"/>
      <c r="BA653" s="99"/>
      <c r="BB653" s="99"/>
      <c r="BC653" s="99"/>
      <c r="BD653" s="99"/>
      <c r="BE653" s="99"/>
      <c r="BF653" s="99"/>
      <c r="BG653" s="119"/>
      <c r="BH653" s="119"/>
      <c r="BI653" s="119"/>
      <c r="BJ653" s="119"/>
      <c r="BK653" s="119"/>
      <c r="BL653" s="119"/>
      <c r="BM653" s="119"/>
      <c r="BN653" s="119"/>
      <c r="BO653" s="119"/>
      <c r="BP653" s="119"/>
      <c r="BQ653" s="119"/>
      <c r="BR653" s="119"/>
      <c r="BS653" s="119"/>
      <c r="BT653" s="119"/>
      <c r="BU653" s="119"/>
      <c r="BV653" s="119"/>
      <c r="BW653" s="119"/>
      <c r="BX653" s="119"/>
      <c r="BY653" s="119"/>
      <c r="BZ653" s="119"/>
      <c r="CA653" s="119"/>
    </row>
    <row r="654" spans="1:79" ht="24" hidden="1" customHeight="1" outlineLevel="1">
      <c r="A654" s="36">
        <v>11</v>
      </c>
      <c r="B654" s="88"/>
      <c r="C654" s="89"/>
      <c r="D654" s="89"/>
      <c r="E654" s="90"/>
      <c r="F654" s="91"/>
      <c r="G654" s="44" t="s">
        <v>14</v>
      </c>
      <c r="H654" s="96">
        <v>43328</v>
      </c>
      <c r="I654" s="105">
        <v>0</v>
      </c>
      <c r="J654" s="92"/>
      <c r="K654" s="92"/>
      <c r="L654" s="92"/>
      <c r="M654" s="93"/>
      <c r="N654" s="90"/>
      <c r="O654" s="94"/>
      <c r="P654" s="90"/>
      <c r="Q654" s="90"/>
      <c r="R654" s="94"/>
      <c r="S654" s="90"/>
      <c r="T654" s="90"/>
      <c r="U654" s="94"/>
      <c r="V654" s="44"/>
      <c r="W654" s="90"/>
      <c r="X654" s="45"/>
      <c r="Y654" s="44"/>
      <c r="Z654" s="90"/>
      <c r="AA654" s="94"/>
      <c r="AB654" s="44"/>
      <c r="AC654" s="90"/>
      <c r="AD654" s="45"/>
      <c r="AE654" s="44"/>
      <c r="AF654" s="90"/>
      <c r="AG654" s="94"/>
      <c r="AH654" s="90"/>
      <c r="AI654" s="90"/>
      <c r="AJ654" s="94"/>
      <c r="AK654" s="90"/>
      <c r="AL654" s="90"/>
      <c r="AM654" s="94"/>
      <c r="AN654" s="44"/>
      <c r="AO654" s="90"/>
      <c r="AP654" s="45"/>
      <c r="AQ654" s="44"/>
      <c r="AR654" s="90"/>
      <c r="AS654" s="97"/>
      <c r="AT654" s="98"/>
      <c r="AU654" s="98"/>
      <c r="AV654" s="98"/>
      <c r="AW654" s="98"/>
      <c r="AX654" s="98"/>
      <c r="AY654" s="98"/>
      <c r="AZ654" s="98"/>
      <c r="BA654" s="99"/>
      <c r="BB654" s="99"/>
      <c r="BC654" s="99"/>
      <c r="BD654" s="99"/>
      <c r="BE654" s="99"/>
      <c r="BF654" s="99"/>
      <c r="BG654" s="119"/>
      <c r="BH654" s="119"/>
      <c r="BI654" s="119"/>
      <c r="BJ654" s="119"/>
      <c r="BK654" s="119"/>
      <c r="BL654" s="119"/>
      <c r="BM654" s="119"/>
      <c r="BN654" s="119"/>
      <c r="BO654" s="119"/>
      <c r="BP654" s="119"/>
      <c r="BQ654" s="119"/>
      <c r="BR654" s="119"/>
      <c r="BS654" s="119"/>
      <c r="BT654" s="119"/>
      <c r="BU654" s="119"/>
      <c r="BV654" s="119"/>
      <c r="BW654" s="119"/>
      <c r="BX654" s="119"/>
      <c r="BY654" s="119"/>
      <c r="BZ654" s="119"/>
      <c r="CA654" s="119"/>
    </row>
    <row r="655" spans="1:79" ht="24" hidden="1" customHeight="1" outlineLevel="1">
      <c r="A655" s="36">
        <v>12</v>
      </c>
      <c r="B655" s="88"/>
      <c r="C655" s="89"/>
      <c r="D655" s="89"/>
      <c r="E655" s="90"/>
      <c r="F655" s="91"/>
      <c r="G655" s="44" t="s">
        <v>14</v>
      </c>
      <c r="H655" s="96">
        <v>43329</v>
      </c>
      <c r="I655" s="105">
        <v>0</v>
      </c>
      <c r="J655" s="92"/>
      <c r="K655" s="92"/>
      <c r="L655" s="92"/>
      <c r="M655" s="93"/>
      <c r="N655" s="90"/>
      <c r="O655" s="94"/>
      <c r="P655" s="90"/>
      <c r="Q655" s="90"/>
      <c r="R655" s="94"/>
      <c r="S655" s="90"/>
      <c r="T655" s="90"/>
      <c r="U655" s="94"/>
      <c r="V655" s="44"/>
      <c r="W655" s="90"/>
      <c r="X655" s="45"/>
      <c r="Y655" s="44"/>
      <c r="Z655" s="90"/>
      <c r="AA655" s="94"/>
      <c r="AB655" s="44"/>
      <c r="AC655" s="90"/>
      <c r="AD655" s="45"/>
      <c r="AE655" s="44"/>
      <c r="AF655" s="90"/>
      <c r="AG655" s="94"/>
      <c r="AH655" s="90"/>
      <c r="AI655" s="90"/>
      <c r="AJ655" s="94"/>
      <c r="AK655" s="90"/>
      <c r="AL655" s="90"/>
      <c r="AM655" s="94"/>
      <c r="AN655" s="44"/>
      <c r="AO655" s="90"/>
      <c r="AP655" s="45"/>
      <c r="AQ655" s="44"/>
      <c r="AR655" s="90"/>
      <c r="AS655" s="97"/>
      <c r="AT655" s="98"/>
      <c r="AU655" s="98"/>
      <c r="AV655" s="98"/>
      <c r="AW655" s="98"/>
      <c r="AX655" s="98"/>
      <c r="AY655" s="98"/>
      <c r="AZ655" s="98"/>
      <c r="BA655" s="99"/>
      <c r="BB655" s="99"/>
      <c r="BC655" s="99"/>
      <c r="BD655" s="99"/>
      <c r="BE655" s="99"/>
      <c r="BF655" s="99"/>
      <c r="BG655" s="119"/>
      <c r="BH655" s="119"/>
      <c r="BI655" s="119"/>
      <c r="BJ655" s="119"/>
      <c r="BK655" s="119"/>
      <c r="BL655" s="119"/>
      <c r="BM655" s="119"/>
      <c r="BN655" s="119"/>
      <c r="BO655" s="119"/>
      <c r="BP655" s="119"/>
      <c r="BQ655" s="119"/>
      <c r="BR655" s="119"/>
      <c r="BS655" s="119"/>
      <c r="BT655" s="119"/>
      <c r="BU655" s="119"/>
      <c r="BV655" s="119"/>
      <c r="BW655" s="119"/>
      <c r="BX655" s="119"/>
      <c r="BY655" s="119"/>
      <c r="BZ655" s="119"/>
      <c r="CA655" s="119"/>
    </row>
    <row r="656" spans="1:79" ht="24" hidden="1" customHeight="1" outlineLevel="1">
      <c r="A656" s="36">
        <v>13</v>
      </c>
      <c r="B656" s="88"/>
      <c r="C656" s="89"/>
      <c r="D656" s="89"/>
      <c r="E656" s="90"/>
      <c r="F656" s="91"/>
      <c r="G656" s="44" t="s">
        <v>14</v>
      </c>
      <c r="H656" s="96">
        <v>43330</v>
      </c>
      <c r="I656" s="105">
        <v>0</v>
      </c>
      <c r="J656" s="92"/>
      <c r="K656" s="92"/>
      <c r="L656" s="92"/>
      <c r="M656" s="93"/>
      <c r="N656" s="90"/>
      <c r="O656" s="94"/>
      <c r="P656" s="90"/>
      <c r="Q656" s="90"/>
      <c r="R656" s="94"/>
      <c r="S656" s="90"/>
      <c r="T656" s="90"/>
      <c r="U656" s="94"/>
      <c r="V656" s="44"/>
      <c r="W656" s="90"/>
      <c r="X656" s="45"/>
      <c r="Y656" s="44"/>
      <c r="Z656" s="90"/>
      <c r="AA656" s="94"/>
      <c r="AB656" s="44"/>
      <c r="AC656" s="90"/>
      <c r="AD656" s="45"/>
      <c r="AE656" s="44"/>
      <c r="AF656" s="90"/>
      <c r="AG656" s="94"/>
      <c r="AH656" s="90"/>
      <c r="AI656" s="90"/>
      <c r="AJ656" s="94"/>
      <c r="AK656" s="90"/>
      <c r="AL656" s="90"/>
      <c r="AM656" s="94"/>
      <c r="AN656" s="44"/>
      <c r="AO656" s="90"/>
      <c r="AP656" s="45"/>
      <c r="AQ656" s="44"/>
      <c r="AR656" s="90"/>
      <c r="AS656" s="97"/>
      <c r="AT656" s="98"/>
      <c r="AU656" s="98"/>
      <c r="AV656" s="98"/>
      <c r="AW656" s="98"/>
      <c r="AX656" s="98"/>
      <c r="AY656" s="98"/>
      <c r="AZ656" s="98"/>
      <c r="BA656" s="99"/>
      <c r="BB656" s="99"/>
      <c r="BC656" s="99"/>
      <c r="BD656" s="99"/>
      <c r="BE656" s="99"/>
      <c r="BF656" s="99"/>
      <c r="BG656" s="119"/>
      <c r="BH656" s="119"/>
      <c r="BI656" s="119"/>
      <c r="BJ656" s="119"/>
      <c r="BK656" s="119"/>
      <c r="BL656" s="119"/>
      <c r="BM656" s="119"/>
      <c r="BN656" s="119"/>
      <c r="BO656" s="119"/>
      <c r="BP656" s="119"/>
      <c r="BQ656" s="119"/>
      <c r="BR656" s="119"/>
      <c r="BS656" s="119"/>
      <c r="BT656" s="119"/>
      <c r="BU656" s="119"/>
      <c r="BV656" s="119"/>
      <c r="BW656" s="119"/>
      <c r="BX656" s="119"/>
      <c r="BY656" s="119"/>
      <c r="BZ656" s="119"/>
      <c r="CA656" s="119"/>
    </row>
    <row r="657" spans="1:79" ht="24" hidden="1" customHeight="1" outlineLevel="1">
      <c r="A657" s="36">
        <v>14</v>
      </c>
      <c r="B657" s="88"/>
      <c r="C657" s="89"/>
      <c r="D657" s="89"/>
      <c r="E657" s="90"/>
      <c r="F657" s="91"/>
      <c r="G657" s="44" t="s">
        <v>14</v>
      </c>
      <c r="H657" s="96">
        <v>43331</v>
      </c>
      <c r="I657" s="105">
        <v>0</v>
      </c>
      <c r="J657" s="92"/>
      <c r="K657" s="92"/>
      <c r="L657" s="92"/>
      <c r="M657" s="93"/>
      <c r="N657" s="90"/>
      <c r="O657" s="94"/>
      <c r="P657" s="90"/>
      <c r="Q657" s="90"/>
      <c r="R657" s="94"/>
      <c r="S657" s="90"/>
      <c r="T657" s="90"/>
      <c r="U657" s="94"/>
      <c r="V657" s="44"/>
      <c r="W657" s="90"/>
      <c r="X657" s="45"/>
      <c r="Y657" s="44"/>
      <c r="Z657" s="90"/>
      <c r="AA657" s="94"/>
      <c r="AB657" s="44"/>
      <c r="AC657" s="90"/>
      <c r="AD657" s="45"/>
      <c r="AE657" s="44"/>
      <c r="AF657" s="90"/>
      <c r="AG657" s="94"/>
      <c r="AH657" s="90"/>
      <c r="AI657" s="90"/>
      <c r="AJ657" s="94"/>
      <c r="AK657" s="90"/>
      <c r="AL657" s="90"/>
      <c r="AM657" s="94"/>
      <c r="AN657" s="44"/>
      <c r="AO657" s="90"/>
      <c r="AP657" s="45"/>
      <c r="AQ657" s="44"/>
      <c r="AR657" s="90"/>
      <c r="AS657" s="97"/>
      <c r="AT657" s="98"/>
      <c r="AU657" s="98"/>
      <c r="AV657" s="98"/>
      <c r="AW657" s="98"/>
      <c r="AX657" s="98"/>
      <c r="AY657" s="98"/>
      <c r="AZ657" s="98"/>
      <c r="BA657" s="99"/>
      <c r="BB657" s="99"/>
      <c r="BC657" s="99"/>
      <c r="BD657" s="99"/>
      <c r="BE657" s="99"/>
      <c r="BF657" s="99"/>
      <c r="BG657" s="119"/>
      <c r="BH657" s="119"/>
      <c r="BI657" s="119"/>
      <c r="BJ657" s="119"/>
      <c r="BK657" s="119"/>
      <c r="BL657" s="119"/>
      <c r="BM657" s="119"/>
      <c r="BN657" s="119"/>
      <c r="BO657" s="119"/>
      <c r="BP657" s="119"/>
      <c r="BQ657" s="119"/>
      <c r="BR657" s="119"/>
      <c r="BS657" s="119"/>
      <c r="BT657" s="119"/>
      <c r="BU657" s="119"/>
      <c r="BV657" s="119"/>
      <c r="BW657" s="119"/>
      <c r="BX657" s="119"/>
      <c r="BY657" s="119"/>
      <c r="BZ657" s="119"/>
      <c r="CA657" s="119"/>
    </row>
    <row r="658" spans="1:79" ht="24" hidden="1" customHeight="1" outlineLevel="1">
      <c r="B658" s="88"/>
      <c r="C658" s="89"/>
      <c r="D658" s="89"/>
      <c r="E658" s="90"/>
      <c r="F658" s="91"/>
      <c r="G658" s="44" t="s">
        <v>14</v>
      </c>
      <c r="H658" s="96">
        <v>43332</v>
      </c>
      <c r="I658" s="105">
        <v>9</v>
      </c>
      <c r="J658" s="92"/>
      <c r="K658" s="92"/>
      <c r="L658" s="92"/>
      <c r="M658" s="93"/>
      <c r="N658" s="90"/>
      <c r="O658" s="94"/>
      <c r="P658" s="90"/>
      <c r="Q658" s="90"/>
      <c r="R658" s="94"/>
      <c r="S658" s="90"/>
      <c r="T658" s="90"/>
      <c r="U658" s="94"/>
      <c r="V658" s="44"/>
      <c r="W658" s="90"/>
      <c r="X658" s="45"/>
      <c r="Y658" s="44"/>
      <c r="Z658" s="90"/>
      <c r="AA658" s="94"/>
      <c r="AB658" s="44"/>
      <c r="AC658" s="90"/>
      <c r="AD658" s="45"/>
      <c r="AE658" s="44"/>
      <c r="AF658" s="90"/>
      <c r="AG658" s="94"/>
      <c r="AH658" s="90"/>
      <c r="AI658" s="90"/>
      <c r="AJ658" s="94"/>
      <c r="AK658" s="90"/>
      <c r="AL658" s="90"/>
      <c r="AM658" s="94"/>
      <c r="AN658" s="44"/>
      <c r="AO658" s="90"/>
      <c r="AP658" s="45"/>
      <c r="AQ658" s="44"/>
      <c r="AR658" s="90"/>
      <c r="AS658" s="97"/>
      <c r="AT658" s="98"/>
      <c r="AU658" s="98"/>
      <c r="AV658" s="98"/>
      <c r="AW658" s="98"/>
      <c r="AX658" s="98"/>
      <c r="AY658" s="98"/>
      <c r="AZ658" s="98"/>
      <c r="BA658" s="99"/>
      <c r="BB658" s="99"/>
      <c r="BC658" s="99"/>
      <c r="BD658" s="99"/>
      <c r="BE658" s="99"/>
      <c r="BF658" s="99"/>
      <c r="BG658" s="119"/>
      <c r="BH658" s="119"/>
      <c r="BI658" s="119"/>
      <c r="BJ658" s="119"/>
      <c r="BK658" s="119"/>
      <c r="BL658" s="119"/>
      <c r="BM658" s="119"/>
      <c r="BN658" s="119"/>
      <c r="BO658" s="119"/>
      <c r="BP658" s="119"/>
      <c r="BQ658" s="119"/>
      <c r="BR658" s="119"/>
      <c r="BS658" s="119"/>
      <c r="BT658" s="119"/>
      <c r="BU658" s="119"/>
      <c r="BV658" s="119"/>
      <c r="BW658" s="119"/>
      <c r="BX658" s="119"/>
      <c r="BY658" s="119"/>
      <c r="BZ658" s="119"/>
      <c r="CA658" s="119"/>
    </row>
    <row r="659" spans="1:79" ht="24" hidden="1" customHeight="1" outlineLevel="1">
      <c r="B659" s="88"/>
      <c r="C659" s="89"/>
      <c r="D659" s="89"/>
      <c r="E659" s="90"/>
      <c r="F659" s="91"/>
      <c r="G659" s="44" t="s">
        <v>14</v>
      </c>
      <c r="H659" s="96">
        <v>43333</v>
      </c>
      <c r="I659" s="105">
        <v>9</v>
      </c>
      <c r="J659" s="92"/>
      <c r="K659" s="92"/>
      <c r="L659" s="92"/>
      <c r="M659" s="93"/>
      <c r="N659" s="90"/>
      <c r="O659" s="94"/>
      <c r="P659" s="90"/>
      <c r="Q659" s="90"/>
      <c r="R659" s="94"/>
      <c r="S659" s="90"/>
      <c r="T659" s="90"/>
      <c r="U659" s="94"/>
      <c r="V659" s="44"/>
      <c r="W659" s="90"/>
      <c r="X659" s="45"/>
      <c r="Y659" s="44"/>
      <c r="Z659" s="90"/>
      <c r="AA659" s="94"/>
      <c r="AB659" s="44"/>
      <c r="AC659" s="90"/>
      <c r="AD659" s="45"/>
      <c r="AE659" s="44"/>
      <c r="AF659" s="90"/>
      <c r="AG659" s="94"/>
      <c r="AH659" s="90"/>
      <c r="AI659" s="90"/>
      <c r="AJ659" s="94"/>
      <c r="AK659" s="90"/>
      <c r="AL659" s="90"/>
      <c r="AM659" s="94"/>
      <c r="AN659" s="44"/>
      <c r="AO659" s="90"/>
      <c r="AP659" s="45"/>
      <c r="AQ659" s="44"/>
      <c r="AR659" s="90"/>
      <c r="AS659" s="97"/>
      <c r="AT659" s="98"/>
      <c r="AU659" s="98"/>
      <c r="AV659" s="98"/>
      <c r="AW659" s="98"/>
      <c r="AX659" s="98"/>
      <c r="AY659" s="98"/>
      <c r="AZ659" s="98"/>
      <c r="BA659" s="99"/>
      <c r="BB659" s="99"/>
      <c r="BC659" s="99"/>
      <c r="BD659" s="99"/>
      <c r="BE659" s="99"/>
      <c r="BF659" s="99"/>
      <c r="BG659" s="119"/>
      <c r="BH659" s="119"/>
      <c r="BI659" s="119"/>
      <c r="BJ659" s="119"/>
      <c r="BK659" s="119"/>
      <c r="BL659" s="119"/>
      <c r="BM659" s="119"/>
      <c r="BN659" s="119"/>
      <c r="BO659" s="119"/>
      <c r="BP659" s="119"/>
      <c r="BQ659" s="119"/>
      <c r="BR659" s="119"/>
      <c r="BS659" s="119"/>
      <c r="BT659" s="119"/>
      <c r="BU659" s="119"/>
      <c r="BV659" s="119"/>
      <c r="BW659" s="119"/>
      <c r="BX659" s="119"/>
      <c r="BY659" s="119"/>
      <c r="BZ659" s="119"/>
      <c r="CA659" s="119"/>
    </row>
    <row r="660" spans="1:79" ht="24" hidden="1" customHeight="1" outlineLevel="1">
      <c r="B660" s="88"/>
      <c r="C660" s="89"/>
      <c r="D660" s="89"/>
      <c r="E660" s="90"/>
      <c r="F660" s="91"/>
      <c r="G660" s="44" t="s">
        <v>14</v>
      </c>
      <c r="H660" s="96">
        <v>43334</v>
      </c>
      <c r="I660" s="105">
        <v>9</v>
      </c>
      <c r="J660" s="92"/>
      <c r="K660" s="92"/>
      <c r="L660" s="92"/>
      <c r="M660" s="93"/>
      <c r="N660" s="90"/>
      <c r="O660" s="94"/>
      <c r="P660" s="90"/>
      <c r="Q660" s="90"/>
      <c r="R660" s="94"/>
      <c r="S660" s="90"/>
      <c r="T660" s="90"/>
      <c r="U660" s="94"/>
      <c r="V660" s="44"/>
      <c r="W660" s="90"/>
      <c r="X660" s="45"/>
      <c r="Y660" s="44"/>
      <c r="Z660" s="90"/>
      <c r="AA660" s="94"/>
      <c r="AB660" s="44"/>
      <c r="AC660" s="90"/>
      <c r="AD660" s="45"/>
      <c r="AE660" s="44"/>
      <c r="AF660" s="90"/>
      <c r="AG660" s="94"/>
      <c r="AH660" s="90"/>
      <c r="AI660" s="90"/>
      <c r="AJ660" s="94"/>
      <c r="AK660" s="90"/>
      <c r="AL660" s="90"/>
      <c r="AM660" s="94"/>
      <c r="AN660" s="44"/>
      <c r="AO660" s="90"/>
      <c r="AP660" s="45"/>
      <c r="AQ660" s="44"/>
      <c r="AR660" s="90"/>
      <c r="AS660" s="97"/>
      <c r="AT660" s="98"/>
      <c r="AU660" s="98"/>
      <c r="AV660" s="98"/>
      <c r="AW660" s="98"/>
      <c r="AX660" s="98"/>
      <c r="AY660" s="98"/>
      <c r="AZ660" s="98"/>
      <c r="BA660" s="99"/>
      <c r="BB660" s="99"/>
      <c r="BC660" s="99"/>
      <c r="BD660" s="99"/>
      <c r="BE660" s="99"/>
      <c r="BF660" s="99"/>
      <c r="BG660" s="119"/>
      <c r="BH660" s="119"/>
      <c r="BI660" s="119"/>
      <c r="BJ660" s="119"/>
      <c r="BK660" s="119"/>
      <c r="BL660" s="119"/>
      <c r="BM660" s="119"/>
      <c r="BN660" s="119"/>
      <c r="BO660" s="119"/>
      <c r="BP660" s="119"/>
      <c r="BQ660" s="119"/>
      <c r="BR660" s="119"/>
      <c r="BS660" s="119"/>
      <c r="BT660" s="119"/>
      <c r="BU660" s="119"/>
      <c r="BV660" s="119"/>
      <c r="BW660" s="119"/>
      <c r="BX660" s="119"/>
      <c r="BY660" s="119"/>
      <c r="BZ660" s="119"/>
      <c r="CA660" s="119"/>
    </row>
    <row r="661" spans="1:79" ht="24" hidden="1" customHeight="1" outlineLevel="1">
      <c r="B661" s="88"/>
      <c r="C661" s="89"/>
      <c r="D661" s="89"/>
      <c r="E661" s="90"/>
      <c r="F661" s="91"/>
      <c r="G661" s="44" t="s">
        <v>14</v>
      </c>
      <c r="H661" s="96">
        <v>43335</v>
      </c>
      <c r="I661" s="105">
        <v>9</v>
      </c>
      <c r="J661" s="92"/>
      <c r="K661" s="92"/>
      <c r="L661" s="92"/>
      <c r="M661" s="93"/>
      <c r="N661" s="90"/>
      <c r="O661" s="94"/>
      <c r="P661" s="90"/>
      <c r="Q661" s="90"/>
      <c r="R661" s="94"/>
      <c r="S661" s="90"/>
      <c r="T661" s="90"/>
      <c r="U661" s="94"/>
      <c r="V661" s="44"/>
      <c r="W661" s="90"/>
      <c r="X661" s="45"/>
      <c r="Y661" s="44"/>
      <c r="Z661" s="90"/>
      <c r="AA661" s="94"/>
      <c r="AB661" s="44"/>
      <c r="AC661" s="90"/>
      <c r="AD661" s="45"/>
      <c r="AE661" s="44"/>
      <c r="AF661" s="90"/>
      <c r="AG661" s="94"/>
      <c r="AH661" s="90"/>
      <c r="AI661" s="90"/>
      <c r="AJ661" s="94"/>
      <c r="AK661" s="90"/>
      <c r="AL661" s="90"/>
      <c r="AM661" s="94"/>
      <c r="AN661" s="44"/>
      <c r="AO661" s="90"/>
      <c r="AP661" s="45"/>
      <c r="AQ661" s="44"/>
      <c r="AR661" s="90"/>
      <c r="AS661" s="97"/>
      <c r="AT661" s="98"/>
      <c r="AU661" s="98"/>
      <c r="AV661" s="98"/>
      <c r="AW661" s="98"/>
      <c r="AX661" s="98"/>
      <c r="AY661" s="98"/>
      <c r="AZ661" s="98"/>
      <c r="BA661" s="99"/>
      <c r="BB661" s="99"/>
      <c r="BC661" s="99"/>
      <c r="BD661" s="99"/>
      <c r="BE661" s="99"/>
      <c r="BF661" s="99"/>
      <c r="BG661" s="119"/>
      <c r="BH661" s="119"/>
      <c r="BI661" s="119"/>
      <c r="BJ661" s="119"/>
      <c r="BK661" s="119"/>
      <c r="BL661" s="119"/>
      <c r="BM661" s="119"/>
      <c r="BN661" s="119"/>
      <c r="BO661" s="119"/>
      <c r="BP661" s="119"/>
      <c r="BQ661" s="119"/>
      <c r="BR661" s="119"/>
      <c r="BS661" s="119"/>
      <c r="BT661" s="119"/>
      <c r="BU661" s="119"/>
      <c r="BV661" s="119"/>
      <c r="BW661" s="119"/>
      <c r="BX661" s="119"/>
      <c r="BY661" s="119"/>
      <c r="BZ661" s="119"/>
      <c r="CA661" s="119"/>
    </row>
    <row r="662" spans="1:79" ht="24" hidden="1" customHeight="1" outlineLevel="1">
      <c r="B662" s="88"/>
      <c r="C662" s="89"/>
      <c r="D662" s="89"/>
      <c r="E662" s="90"/>
      <c r="F662" s="91"/>
      <c r="G662" s="44" t="s">
        <v>14</v>
      </c>
      <c r="H662" s="96">
        <v>43336</v>
      </c>
      <c r="I662" s="105">
        <v>9</v>
      </c>
      <c r="J662" s="92"/>
      <c r="K662" s="92"/>
      <c r="L662" s="92"/>
      <c r="M662" s="93"/>
      <c r="N662" s="90"/>
      <c r="O662" s="94"/>
      <c r="P662" s="90"/>
      <c r="Q662" s="90"/>
      <c r="R662" s="94"/>
      <c r="S662" s="90"/>
      <c r="T662" s="90"/>
      <c r="U662" s="94"/>
      <c r="V662" s="44"/>
      <c r="W662" s="90"/>
      <c r="X662" s="45"/>
      <c r="Y662" s="44"/>
      <c r="Z662" s="90"/>
      <c r="AA662" s="94"/>
      <c r="AB662" s="44"/>
      <c r="AC662" s="90"/>
      <c r="AD662" s="45"/>
      <c r="AE662" s="44"/>
      <c r="AF662" s="90"/>
      <c r="AG662" s="94"/>
      <c r="AH662" s="90"/>
      <c r="AI662" s="90"/>
      <c r="AJ662" s="94"/>
      <c r="AK662" s="90"/>
      <c r="AL662" s="90"/>
      <c r="AM662" s="94"/>
      <c r="AN662" s="44"/>
      <c r="AO662" s="90"/>
      <c r="AP662" s="45"/>
      <c r="AQ662" s="44"/>
      <c r="AR662" s="90"/>
      <c r="AS662" s="97"/>
      <c r="AT662" s="98"/>
      <c r="AU662" s="98"/>
      <c r="AV662" s="98"/>
      <c r="AW662" s="98"/>
      <c r="AX662" s="98"/>
      <c r="AY662" s="98"/>
      <c r="AZ662" s="98"/>
      <c r="BA662" s="99"/>
      <c r="BB662" s="99"/>
      <c r="BC662" s="99"/>
      <c r="BD662" s="99"/>
      <c r="BE662" s="99"/>
      <c r="BF662" s="99"/>
      <c r="BG662" s="119"/>
      <c r="BH662" s="119"/>
      <c r="BI662" s="119"/>
      <c r="BJ662" s="119"/>
      <c r="BK662" s="119"/>
      <c r="BL662" s="119"/>
      <c r="BM662" s="119"/>
      <c r="BN662" s="119"/>
      <c r="BO662" s="119"/>
      <c r="BP662" s="119"/>
      <c r="BQ662" s="119"/>
      <c r="BR662" s="119"/>
      <c r="BS662" s="119"/>
      <c r="BT662" s="119"/>
      <c r="BU662" s="119"/>
      <c r="BV662" s="119"/>
      <c r="BW662" s="119"/>
      <c r="BX662" s="119"/>
      <c r="BY662" s="119"/>
      <c r="BZ662" s="119"/>
      <c r="CA662" s="119"/>
    </row>
    <row r="663" spans="1:79" ht="24" hidden="1" customHeight="1" outlineLevel="1">
      <c r="B663" s="88"/>
      <c r="C663" s="89"/>
      <c r="D663" s="89"/>
      <c r="E663" s="90"/>
      <c r="F663" s="91"/>
      <c r="G663" s="44" t="s">
        <v>14</v>
      </c>
      <c r="H663" s="96">
        <v>43337</v>
      </c>
      <c r="I663" s="105">
        <v>9</v>
      </c>
      <c r="J663" s="92"/>
      <c r="K663" s="92"/>
      <c r="L663" s="92"/>
      <c r="M663" s="93"/>
      <c r="N663" s="90"/>
      <c r="O663" s="94"/>
      <c r="P663" s="90"/>
      <c r="Q663" s="90"/>
      <c r="R663" s="94"/>
      <c r="S663" s="90"/>
      <c r="T663" s="90"/>
      <c r="U663" s="94"/>
      <c r="V663" s="44"/>
      <c r="W663" s="90"/>
      <c r="X663" s="45"/>
      <c r="Y663" s="44"/>
      <c r="Z663" s="90"/>
      <c r="AA663" s="94"/>
      <c r="AB663" s="44"/>
      <c r="AC663" s="90"/>
      <c r="AD663" s="45"/>
      <c r="AE663" s="44"/>
      <c r="AF663" s="90"/>
      <c r="AG663" s="94"/>
      <c r="AH663" s="90"/>
      <c r="AI663" s="90"/>
      <c r="AJ663" s="94"/>
      <c r="AK663" s="90"/>
      <c r="AL663" s="90"/>
      <c r="AM663" s="94"/>
      <c r="AN663" s="44"/>
      <c r="AO663" s="90"/>
      <c r="AP663" s="45"/>
      <c r="AQ663" s="44"/>
      <c r="AR663" s="90"/>
      <c r="AS663" s="97"/>
      <c r="AT663" s="98"/>
      <c r="AU663" s="98"/>
      <c r="AV663" s="98"/>
      <c r="AW663" s="98"/>
      <c r="AX663" s="98"/>
      <c r="AY663" s="98"/>
      <c r="AZ663" s="98"/>
      <c r="BA663" s="99"/>
      <c r="BB663" s="99"/>
      <c r="BC663" s="99"/>
      <c r="BD663" s="99"/>
      <c r="BE663" s="99"/>
      <c r="BF663" s="99"/>
      <c r="BG663" s="119"/>
      <c r="BH663" s="119"/>
      <c r="BI663" s="119"/>
      <c r="BJ663" s="119"/>
      <c r="BK663" s="119"/>
      <c r="BL663" s="119"/>
      <c r="BM663" s="119"/>
      <c r="BN663" s="119"/>
      <c r="BO663" s="119"/>
      <c r="BP663" s="119"/>
      <c r="BQ663" s="119"/>
      <c r="BR663" s="119"/>
      <c r="BS663" s="119"/>
      <c r="BT663" s="119"/>
      <c r="BU663" s="119"/>
      <c r="BV663" s="119"/>
      <c r="BW663" s="119"/>
      <c r="BX663" s="119"/>
      <c r="BY663" s="119"/>
      <c r="BZ663" s="119"/>
      <c r="CA663" s="119"/>
    </row>
    <row r="664" spans="1:79" ht="24" hidden="1" customHeight="1" outlineLevel="1">
      <c r="B664" s="88"/>
      <c r="C664" s="89"/>
      <c r="D664" s="89"/>
      <c r="E664" s="90"/>
      <c r="F664" s="91"/>
      <c r="G664" s="44" t="s">
        <v>14</v>
      </c>
      <c r="H664" s="96">
        <v>43338</v>
      </c>
      <c r="I664" s="105">
        <v>9</v>
      </c>
      <c r="J664" s="92"/>
      <c r="K664" s="92"/>
      <c r="L664" s="92"/>
      <c r="M664" s="93"/>
      <c r="N664" s="90"/>
      <c r="O664" s="94"/>
      <c r="P664" s="90"/>
      <c r="Q664" s="90"/>
      <c r="R664" s="94"/>
      <c r="S664" s="90"/>
      <c r="T664" s="90"/>
      <c r="U664" s="94"/>
      <c r="V664" s="44"/>
      <c r="W664" s="90"/>
      <c r="X664" s="45"/>
      <c r="Y664" s="44"/>
      <c r="Z664" s="90"/>
      <c r="AA664" s="94"/>
      <c r="AB664" s="44"/>
      <c r="AC664" s="90"/>
      <c r="AD664" s="45"/>
      <c r="AE664" s="44"/>
      <c r="AF664" s="90"/>
      <c r="AG664" s="94"/>
      <c r="AH664" s="90"/>
      <c r="AI664" s="90"/>
      <c r="AJ664" s="94"/>
      <c r="AK664" s="90"/>
      <c r="AL664" s="90"/>
      <c r="AM664" s="94"/>
      <c r="AN664" s="44"/>
      <c r="AO664" s="90"/>
      <c r="AP664" s="45"/>
      <c r="AQ664" s="44"/>
      <c r="AR664" s="90"/>
      <c r="AS664" s="97"/>
      <c r="AT664" s="98"/>
      <c r="AU664" s="98"/>
      <c r="AV664" s="98"/>
      <c r="AW664" s="98"/>
      <c r="AX664" s="98"/>
      <c r="AY664" s="98"/>
      <c r="AZ664" s="98"/>
      <c r="BA664" s="99"/>
      <c r="BB664" s="99"/>
      <c r="BC664" s="99"/>
      <c r="BD664" s="99"/>
      <c r="BE664" s="99"/>
      <c r="BF664" s="99"/>
      <c r="BG664" s="119"/>
      <c r="BH664" s="119"/>
      <c r="BI664" s="119"/>
      <c r="BJ664" s="119"/>
      <c r="BK664" s="119"/>
      <c r="BL664" s="119"/>
      <c r="BM664" s="119"/>
      <c r="BN664" s="119"/>
      <c r="BO664" s="119"/>
      <c r="BP664" s="119"/>
      <c r="BQ664" s="119"/>
      <c r="BR664" s="119"/>
      <c r="BS664" s="119"/>
      <c r="BT664" s="119"/>
      <c r="BU664" s="119"/>
      <c r="BV664" s="119"/>
      <c r="BW664" s="119"/>
      <c r="BX664" s="119"/>
      <c r="BY664" s="119"/>
      <c r="BZ664" s="119"/>
      <c r="CA664" s="119"/>
    </row>
    <row r="665" spans="1:79" ht="24" hidden="1" customHeight="1" outlineLevel="1">
      <c r="B665" s="88"/>
      <c r="C665" s="89"/>
      <c r="D665" s="89"/>
      <c r="E665" s="90"/>
      <c r="F665" s="91"/>
      <c r="G665" s="44" t="s">
        <v>14</v>
      </c>
      <c r="H665" s="96">
        <v>43339</v>
      </c>
      <c r="I665" s="105">
        <v>9</v>
      </c>
      <c r="J665" s="92"/>
      <c r="K665" s="92"/>
      <c r="L665" s="92"/>
      <c r="M665" s="93"/>
      <c r="N665" s="90"/>
      <c r="O665" s="94"/>
      <c r="P665" s="90"/>
      <c r="Q665" s="90"/>
      <c r="R665" s="94"/>
      <c r="S665" s="90"/>
      <c r="T665" s="90"/>
      <c r="U665" s="94"/>
      <c r="V665" s="44"/>
      <c r="W665" s="90"/>
      <c r="X665" s="45"/>
      <c r="Y665" s="44"/>
      <c r="Z665" s="90"/>
      <c r="AA665" s="94"/>
      <c r="AB665" s="44"/>
      <c r="AC665" s="90"/>
      <c r="AD665" s="45"/>
      <c r="AE665" s="44"/>
      <c r="AF665" s="90"/>
      <c r="AG665" s="94"/>
      <c r="AH665" s="90"/>
      <c r="AI665" s="90"/>
      <c r="AJ665" s="94"/>
      <c r="AK665" s="90"/>
      <c r="AL665" s="90"/>
      <c r="AM665" s="94"/>
      <c r="AN665" s="44"/>
      <c r="AO665" s="90"/>
      <c r="AP665" s="45"/>
      <c r="AQ665" s="44"/>
      <c r="AR665" s="90"/>
      <c r="AS665" s="97"/>
      <c r="AT665" s="98"/>
      <c r="AU665" s="98"/>
      <c r="AV665" s="98"/>
      <c r="AW665" s="98"/>
      <c r="AX665" s="98"/>
      <c r="AY665" s="98"/>
      <c r="AZ665" s="98"/>
      <c r="BA665" s="99"/>
      <c r="BB665" s="99"/>
      <c r="BC665" s="99"/>
      <c r="BD665" s="99"/>
      <c r="BE665" s="99"/>
      <c r="BF665" s="99"/>
      <c r="BG665" s="119"/>
      <c r="BH665" s="119"/>
      <c r="BI665" s="119"/>
      <c r="BJ665" s="119"/>
      <c r="BK665" s="119"/>
      <c r="BL665" s="119"/>
      <c r="BM665" s="119"/>
      <c r="BN665" s="119"/>
      <c r="BO665" s="119"/>
      <c r="BP665" s="119"/>
      <c r="BQ665" s="119"/>
      <c r="BR665" s="119"/>
      <c r="BS665" s="119"/>
      <c r="BT665" s="119"/>
      <c r="BU665" s="119"/>
      <c r="BV665" s="119"/>
      <c r="BW665" s="119"/>
      <c r="BX665" s="119"/>
      <c r="BY665" s="119"/>
      <c r="BZ665" s="119"/>
      <c r="CA665" s="119"/>
    </row>
    <row r="666" spans="1:79" ht="24" hidden="1" customHeight="1" outlineLevel="1">
      <c r="B666" s="88"/>
      <c r="C666" s="89"/>
      <c r="D666" s="89"/>
      <c r="E666" s="90"/>
      <c r="F666" s="91"/>
      <c r="G666" s="44" t="s">
        <v>14</v>
      </c>
      <c r="H666" s="96">
        <v>43340</v>
      </c>
      <c r="I666" s="105">
        <v>0</v>
      </c>
      <c r="J666" s="92"/>
      <c r="K666" s="92"/>
      <c r="L666" s="92"/>
      <c r="M666" s="93"/>
      <c r="N666" s="90"/>
      <c r="O666" s="94"/>
      <c r="P666" s="90"/>
      <c r="Q666" s="90"/>
      <c r="R666" s="94"/>
      <c r="S666" s="90"/>
      <c r="T666" s="90"/>
      <c r="U666" s="94"/>
      <c r="V666" s="44"/>
      <c r="W666" s="90"/>
      <c r="X666" s="45"/>
      <c r="Y666" s="44"/>
      <c r="Z666" s="90"/>
      <c r="AA666" s="94"/>
      <c r="AB666" s="44"/>
      <c r="AC666" s="90"/>
      <c r="AD666" s="45"/>
      <c r="AE666" s="44"/>
      <c r="AF666" s="90"/>
      <c r="AG666" s="94"/>
      <c r="AH666" s="90"/>
      <c r="AI666" s="90"/>
      <c r="AJ666" s="94"/>
      <c r="AK666" s="90"/>
      <c r="AL666" s="90"/>
      <c r="AM666" s="94"/>
      <c r="AN666" s="44"/>
      <c r="AO666" s="90"/>
      <c r="AP666" s="45"/>
      <c r="AQ666" s="44"/>
      <c r="AR666" s="90"/>
      <c r="AS666" s="97"/>
      <c r="AT666" s="98"/>
      <c r="AU666" s="98"/>
      <c r="AV666" s="98"/>
      <c r="AW666" s="98"/>
      <c r="AX666" s="98"/>
      <c r="AY666" s="98"/>
      <c r="AZ666" s="98"/>
      <c r="BA666" s="99"/>
      <c r="BB666" s="99"/>
      <c r="BC666" s="99"/>
      <c r="BD666" s="99"/>
      <c r="BE666" s="99"/>
      <c r="BF666" s="99"/>
      <c r="BG666" s="119"/>
      <c r="BH666" s="119"/>
      <c r="BI666" s="119"/>
      <c r="BJ666" s="119"/>
      <c r="BK666" s="119"/>
      <c r="BL666" s="119"/>
      <c r="BM666" s="119"/>
      <c r="BN666" s="119"/>
      <c r="BO666" s="119"/>
      <c r="BP666" s="119"/>
      <c r="BQ666" s="119"/>
      <c r="BR666" s="119"/>
      <c r="BS666" s="119"/>
      <c r="BT666" s="119"/>
      <c r="BU666" s="119"/>
      <c r="BV666" s="119"/>
      <c r="BW666" s="119"/>
      <c r="BX666" s="119"/>
      <c r="BY666" s="119"/>
      <c r="BZ666" s="119"/>
      <c r="CA666" s="119"/>
    </row>
    <row r="667" spans="1:79" ht="24" hidden="1" customHeight="1" outlineLevel="1">
      <c r="B667" s="88"/>
      <c r="C667" s="89"/>
      <c r="D667" s="89"/>
      <c r="E667" s="90"/>
      <c r="F667" s="91"/>
      <c r="G667" s="44" t="s">
        <v>14</v>
      </c>
      <c r="H667" s="96">
        <v>43341</v>
      </c>
      <c r="I667" s="105">
        <v>0</v>
      </c>
      <c r="J667" s="92"/>
      <c r="K667" s="92"/>
      <c r="L667" s="92"/>
      <c r="M667" s="93"/>
      <c r="N667" s="90"/>
      <c r="O667" s="94"/>
      <c r="P667" s="90"/>
      <c r="Q667" s="90"/>
      <c r="R667" s="94"/>
      <c r="S667" s="90"/>
      <c r="T667" s="90"/>
      <c r="U667" s="94"/>
      <c r="V667" s="44"/>
      <c r="W667" s="90"/>
      <c r="X667" s="45"/>
      <c r="Y667" s="44"/>
      <c r="Z667" s="90"/>
      <c r="AA667" s="94"/>
      <c r="AB667" s="44"/>
      <c r="AC667" s="90"/>
      <c r="AD667" s="45"/>
      <c r="AE667" s="44"/>
      <c r="AF667" s="90"/>
      <c r="AG667" s="94"/>
      <c r="AH667" s="90"/>
      <c r="AI667" s="90"/>
      <c r="AJ667" s="94"/>
      <c r="AK667" s="90"/>
      <c r="AL667" s="90"/>
      <c r="AM667" s="94"/>
      <c r="AN667" s="44"/>
      <c r="AO667" s="90"/>
      <c r="AP667" s="45"/>
      <c r="AQ667" s="44"/>
      <c r="AR667" s="90"/>
      <c r="AS667" s="97"/>
      <c r="AT667" s="98"/>
      <c r="AU667" s="98"/>
      <c r="AV667" s="98"/>
      <c r="AW667" s="98"/>
      <c r="AX667" s="98"/>
      <c r="AY667" s="98"/>
      <c r="AZ667" s="98"/>
      <c r="BA667" s="99"/>
      <c r="BB667" s="99"/>
      <c r="BC667" s="99"/>
      <c r="BD667" s="99"/>
      <c r="BE667" s="99"/>
      <c r="BF667" s="99"/>
      <c r="BG667" s="119"/>
      <c r="BH667" s="119"/>
      <c r="BI667" s="119"/>
      <c r="BJ667" s="119"/>
      <c r="BK667" s="119"/>
      <c r="BL667" s="119"/>
      <c r="BM667" s="119"/>
      <c r="BN667" s="119"/>
      <c r="BO667" s="119"/>
      <c r="BP667" s="119"/>
      <c r="BQ667" s="119"/>
      <c r="BR667" s="119"/>
      <c r="BS667" s="119"/>
      <c r="BT667" s="119"/>
      <c r="BU667" s="119"/>
      <c r="BV667" s="119"/>
      <c r="BW667" s="119"/>
      <c r="BX667" s="119"/>
      <c r="BY667" s="119"/>
      <c r="BZ667" s="119"/>
      <c r="CA667" s="119"/>
    </row>
    <row r="668" spans="1:79" ht="24" hidden="1" customHeight="1" outlineLevel="1">
      <c r="B668" s="88"/>
      <c r="C668" s="89"/>
      <c r="D668" s="89"/>
      <c r="E668" s="90"/>
      <c r="F668" s="91"/>
      <c r="G668" s="44" t="s">
        <v>14</v>
      </c>
      <c r="H668" s="96">
        <v>43342</v>
      </c>
      <c r="I668" s="105">
        <v>0</v>
      </c>
      <c r="J668" s="92"/>
      <c r="K668" s="92"/>
      <c r="L668" s="92"/>
      <c r="M668" s="93"/>
      <c r="N668" s="90"/>
      <c r="O668" s="94"/>
      <c r="P668" s="90"/>
      <c r="Q668" s="90"/>
      <c r="R668" s="94"/>
      <c r="S668" s="90"/>
      <c r="T668" s="90"/>
      <c r="U668" s="94"/>
      <c r="V668" s="44"/>
      <c r="W668" s="90"/>
      <c r="X668" s="45"/>
      <c r="Y668" s="44"/>
      <c r="Z668" s="90"/>
      <c r="AA668" s="94"/>
      <c r="AB668" s="44"/>
      <c r="AC668" s="90"/>
      <c r="AD668" s="45"/>
      <c r="AE668" s="44"/>
      <c r="AF668" s="90"/>
      <c r="AG668" s="94"/>
      <c r="AH668" s="90"/>
      <c r="AI668" s="90"/>
      <c r="AJ668" s="94"/>
      <c r="AK668" s="90"/>
      <c r="AL668" s="90"/>
      <c r="AM668" s="94"/>
      <c r="AN668" s="44"/>
      <c r="AO668" s="90"/>
      <c r="AP668" s="45"/>
      <c r="AQ668" s="44"/>
      <c r="AR668" s="90"/>
      <c r="AS668" s="97"/>
      <c r="AT668" s="98"/>
      <c r="AU668" s="98"/>
      <c r="AV668" s="98"/>
      <c r="AW668" s="98"/>
      <c r="AX668" s="98"/>
      <c r="AY668" s="98"/>
      <c r="AZ668" s="98"/>
      <c r="BA668" s="99"/>
      <c r="BB668" s="99"/>
      <c r="BC668" s="99"/>
      <c r="BD668" s="99"/>
      <c r="BE668" s="99"/>
      <c r="BF668" s="99"/>
      <c r="BG668" s="119"/>
      <c r="BH668" s="119"/>
      <c r="BI668" s="119"/>
      <c r="BJ668" s="119"/>
      <c r="BK668" s="119"/>
      <c r="BL668" s="119"/>
      <c r="BM668" s="119"/>
      <c r="BN668" s="119"/>
      <c r="BO668" s="119"/>
      <c r="BP668" s="119"/>
      <c r="BQ668" s="119"/>
      <c r="BR668" s="119"/>
      <c r="BS668" s="119"/>
      <c r="BT668" s="119"/>
      <c r="BU668" s="119"/>
      <c r="BV668" s="119"/>
      <c r="BW668" s="119"/>
      <c r="BX668" s="119"/>
      <c r="BY668" s="119"/>
      <c r="BZ668" s="119"/>
      <c r="CA668" s="119"/>
    </row>
    <row r="669" spans="1:79" ht="24" hidden="1" customHeight="1" outlineLevel="1">
      <c r="B669" s="88"/>
      <c r="C669" s="89"/>
      <c r="D669" s="89"/>
      <c r="E669" s="90"/>
      <c r="F669" s="91"/>
      <c r="G669" s="44" t="s">
        <v>14</v>
      </c>
      <c r="H669" s="96">
        <v>43343</v>
      </c>
      <c r="I669" s="105">
        <v>0</v>
      </c>
      <c r="J669" s="92"/>
      <c r="K669" s="92"/>
      <c r="L669" s="92"/>
      <c r="M669" s="93"/>
      <c r="N669" s="90"/>
      <c r="O669" s="94"/>
      <c r="P669" s="90"/>
      <c r="Q669" s="90"/>
      <c r="R669" s="94"/>
      <c r="S669" s="90"/>
      <c r="T669" s="90"/>
      <c r="U669" s="94"/>
      <c r="V669" s="44"/>
      <c r="W669" s="90"/>
      <c r="X669" s="45"/>
      <c r="Y669" s="44"/>
      <c r="Z669" s="90"/>
      <c r="AA669" s="94"/>
      <c r="AB669" s="44"/>
      <c r="AC669" s="90"/>
      <c r="AD669" s="45"/>
      <c r="AE669" s="44"/>
      <c r="AF669" s="90"/>
      <c r="AG669" s="94"/>
      <c r="AH669" s="90"/>
      <c r="AI669" s="90"/>
      <c r="AJ669" s="94"/>
      <c r="AK669" s="90"/>
      <c r="AL669" s="90"/>
      <c r="AM669" s="94"/>
      <c r="AN669" s="44"/>
      <c r="AO669" s="90"/>
      <c r="AP669" s="45"/>
      <c r="AQ669" s="44"/>
      <c r="AR669" s="90"/>
      <c r="AS669" s="97"/>
      <c r="AT669" s="98"/>
      <c r="AU669" s="98"/>
      <c r="AV669" s="98"/>
      <c r="AW669" s="98"/>
      <c r="AX669" s="98"/>
      <c r="AY669" s="98"/>
      <c r="AZ669" s="98"/>
      <c r="BA669" s="99"/>
      <c r="BB669" s="99"/>
      <c r="BC669" s="99"/>
      <c r="BD669" s="99"/>
      <c r="BE669" s="99"/>
      <c r="BF669" s="99"/>
      <c r="BG669" s="119"/>
      <c r="BH669" s="119"/>
      <c r="BI669" s="119"/>
      <c r="BJ669" s="119"/>
      <c r="BK669" s="119"/>
      <c r="BL669" s="119"/>
      <c r="BM669" s="119"/>
      <c r="BN669" s="119"/>
      <c r="BO669" s="119"/>
      <c r="BP669" s="119"/>
      <c r="BQ669" s="119"/>
      <c r="BR669" s="119"/>
      <c r="BS669" s="119"/>
      <c r="BT669" s="119"/>
      <c r="BU669" s="119"/>
      <c r="BV669" s="119"/>
      <c r="BW669" s="119"/>
      <c r="BX669" s="119"/>
      <c r="BY669" s="119"/>
      <c r="BZ669" s="119"/>
      <c r="CA669" s="119"/>
    </row>
    <row r="670" spans="1:79" ht="24" hidden="1" customHeight="1" outlineLevel="1">
      <c r="B670" s="88"/>
      <c r="C670" s="89"/>
      <c r="D670" s="89"/>
      <c r="E670" s="90"/>
      <c r="F670" s="91"/>
      <c r="G670" s="44" t="s">
        <v>14</v>
      </c>
      <c r="H670" s="96">
        <v>43344</v>
      </c>
      <c r="I670" s="105">
        <v>0</v>
      </c>
      <c r="J670" s="92"/>
      <c r="K670" s="92"/>
      <c r="L670" s="92"/>
      <c r="M670" s="93"/>
      <c r="N670" s="90"/>
      <c r="O670" s="94"/>
      <c r="P670" s="90"/>
      <c r="Q670" s="90"/>
      <c r="R670" s="94"/>
      <c r="S670" s="90"/>
      <c r="T670" s="90"/>
      <c r="U670" s="94"/>
      <c r="V670" s="44"/>
      <c r="W670" s="90"/>
      <c r="X670" s="45"/>
      <c r="Y670" s="44"/>
      <c r="Z670" s="90"/>
      <c r="AA670" s="94"/>
      <c r="AB670" s="44"/>
      <c r="AC670" s="90"/>
      <c r="AD670" s="45"/>
      <c r="AE670" s="44"/>
      <c r="AF670" s="90"/>
      <c r="AG670" s="94"/>
      <c r="AH670" s="90"/>
      <c r="AI670" s="90"/>
      <c r="AJ670" s="94"/>
      <c r="AK670" s="90"/>
      <c r="AL670" s="90"/>
      <c r="AM670" s="94"/>
      <c r="AN670" s="44"/>
      <c r="AO670" s="90"/>
      <c r="AP670" s="45"/>
      <c r="AQ670" s="44"/>
      <c r="AR670" s="90"/>
      <c r="AS670" s="97"/>
      <c r="AT670" s="98"/>
      <c r="AU670" s="98"/>
      <c r="AV670" s="98"/>
      <c r="AW670" s="98"/>
      <c r="AX670" s="98"/>
      <c r="AY670" s="98"/>
      <c r="AZ670" s="98"/>
      <c r="BA670" s="99"/>
      <c r="BB670" s="99"/>
      <c r="BC670" s="99"/>
      <c r="BD670" s="99"/>
      <c r="BE670" s="99"/>
      <c r="BF670" s="99"/>
      <c r="BG670" s="119"/>
      <c r="BH670" s="119"/>
      <c r="BI670" s="119"/>
      <c r="BJ670" s="119"/>
      <c r="BK670" s="119"/>
      <c r="BL670" s="119"/>
      <c r="BM670" s="119"/>
      <c r="BN670" s="119"/>
      <c r="BO670" s="119"/>
      <c r="BP670" s="119"/>
      <c r="BQ670" s="119"/>
      <c r="BR670" s="119"/>
      <c r="BS670" s="119"/>
      <c r="BT670" s="119"/>
      <c r="BU670" s="119"/>
      <c r="BV670" s="119"/>
      <c r="BW670" s="119"/>
      <c r="BX670" s="119"/>
      <c r="BY670" s="119"/>
      <c r="BZ670" s="119"/>
      <c r="CA670" s="119"/>
    </row>
    <row r="671" spans="1:79" ht="24" hidden="1" customHeight="1" outlineLevel="1">
      <c r="B671" s="88"/>
      <c r="C671" s="89"/>
      <c r="D671" s="89"/>
      <c r="E671" s="90"/>
      <c r="F671" s="91"/>
      <c r="G671" s="44" t="s">
        <v>14</v>
      </c>
      <c r="H671" s="96">
        <v>43345</v>
      </c>
      <c r="I671" s="105">
        <v>0</v>
      </c>
      <c r="J671" s="92"/>
      <c r="K671" s="92"/>
      <c r="L671" s="92"/>
      <c r="M671" s="93"/>
      <c r="N671" s="90"/>
      <c r="O671" s="94"/>
      <c r="P671" s="90"/>
      <c r="Q671" s="90"/>
      <c r="R671" s="94"/>
      <c r="S671" s="90"/>
      <c r="T671" s="90"/>
      <c r="U671" s="94"/>
      <c r="V671" s="44"/>
      <c r="W671" s="90"/>
      <c r="X671" s="45"/>
      <c r="Y671" s="44"/>
      <c r="Z671" s="90"/>
      <c r="AA671" s="94"/>
      <c r="AB671" s="44"/>
      <c r="AC671" s="90"/>
      <c r="AD671" s="45"/>
      <c r="AE671" s="44"/>
      <c r="AF671" s="90"/>
      <c r="AG671" s="94"/>
      <c r="AH671" s="90"/>
      <c r="AI671" s="90"/>
      <c r="AJ671" s="94"/>
      <c r="AK671" s="90"/>
      <c r="AL671" s="90"/>
      <c r="AM671" s="94"/>
      <c r="AN671" s="44"/>
      <c r="AO671" s="90"/>
      <c r="AP671" s="45"/>
      <c r="AQ671" s="44"/>
      <c r="AR671" s="90"/>
      <c r="AS671" s="97"/>
      <c r="AT671" s="98"/>
      <c r="AU671" s="98"/>
      <c r="AV671" s="98"/>
      <c r="AW671" s="98"/>
      <c r="AX671" s="98"/>
      <c r="AY671" s="98"/>
      <c r="AZ671" s="98"/>
      <c r="BA671" s="99"/>
      <c r="BB671" s="99"/>
      <c r="BC671" s="99"/>
      <c r="BD671" s="99"/>
      <c r="BE671" s="99"/>
      <c r="BF671" s="99"/>
      <c r="BG671" s="119"/>
      <c r="BH671" s="119"/>
      <c r="BI671" s="119"/>
      <c r="BJ671" s="119"/>
      <c r="BK671" s="119"/>
      <c r="BL671" s="119"/>
      <c r="BM671" s="119"/>
      <c r="BN671" s="119"/>
      <c r="BO671" s="119"/>
      <c r="BP671" s="119"/>
      <c r="BQ671" s="119"/>
      <c r="BR671" s="119"/>
      <c r="BS671" s="119"/>
      <c r="BT671" s="119"/>
      <c r="BU671" s="119"/>
      <c r="BV671" s="119"/>
      <c r="BW671" s="119"/>
      <c r="BX671" s="119"/>
      <c r="BY671" s="119"/>
      <c r="BZ671" s="119"/>
      <c r="CA671" s="119"/>
    </row>
    <row r="672" spans="1:79" ht="24" customHeight="1" collapsed="1">
      <c r="B672" s="86" t="s">
        <v>235</v>
      </c>
      <c r="C672" s="79" t="s">
        <v>212</v>
      </c>
      <c r="D672" s="79">
        <f>D643+1</f>
        <v>23</v>
      </c>
      <c r="E672" s="44">
        <v>1788</v>
      </c>
      <c r="F672" s="87" t="s">
        <v>239</v>
      </c>
      <c r="G672" s="44" t="s">
        <v>14</v>
      </c>
      <c r="H672" s="44"/>
      <c r="I672" s="105"/>
      <c r="J672" s="81">
        <v>39114</v>
      </c>
      <c r="K672" s="81" t="s">
        <v>170</v>
      </c>
      <c r="L672" s="81" t="s">
        <v>176</v>
      </c>
      <c r="M672" s="82"/>
      <c r="N672" s="44"/>
      <c r="O672" s="45"/>
      <c r="P672" s="44"/>
      <c r="Q672" s="44"/>
      <c r="R672" s="45"/>
      <c r="S672" s="44"/>
      <c r="T672" s="44"/>
      <c r="U672" s="45"/>
      <c r="V672" s="44"/>
      <c r="W672" s="44"/>
      <c r="X672" s="45"/>
      <c r="Y672" s="44"/>
      <c r="Z672" s="44"/>
      <c r="AA672" s="45"/>
      <c r="AB672" s="44"/>
      <c r="AC672" s="44"/>
      <c r="AD672" s="45"/>
      <c r="AE672" s="44"/>
      <c r="AF672" s="44"/>
      <c r="AG672" s="45"/>
      <c r="AH672" s="44"/>
      <c r="AI672" s="44"/>
      <c r="AJ672" s="45"/>
      <c r="AK672" s="44"/>
      <c r="AL672" s="44"/>
      <c r="AM672" s="45"/>
      <c r="AN672" s="44"/>
      <c r="AO672" s="44"/>
      <c r="AP672" s="45"/>
      <c r="AQ672" s="44"/>
      <c r="AR672" s="44"/>
      <c r="AS672" s="97">
        <v>9</v>
      </c>
      <c r="AT672" s="98">
        <v>0</v>
      </c>
      <c r="AU672" s="98">
        <v>0</v>
      </c>
      <c r="AV672" s="98">
        <v>0</v>
      </c>
      <c r="AW672" s="98">
        <v>0</v>
      </c>
      <c r="AX672" s="98">
        <v>0</v>
      </c>
      <c r="AY672" s="98">
        <v>0</v>
      </c>
      <c r="AZ672" s="98">
        <v>0</v>
      </c>
      <c r="BA672" s="99">
        <v>9</v>
      </c>
      <c r="BB672" s="99">
        <v>9</v>
      </c>
      <c r="BC672" s="99">
        <v>9</v>
      </c>
      <c r="BD672" s="99">
        <v>9</v>
      </c>
      <c r="BE672" s="99">
        <v>9</v>
      </c>
      <c r="BF672" s="99">
        <v>9</v>
      </c>
      <c r="BG672" s="99">
        <v>9</v>
      </c>
      <c r="BH672" s="97">
        <v>9</v>
      </c>
      <c r="BI672" s="97">
        <v>9</v>
      </c>
      <c r="BJ672" s="97">
        <v>9</v>
      </c>
      <c r="BK672" s="97">
        <v>9</v>
      </c>
      <c r="BL672" s="97">
        <v>9</v>
      </c>
      <c r="BM672" s="97">
        <v>9</v>
      </c>
      <c r="BN672" s="97">
        <v>9</v>
      </c>
      <c r="BO672" s="98">
        <v>0</v>
      </c>
      <c r="BP672" s="98">
        <v>0</v>
      </c>
      <c r="BQ672" s="98">
        <v>0</v>
      </c>
      <c r="BR672" s="98">
        <v>0</v>
      </c>
      <c r="BS672" s="98">
        <v>0</v>
      </c>
      <c r="BT672" s="98">
        <v>0</v>
      </c>
      <c r="BU672" s="97">
        <v>9</v>
      </c>
      <c r="BV672" s="98">
        <v>0</v>
      </c>
      <c r="BW672" s="98">
        <v>0</v>
      </c>
      <c r="BX672" s="98">
        <v>0</v>
      </c>
      <c r="BY672" s="98">
        <v>0</v>
      </c>
      <c r="BZ672" s="98">
        <v>0</v>
      </c>
      <c r="CA672" s="98">
        <v>0</v>
      </c>
    </row>
    <row r="673" spans="1:79" ht="24" hidden="1" customHeight="1" outlineLevel="1">
      <c r="A673" s="36">
        <v>1</v>
      </c>
      <c r="B673" s="88"/>
      <c r="C673" s="89"/>
      <c r="D673" s="89"/>
      <c r="E673" s="90"/>
      <c r="F673" s="91"/>
      <c r="G673" s="44" t="s">
        <v>14</v>
      </c>
      <c r="H673" s="96">
        <v>43318</v>
      </c>
      <c r="I673" s="105">
        <v>0</v>
      </c>
      <c r="J673" s="92"/>
      <c r="K673" s="92"/>
      <c r="L673" s="92"/>
      <c r="M673" s="93"/>
      <c r="N673" s="90"/>
      <c r="O673" s="94"/>
      <c r="P673" s="90"/>
      <c r="Q673" s="90"/>
      <c r="R673" s="94"/>
      <c r="S673" s="90"/>
      <c r="T673" s="90"/>
      <c r="U673" s="94"/>
      <c r="V673" s="44"/>
      <c r="W673" s="90"/>
      <c r="X673" s="45"/>
      <c r="Y673" s="44"/>
      <c r="Z673" s="90"/>
      <c r="AA673" s="94"/>
      <c r="AB673" s="44"/>
      <c r="AC673" s="90"/>
      <c r="AD673" s="45"/>
      <c r="AE673" s="44"/>
      <c r="AF673" s="90"/>
      <c r="AG673" s="94"/>
      <c r="AH673" s="90"/>
      <c r="AI673" s="90"/>
      <c r="AJ673" s="94"/>
      <c r="AK673" s="90"/>
      <c r="AL673" s="90"/>
      <c r="AM673" s="94"/>
      <c r="AN673" s="44"/>
      <c r="AO673" s="90"/>
      <c r="AP673" s="45"/>
      <c r="AQ673" s="44"/>
      <c r="AR673" s="90"/>
      <c r="AS673" s="97"/>
      <c r="AT673" s="98"/>
      <c r="AU673" s="98"/>
      <c r="AV673" s="98"/>
      <c r="AW673" s="98"/>
      <c r="AX673" s="98"/>
      <c r="AY673" s="98"/>
      <c r="AZ673" s="98"/>
      <c r="BA673" s="99"/>
      <c r="BB673" s="99"/>
      <c r="BC673" s="99"/>
      <c r="BD673" s="99"/>
      <c r="BE673" s="99"/>
      <c r="BF673" s="99"/>
      <c r="BG673" s="119"/>
      <c r="BH673" s="119"/>
      <c r="BI673" s="119"/>
      <c r="BJ673" s="119"/>
      <c r="BK673" s="119"/>
      <c r="BL673" s="119"/>
      <c r="BM673" s="119"/>
      <c r="BN673" s="119"/>
      <c r="BO673" s="119"/>
      <c r="BP673" s="119"/>
      <c r="BQ673" s="119"/>
      <c r="BR673" s="119"/>
      <c r="BS673" s="119"/>
      <c r="BT673" s="119"/>
      <c r="BU673" s="119"/>
      <c r="BV673" s="119"/>
      <c r="BW673" s="119"/>
      <c r="BX673" s="119"/>
      <c r="BY673" s="119"/>
      <c r="BZ673" s="119"/>
      <c r="CA673" s="119"/>
    </row>
    <row r="674" spans="1:79" ht="24" hidden="1" customHeight="1" outlineLevel="1">
      <c r="A674" s="36">
        <v>2</v>
      </c>
      <c r="B674" s="88"/>
      <c r="C674" s="89"/>
      <c r="D674" s="89"/>
      <c r="E674" s="90"/>
      <c r="F674" s="91"/>
      <c r="G674" s="44" t="s">
        <v>14</v>
      </c>
      <c r="H674" s="96">
        <v>43319</v>
      </c>
      <c r="I674" s="105">
        <v>0</v>
      </c>
      <c r="J674" s="92"/>
      <c r="K674" s="92"/>
      <c r="L674" s="92"/>
      <c r="M674" s="93"/>
      <c r="N674" s="90"/>
      <c r="O674" s="94"/>
      <c r="P674" s="90"/>
      <c r="Q674" s="90"/>
      <c r="R674" s="94"/>
      <c r="S674" s="90"/>
      <c r="T674" s="90"/>
      <c r="U674" s="94"/>
      <c r="V674" s="44"/>
      <c r="W674" s="90"/>
      <c r="X674" s="45"/>
      <c r="Y674" s="44"/>
      <c r="Z674" s="90"/>
      <c r="AA674" s="94"/>
      <c r="AB674" s="44"/>
      <c r="AC674" s="90"/>
      <c r="AD674" s="45"/>
      <c r="AE674" s="44"/>
      <c r="AF674" s="90"/>
      <c r="AG674" s="94"/>
      <c r="AH674" s="90"/>
      <c r="AI674" s="90"/>
      <c r="AJ674" s="94"/>
      <c r="AK674" s="90"/>
      <c r="AL674" s="90"/>
      <c r="AM674" s="94"/>
      <c r="AN674" s="44"/>
      <c r="AO674" s="90"/>
      <c r="AP674" s="45"/>
      <c r="AQ674" s="44"/>
      <c r="AR674" s="90"/>
      <c r="AS674" s="97"/>
      <c r="AT674" s="98"/>
      <c r="AU674" s="98"/>
      <c r="AV674" s="98"/>
      <c r="AW674" s="98"/>
      <c r="AX674" s="98"/>
      <c r="AY674" s="98"/>
      <c r="AZ674" s="98"/>
      <c r="BA674" s="99"/>
      <c r="BB674" s="99"/>
      <c r="BC674" s="99"/>
      <c r="BD674" s="99"/>
      <c r="BE674" s="99"/>
      <c r="BF674" s="99"/>
      <c r="BG674" s="119"/>
      <c r="BH674" s="119"/>
      <c r="BI674" s="119"/>
      <c r="BJ674" s="119"/>
      <c r="BK674" s="119"/>
      <c r="BL674" s="119"/>
      <c r="BM674" s="119"/>
      <c r="BN674" s="119"/>
      <c r="BO674" s="119"/>
      <c r="BP674" s="119"/>
      <c r="BQ674" s="119"/>
      <c r="BR674" s="119"/>
      <c r="BS674" s="119"/>
      <c r="BT674" s="119"/>
      <c r="BU674" s="119"/>
      <c r="BV674" s="119"/>
      <c r="BW674" s="119"/>
      <c r="BX674" s="119"/>
      <c r="BY674" s="119"/>
      <c r="BZ674" s="119"/>
      <c r="CA674" s="119"/>
    </row>
    <row r="675" spans="1:79" ht="24" hidden="1" customHeight="1" outlineLevel="1">
      <c r="A675" s="36">
        <v>3</v>
      </c>
      <c r="B675" s="88"/>
      <c r="C675" s="89"/>
      <c r="D675" s="89"/>
      <c r="E675" s="90"/>
      <c r="F675" s="91"/>
      <c r="G675" s="44" t="s">
        <v>14</v>
      </c>
      <c r="H675" s="96">
        <v>43320</v>
      </c>
      <c r="I675" s="105">
        <v>0</v>
      </c>
      <c r="J675" s="92"/>
      <c r="K675" s="92"/>
      <c r="L675" s="92"/>
      <c r="M675" s="93"/>
      <c r="N675" s="90"/>
      <c r="O675" s="94"/>
      <c r="P675" s="90"/>
      <c r="Q675" s="90"/>
      <c r="R675" s="94"/>
      <c r="S675" s="90"/>
      <c r="T675" s="90"/>
      <c r="U675" s="94"/>
      <c r="V675" s="44"/>
      <c r="W675" s="90"/>
      <c r="X675" s="45"/>
      <c r="Y675" s="44"/>
      <c r="Z675" s="90"/>
      <c r="AA675" s="94"/>
      <c r="AB675" s="44"/>
      <c r="AC675" s="90"/>
      <c r="AD675" s="45"/>
      <c r="AE675" s="44"/>
      <c r="AF675" s="90"/>
      <c r="AG675" s="94"/>
      <c r="AH675" s="90"/>
      <c r="AI675" s="90"/>
      <c r="AJ675" s="94"/>
      <c r="AK675" s="90"/>
      <c r="AL675" s="90"/>
      <c r="AM675" s="94"/>
      <c r="AN675" s="44"/>
      <c r="AO675" s="90"/>
      <c r="AP675" s="45"/>
      <c r="AQ675" s="44"/>
      <c r="AR675" s="90"/>
      <c r="AS675" s="97"/>
      <c r="AT675" s="98"/>
      <c r="AU675" s="98"/>
      <c r="AV675" s="98"/>
      <c r="AW675" s="98"/>
      <c r="AX675" s="98"/>
      <c r="AY675" s="98"/>
      <c r="AZ675" s="98"/>
      <c r="BA675" s="99"/>
      <c r="BB675" s="99"/>
      <c r="BC675" s="99"/>
      <c r="BD675" s="99"/>
      <c r="BE675" s="99"/>
      <c r="BF675" s="99"/>
      <c r="BG675" s="119"/>
      <c r="BH675" s="119"/>
      <c r="BI675" s="119"/>
      <c r="BJ675" s="119"/>
      <c r="BK675" s="119"/>
      <c r="BL675" s="119"/>
      <c r="BM675" s="119"/>
      <c r="BN675" s="119"/>
      <c r="BO675" s="119"/>
      <c r="BP675" s="119"/>
      <c r="BQ675" s="119"/>
      <c r="BR675" s="119"/>
      <c r="BS675" s="119"/>
      <c r="BT675" s="119"/>
      <c r="BU675" s="119"/>
      <c r="BV675" s="119"/>
      <c r="BW675" s="119"/>
      <c r="BX675" s="119"/>
      <c r="BY675" s="119"/>
      <c r="BZ675" s="119"/>
      <c r="CA675" s="119"/>
    </row>
    <row r="676" spans="1:79" ht="24" hidden="1" customHeight="1" outlineLevel="1">
      <c r="A676" s="36">
        <v>4</v>
      </c>
      <c r="B676" s="88"/>
      <c r="C676" s="89"/>
      <c r="D676" s="89"/>
      <c r="E676" s="90"/>
      <c r="F676" s="91"/>
      <c r="G676" s="44" t="s">
        <v>14</v>
      </c>
      <c r="H676" s="96">
        <v>43321</v>
      </c>
      <c r="I676" s="105">
        <v>0</v>
      </c>
      <c r="J676" s="92"/>
      <c r="K676" s="92"/>
      <c r="L676" s="92"/>
      <c r="M676" s="93"/>
      <c r="N676" s="90"/>
      <c r="O676" s="94"/>
      <c r="P676" s="90"/>
      <c r="Q676" s="90"/>
      <c r="R676" s="94"/>
      <c r="S676" s="90"/>
      <c r="T676" s="90"/>
      <c r="U676" s="94"/>
      <c r="V676" s="44"/>
      <c r="W676" s="90"/>
      <c r="X676" s="45"/>
      <c r="Y676" s="44"/>
      <c r="Z676" s="90"/>
      <c r="AA676" s="94"/>
      <c r="AB676" s="44"/>
      <c r="AC676" s="90"/>
      <c r="AD676" s="45"/>
      <c r="AE676" s="44"/>
      <c r="AF676" s="90"/>
      <c r="AG676" s="94"/>
      <c r="AH676" s="90"/>
      <c r="AI676" s="90"/>
      <c r="AJ676" s="94"/>
      <c r="AK676" s="90"/>
      <c r="AL676" s="90"/>
      <c r="AM676" s="94"/>
      <c r="AN676" s="44"/>
      <c r="AO676" s="90"/>
      <c r="AP676" s="45"/>
      <c r="AQ676" s="44"/>
      <c r="AR676" s="90"/>
      <c r="AS676" s="97"/>
      <c r="AT676" s="98"/>
      <c r="AU676" s="98"/>
      <c r="AV676" s="98"/>
      <c r="AW676" s="98"/>
      <c r="AX676" s="98"/>
      <c r="AY676" s="98"/>
      <c r="AZ676" s="98"/>
      <c r="BA676" s="99"/>
      <c r="BB676" s="99"/>
      <c r="BC676" s="99"/>
      <c r="BD676" s="99"/>
      <c r="BE676" s="99"/>
      <c r="BF676" s="99"/>
      <c r="BG676" s="119"/>
      <c r="BH676" s="119"/>
      <c r="BI676" s="119"/>
      <c r="BJ676" s="119"/>
      <c r="BK676" s="119"/>
      <c r="BL676" s="119"/>
      <c r="BM676" s="119"/>
      <c r="BN676" s="119"/>
      <c r="BO676" s="119"/>
      <c r="BP676" s="119"/>
      <c r="BQ676" s="119"/>
      <c r="BR676" s="119"/>
      <c r="BS676" s="119"/>
      <c r="BT676" s="119"/>
      <c r="BU676" s="119"/>
      <c r="BV676" s="119"/>
      <c r="BW676" s="119"/>
      <c r="BX676" s="119"/>
      <c r="BY676" s="119"/>
      <c r="BZ676" s="119"/>
      <c r="CA676" s="119"/>
    </row>
    <row r="677" spans="1:79" ht="24" hidden="1" customHeight="1" outlineLevel="1">
      <c r="A677" s="36">
        <v>5</v>
      </c>
      <c r="B677" s="88"/>
      <c r="C677" s="89"/>
      <c r="D677" s="89"/>
      <c r="E677" s="90"/>
      <c r="F677" s="91"/>
      <c r="G677" s="44" t="s">
        <v>14</v>
      </c>
      <c r="H677" s="96">
        <v>43322</v>
      </c>
      <c r="I677" s="105">
        <v>0</v>
      </c>
      <c r="J677" s="92"/>
      <c r="K677" s="92"/>
      <c r="L677" s="92"/>
      <c r="M677" s="93"/>
      <c r="N677" s="90"/>
      <c r="O677" s="94"/>
      <c r="P677" s="90"/>
      <c r="Q677" s="90"/>
      <c r="R677" s="94"/>
      <c r="S677" s="90"/>
      <c r="T677" s="90"/>
      <c r="U677" s="94"/>
      <c r="V677" s="44"/>
      <c r="W677" s="90"/>
      <c r="X677" s="45"/>
      <c r="Y677" s="44"/>
      <c r="Z677" s="90"/>
      <c r="AA677" s="94"/>
      <c r="AB677" s="44"/>
      <c r="AC677" s="90"/>
      <c r="AD677" s="45"/>
      <c r="AE677" s="44"/>
      <c r="AF677" s="90"/>
      <c r="AG677" s="94"/>
      <c r="AH677" s="90"/>
      <c r="AI677" s="90"/>
      <c r="AJ677" s="94"/>
      <c r="AK677" s="90"/>
      <c r="AL677" s="90"/>
      <c r="AM677" s="94"/>
      <c r="AN677" s="44"/>
      <c r="AO677" s="90"/>
      <c r="AP677" s="45"/>
      <c r="AQ677" s="44"/>
      <c r="AR677" s="90"/>
      <c r="AS677" s="97"/>
      <c r="AT677" s="98"/>
      <c r="AU677" s="98"/>
      <c r="AV677" s="98"/>
      <c r="AW677" s="98"/>
      <c r="AX677" s="98"/>
      <c r="AY677" s="98"/>
      <c r="AZ677" s="98"/>
      <c r="BA677" s="99"/>
      <c r="BB677" s="99"/>
      <c r="BC677" s="99"/>
      <c r="BD677" s="99"/>
      <c r="BE677" s="99"/>
      <c r="BF677" s="99"/>
      <c r="BG677" s="119"/>
      <c r="BH677" s="119"/>
      <c r="BI677" s="119"/>
      <c r="BJ677" s="119"/>
      <c r="BK677" s="119"/>
      <c r="BL677" s="119"/>
      <c r="BM677" s="119"/>
      <c r="BN677" s="119"/>
      <c r="BO677" s="119"/>
      <c r="BP677" s="119"/>
      <c r="BQ677" s="119"/>
      <c r="BR677" s="119"/>
      <c r="BS677" s="119"/>
      <c r="BT677" s="119"/>
      <c r="BU677" s="119"/>
      <c r="BV677" s="119"/>
      <c r="BW677" s="119"/>
      <c r="BX677" s="119"/>
      <c r="BY677" s="119"/>
      <c r="BZ677" s="119"/>
      <c r="CA677" s="119"/>
    </row>
    <row r="678" spans="1:79" ht="24" hidden="1" customHeight="1" outlineLevel="1">
      <c r="A678" s="36">
        <v>6</v>
      </c>
      <c r="B678" s="88"/>
      <c r="C678" s="89"/>
      <c r="D678" s="89"/>
      <c r="E678" s="90"/>
      <c r="F678" s="91"/>
      <c r="G678" s="44" t="s">
        <v>14</v>
      </c>
      <c r="H678" s="96">
        <v>43323</v>
      </c>
      <c r="I678" s="105">
        <v>0</v>
      </c>
      <c r="J678" s="92"/>
      <c r="K678" s="92"/>
      <c r="L678" s="92"/>
      <c r="M678" s="93"/>
      <c r="N678" s="90"/>
      <c r="O678" s="94"/>
      <c r="P678" s="90"/>
      <c r="Q678" s="90"/>
      <c r="R678" s="94"/>
      <c r="S678" s="90"/>
      <c r="T678" s="90"/>
      <c r="U678" s="94"/>
      <c r="V678" s="44"/>
      <c r="W678" s="90"/>
      <c r="X678" s="45"/>
      <c r="Y678" s="44"/>
      <c r="Z678" s="90"/>
      <c r="AA678" s="94"/>
      <c r="AB678" s="44"/>
      <c r="AC678" s="90"/>
      <c r="AD678" s="45"/>
      <c r="AE678" s="44"/>
      <c r="AF678" s="90"/>
      <c r="AG678" s="94"/>
      <c r="AH678" s="90"/>
      <c r="AI678" s="90"/>
      <c r="AJ678" s="94"/>
      <c r="AK678" s="90"/>
      <c r="AL678" s="90"/>
      <c r="AM678" s="94"/>
      <c r="AN678" s="44"/>
      <c r="AO678" s="90"/>
      <c r="AP678" s="45"/>
      <c r="AQ678" s="44"/>
      <c r="AR678" s="90"/>
      <c r="AS678" s="97"/>
      <c r="AT678" s="98"/>
      <c r="AU678" s="98"/>
      <c r="AV678" s="98"/>
      <c r="AW678" s="98"/>
      <c r="AX678" s="98"/>
      <c r="AY678" s="98"/>
      <c r="AZ678" s="98"/>
      <c r="BA678" s="99"/>
      <c r="BB678" s="99"/>
      <c r="BC678" s="99"/>
      <c r="BD678" s="99"/>
      <c r="BE678" s="99"/>
      <c r="BF678" s="99"/>
      <c r="BG678" s="119"/>
      <c r="BH678" s="119"/>
      <c r="BI678" s="119"/>
      <c r="BJ678" s="119"/>
      <c r="BK678" s="119"/>
      <c r="BL678" s="119"/>
      <c r="BM678" s="119"/>
      <c r="BN678" s="119"/>
      <c r="BO678" s="119"/>
      <c r="BP678" s="119"/>
      <c r="BQ678" s="119"/>
      <c r="BR678" s="119"/>
      <c r="BS678" s="119"/>
      <c r="BT678" s="119"/>
      <c r="BU678" s="119"/>
      <c r="BV678" s="119"/>
      <c r="BW678" s="119"/>
      <c r="BX678" s="119"/>
      <c r="BY678" s="119"/>
      <c r="BZ678" s="119"/>
      <c r="CA678" s="119"/>
    </row>
    <row r="679" spans="1:79" ht="24" hidden="1" customHeight="1" outlineLevel="1">
      <c r="A679" s="36">
        <v>7</v>
      </c>
      <c r="B679" s="88"/>
      <c r="C679" s="89"/>
      <c r="D679" s="89"/>
      <c r="E679" s="90"/>
      <c r="F679" s="91"/>
      <c r="G679" s="44" t="s">
        <v>14</v>
      </c>
      <c r="H679" s="96">
        <v>43324</v>
      </c>
      <c r="I679" s="105">
        <v>0</v>
      </c>
      <c r="J679" s="92"/>
      <c r="K679" s="92"/>
      <c r="L679" s="92"/>
      <c r="M679" s="93"/>
      <c r="N679" s="90"/>
      <c r="O679" s="94"/>
      <c r="P679" s="90"/>
      <c r="Q679" s="90"/>
      <c r="R679" s="94"/>
      <c r="S679" s="90"/>
      <c r="T679" s="90"/>
      <c r="U679" s="94"/>
      <c r="V679" s="44"/>
      <c r="W679" s="90"/>
      <c r="X679" s="45"/>
      <c r="Y679" s="44"/>
      <c r="Z679" s="90"/>
      <c r="AA679" s="94"/>
      <c r="AB679" s="44"/>
      <c r="AC679" s="90"/>
      <c r="AD679" s="45"/>
      <c r="AE679" s="44"/>
      <c r="AF679" s="90"/>
      <c r="AG679" s="94"/>
      <c r="AH679" s="90"/>
      <c r="AI679" s="90"/>
      <c r="AJ679" s="94"/>
      <c r="AK679" s="90"/>
      <c r="AL679" s="90"/>
      <c r="AM679" s="94"/>
      <c r="AN679" s="44"/>
      <c r="AO679" s="90"/>
      <c r="AP679" s="45"/>
      <c r="AQ679" s="44"/>
      <c r="AR679" s="90"/>
      <c r="AS679" s="97"/>
      <c r="AT679" s="98"/>
      <c r="AU679" s="98"/>
      <c r="AV679" s="98"/>
      <c r="AW679" s="98"/>
      <c r="AX679" s="98"/>
      <c r="AY679" s="98"/>
      <c r="AZ679" s="98"/>
      <c r="BA679" s="99"/>
      <c r="BB679" s="99"/>
      <c r="BC679" s="99"/>
      <c r="BD679" s="99"/>
      <c r="BE679" s="99"/>
      <c r="BF679" s="99"/>
      <c r="BG679" s="119"/>
      <c r="BH679" s="119"/>
      <c r="BI679" s="119"/>
      <c r="BJ679" s="119"/>
      <c r="BK679" s="119"/>
      <c r="BL679" s="119"/>
      <c r="BM679" s="119"/>
      <c r="BN679" s="119"/>
      <c r="BO679" s="119"/>
      <c r="BP679" s="119"/>
      <c r="BQ679" s="119"/>
      <c r="BR679" s="119"/>
      <c r="BS679" s="119"/>
      <c r="BT679" s="119"/>
      <c r="BU679" s="119"/>
      <c r="BV679" s="119"/>
      <c r="BW679" s="119"/>
      <c r="BX679" s="119"/>
      <c r="BY679" s="119"/>
      <c r="BZ679" s="119"/>
      <c r="CA679" s="119"/>
    </row>
    <row r="680" spans="1:79" ht="24" hidden="1" customHeight="1" outlineLevel="1">
      <c r="A680" s="36">
        <v>8</v>
      </c>
      <c r="B680" s="88"/>
      <c r="C680" s="89"/>
      <c r="D680" s="89"/>
      <c r="E680" s="90"/>
      <c r="F680" s="91"/>
      <c r="G680" s="44" t="s">
        <v>14</v>
      </c>
      <c r="H680" s="96">
        <v>43325</v>
      </c>
      <c r="I680" s="105">
        <v>0</v>
      </c>
      <c r="J680" s="92"/>
      <c r="K680" s="92"/>
      <c r="L680" s="92"/>
      <c r="M680" s="93"/>
      <c r="N680" s="90"/>
      <c r="O680" s="94"/>
      <c r="P680" s="90"/>
      <c r="Q680" s="90"/>
      <c r="R680" s="94"/>
      <c r="S680" s="90"/>
      <c r="T680" s="90"/>
      <c r="U680" s="94"/>
      <c r="V680" s="44"/>
      <c r="W680" s="90"/>
      <c r="X680" s="45"/>
      <c r="Y680" s="44"/>
      <c r="Z680" s="90"/>
      <c r="AA680" s="94"/>
      <c r="AB680" s="44"/>
      <c r="AC680" s="90"/>
      <c r="AD680" s="45"/>
      <c r="AE680" s="44"/>
      <c r="AF680" s="90"/>
      <c r="AG680" s="94"/>
      <c r="AH680" s="90"/>
      <c r="AI680" s="90"/>
      <c r="AJ680" s="94"/>
      <c r="AK680" s="90"/>
      <c r="AL680" s="90"/>
      <c r="AM680" s="94"/>
      <c r="AN680" s="44"/>
      <c r="AO680" s="90"/>
      <c r="AP680" s="45"/>
      <c r="AQ680" s="44"/>
      <c r="AR680" s="90"/>
      <c r="AS680" s="97"/>
      <c r="AT680" s="98"/>
      <c r="AU680" s="98"/>
      <c r="AV680" s="98"/>
      <c r="AW680" s="98"/>
      <c r="AX680" s="98"/>
      <c r="AY680" s="98"/>
      <c r="AZ680" s="98"/>
      <c r="BA680" s="99"/>
      <c r="BB680" s="99"/>
      <c r="BC680" s="99"/>
      <c r="BD680" s="99"/>
      <c r="BE680" s="99"/>
      <c r="BF680" s="99"/>
      <c r="BG680" s="119"/>
      <c r="BH680" s="119"/>
      <c r="BI680" s="119"/>
      <c r="BJ680" s="119"/>
      <c r="BK680" s="119"/>
      <c r="BL680" s="119"/>
      <c r="BM680" s="119"/>
      <c r="BN680" s="119"/>
      <c r="BO680" s="119"/>
      <c r="BP680" s="119"/>
      <c r="BQ680" s="119"/>
      <c r="BR680" s="119"/>
      <c r="BS680" s="119"/>
      <c r="BT680" s="119"/>
      <c r="BU680" s="119"/>
      <c r="BV680" s="119"/>
      <c r="BW680" s="119"/>
      <c r="BX680" s="119"/>
      <c r="BY680" s="119"/>
      <c r="BZ680" s="119"/>
      <c r="CA680" s="119"/>
    </row>
    <row r="681" spans="1:79" ht="24" hidden="1" customHeight="1" outlineLevel="1">
      <c r="A681" s="36">
        <v>9</v>
      </c>
      <c r="B681" s="88"/>
      <c r="C681" s="89"/>
      <c r="D681" s="89"/>
      <c r="E681" s="90"/>
      <c r="F681" s="91"/>
      <c r="G681" s="44" t="s">
        <v>14</v>
      </c>
      <c r="H681" s="96">
        <v>43326</v>
      </c>
      <c r="I681" s="105">
        <v>0</v>
      </c>
      <c r="J681" s="92"/>
      <c r="K681" s="92"/>
      <c r="L681" s="92"/>
      <c r="M681" s="93"/>
      <c r="N681" s="90"/>
      <c r="O681" s="94"/>
      <c r="P681" s="90"/>
      <c r="Q681" s="90"/>
      <c r="R681" s="94"/>
      <c r="S681" s="90"/>
      <c r="T681" s="90"/>
      <c r="U681" s="94"/>
      <c r="V681" s="44"/>
      <c r="W681" s="90"/>
      <c r="X681" s="45"/>
      <c r="Y681" s="44"/>
      <c r="Z681" s="90"/>
      <c r="AA681" s="94"/>
      <c r="AB681" s="44"/>
      <c r="AC681" s="90"/>
      <c r="AD681" s="45"/>
      <c r="AE681" s="44"/>
      <c r="AF681" s="90"/>
      <c r="AG681" s="94"/>
      <c r="AH681" s="90"/>
      <c r="AI681" s="90"/>
      <c r="AJ681" s="94"/>
      <c r="AK681" s="90"/>
      <c r="AL681" s="90"/>
      <c r="AM681" s="94"/>
      <c r="AN681" s="44"/>
      <c r="AO681" s="90"/>
      <c r="AP681" s="45"/>
      <c r="AQ681" s="44"/>
      <c r="AR681" s="90"/>
      <c r="AS681" s="97"/>
      <c r="AT681" s="98"/>
      <c r="AU681" s="98"/>
      <c r="AV681" s="98"/>
      <c r="AW681" s="98"/>
      <c r="AX681" s="98"/>
      <c r="AY681" s="98"/>
      <c r="AZ681" s="98"/>
      <c r="BA681" s="99"/>
      <c r="BB681" s="99"/>
      <c r="BC681" s="99"/>
      <c r="BD681" s="99"/>
      <c r="BE681" s="99"/>
      <c r="BF681" s="99"/>
      <c r="BG681" s="119"/>
      <c r="BH681" s="119"/>
      <c r="BI681" s="119"/>
      <c r="BJ681" s="119"/>
      <c r="BK681" s="119"/>
      <c r="BL681" s="119"/>
      <c r="BM681" s="119"/>
      <c r="BN681" s="119"/>
      <c r="BO681" s="119"/>
      <c r="BP681" s="119"/>
      <c r="BQ681" s="119"/>
      <c r="BR681" s="119"/>
      <c r="BS681" s="119"/>
      <c r="BT681" s="119"/>
      <c r="BU681" s="119"/>
      <c r="BV681" s="119"/>
      <c r="BW681" s="119"/>
      <c r="BX681" s="119"/>
      <c r="BY681" s="119"/>
      <c r="BZ681" s="119"/>
      <c r="CA681" s="119"/>
    </row>
    <row r="682" spans="1:79" ht="24" hidden="1" customHeight="1" outlineLevel="1">
      <c r="A682" s="36">
        <v>10</v>
      </c>
      <c r="B682" s="88"/>
      <c r="C682" s="89"/>
      <c r="D682" s="89"/>
      <c r="E682" s="90"/>
      <c r="F682" s="91"/>
      <c r="G682" s="44" t="s">
        <v>14</v>
      </c>
      <c r="H682" s="96">
        <v>43327</v>
      </c>
      <c r="I682" s="105">
        <v>0</v>
      </c>
      <c r="J682" s="92"/>
      <c r="K682" s="92"/>
      <c r="L682" s="92"/>
      <c r="M682" s="93"/>
      <c r="N682" s="90"/>
      <c r="O682" s="94"/>
      <c r="P682" s="90"/>
      <c r="Q682" s="90"/>
      <c r="R682" s="94"/>
      <c r="S682" s="90"/>
      <c r="T682" s="90"/>
      <c r="U682" s="94"/>
      <c r="V682" s="44"/>
      <c r="W682" s="90"/>
      <c r="X682" s="45"/>
      <c r="Y682" s="44"/>
      <c r="Z682" s="90"/>
      <c r="AA682" s="94"/>
      <c r="AB682" s="44"/>
      <c r="AC682" s="90"/>
      <c r="AD682" s="45"/>
      <c r="AE682" s="44"/>
      <c r="AF682" s="90"/>
      <c r="AG682" s="94"/>
      <c r="AH682" s="90"/>
      <c r="AI682" s="90"/>
      <c r="AJ682" s="94"/>
      <c r="AK682" s="90"/>
      <c r="AL682" s="90"/>
      <c r="AM682" s="94"/>
      <c r="AN682" s="44"/>
      <c r="AO682" s="90"/>
      <c r="AP682" s="45"/>
      <c r="AQ682" s="44"/>
      <c r="AR682" s="90"/>
      <c r="AS682" s="97"/>
      <c r="AT682" s="98"/>
      <c r="AU682" s="98"/>
      <c r="AV682" s="98"/>
      <c r="AW682" s="98"/>
      <c r="AX682" s="98"/>
      <c r="AY682" s="98"/>
      <c r="AZ682" s="98"/>
      <c r="BA682" s="99"/>
      <c r="BB682" s="99"/>
      <c r="BC682" s="99"/>
      <c r="BD682" s="99"/>
      <c r="BE682" s="99"/>
      <c r="BF682" s="99"/>
      <c r="BG682" s="119"/>
      <c r="BH682" s="119"/>
      <c r="BI682" s="119"/>
      <c r="BJ682" s="119"/>
      <c r="BK682" s="119"/>
      <c r="BL682" s="119"/>
      <c r="BM682" s="119"/>
      <c r="BN682" s="119"/>
      <c r="BO682" s="119"/>
      <c r="BP682" s="119"/>
      <c r="BQ682" s="119"/>
      <c r="BR682" s="119"/>
      <c r="BS682" s="119"/>
      <c r="BT682" s="119"/>
      <c r="BU682" s="119"/>
      <c r="BV682" s="119"/>
      <c r="BW682" s="119"/>
      <c r="BX682" s="119"/>
      <c r="BY682" s="119"/>
      <c r="BZ682" s="119"/>
      <c r="CA682" s="119"/>
    </row>
    <row r="683" spans="1:79" ht="24" hidden="1" customHeight="1" outlineLevel="1">
      <c r="A683" s="36">
        <v>11</v>
      </c>
      <c r="B683" s="88"/>
      <c r="C683" s="89"/>
      <c r="D683" s="89"/>
      <c r="E683" s="90"/>
      <c r="F683" s="91"/>
      <c r="G683" s="44" t="s">
        <v>14</v>
      </c>
      <c r="H683" s="96">
        <v>43328</v>
      </c>
      <c r="I683" s="105">
        <v>0</v>
      </c>
      <c r="J683" s="92"/>
      <c r="K683" s="92"/>
      <c r="L683" s="92"/>
      <c r="M683" s="93"/>
      <c r="N683" s="90"/>
      <c r="O683" s="94"/>
      <c r="P683" s="90"/>
      <c r="Q683" s="90"/>
      <c r="R683" s="94"/>
      <c r="S683" s="90"/>
      <c r="T683" s="90"/>
      <c r="U683" s="94"/>
      <c r="V683" s="44"/>
      <c r="W683" s="90"/>
      <c r="X683" s="45"/>
      <c r="Y683" s="44"/>
      <c r="Z683" s="90"/>
      <c r="AA683" s="94"/>
      <c r="AB683" s="44"/>
      <c r="AC683" s="90"/>
      <c r="AD683" s="45"/>
      <c r="AE683" s="44"/>
      <c r="AF683" s="90"/>
      <c r="AG683" s="94"/>
      <c r="AH683" s="90"/>
      <c r="AI683" s="90"/>
      <c r="AJ683" s="94"/>
      <c r="AK683" s="90"/>
      <c r="AL683" s="90"/>
      <c r="AM683" s="94"/>
      <c r="AN683" s="44"/>
      <c r="AO683" s="90"/>
      <c r="AP683" s="45"/>
      <c r="AQ683" s="44"/>
      <c r="AR683" s="90"/>
      <c r="AS683" s="97"/>
      <c r="AT683" s="98"/>
      <c r="AU683" s="98"/>
      <c r="AV683" s="98"/>
      <c r="AW683" s="98"/>
      <c r="AX683" s="98"/>
      <c r="AY683" s="98"/>
      <c r="AZ683" s="98"/>
      <c r="BA683" s="99"/>
      <c r="BB683" s="99"/>
      <c r="BC683" s="99"/>
      <c r="BD683" s="99"/>
      <c r="BE683" s="99"/>
      <c r="BF683" s="99"/>
      <c r="BG683" s="119"/>
      <c r="BH683" s="119"/>
      <c r="BI683" s="119"/>
      <c r="BJ683" s="119"/>
      <c r="BK683" s="119"/>
      <c r="BL683" s="119"/>
      <c r="BM683" s="119"/>
      <c r="BN683" s="119"/>
      <c r="BO683" s="119"/>
      <c r="BP683" s="119"/>
      <c r="BQ683" s="119"/>
      <c r="BR683" s="119"/>
      <c r="BS683" s="119"/>
      <c r="BT683" s="119"/>
      <c r="BU683" s="119"/>
      <c r="BV683" s="119"/>
      <c r="BW683" s="119"/>
      <c r="BX683" s="119"/>
      <c r="BY683" s="119"/>
      <c r="BZ683" s="119"/>
      <c r="CA683" s="119"/>
    </row>
    <row r="684" spans="1:79" ht="24" hidden="1" customHeight="1" outlineLevel="1">
      <c r="A684" s="36">
        <v>12</v>
      </c>
      <c r="B684" s="88"/>
      <c r="C684" s="89"/>
      <c r="D684" s="89"/>
      <c r="E684" s="90"/>
      <c r="F684" s="91"/>
      <c r="G684" s="44" t="s">
        <v>14</v>
      </c>
      <c r="H684" s="96">
        <v>43329</v>
      </c>
      <c r="I684" s="105">
        <v>0</v>
      </c>
      <c r="J684" s="92"/>
      <c r="K684" s="92"/>
      <c r="L684" s="92"/>
      <c r="M684" s="93"/>
      <c r="N684" s="90"/>
      <c r="O684" s="94"/>
      <c r="P684" s="90"/>
      <c r="Q684" s="90"/>
      <c r="R684" s="94"/>
      <c r="S684" s="90"/>
      <c r="T684" s="90"/>
      <c r="U684" s="94"/>
      <c r="V684" s="44"/>
      <c r="W684" s="90"/>
      <c r="X684" s="45"/>
      <c r="Y684" s="44"/>
      <c r="Z684" s="90"/>
      <c r="AA684" s="94"/>
      <c r="AB684" s="44"/>
      <c r="AC684" s="90"/>
      <c r="AD684" s="45"/>
      <c r="AE684" s="44"/>
      <c r="AF684" s="90"/>
      <c r="AG684" s="94"/>
      <c r="AH684" s="90"/>
      <c r="AI684" s="90"/>
      <c r="AJ684" s="94"/>
      <c r="AK684" s="90"/>
      <c r="AL684" s="90"/>
      <c r="AM684" s="94"/>
      <c r="AN684" s="44"/>
      <c r="AO684" s="90"/>
      <c r="AP684" s="45"/>
      <c r="AQ684" s="44"/>
      <c r="AR684" s="90"/>
      <c r="AS684" s="97"/>
      <c r="AT684" s="98"/>
      <c r="AU684" s="98"/>
      <c r="AV684" s="98"/>
      <c r="AW684" s="98"/>
      <c r="AX684" s="98"/>
      <c r="AY684" s="98"/>
      <c r="AZ684" s="98"/>
      <c r="BA684" s="99"/>
      <c r="BB684" s="99"/>
      <c r="BC684" s="99"/>
      <c r="BD684" s="99"/>
      <c r="BE684" s="99"/>
      <c r="BF684" s="99"/>
      <c r="BG684" s="119"/>
      <c r="BH684" s="119"/>
      <c r="BI684" s="119"/>
      <c r="BJ684" s="119"/>
      <c r="BK684" s="119"/>
      <c r="BL684" s="119"/>
      <c r="BM684" s="119"/>
      <c r="BN684" s="119"/>
      <c r="BO684" s="119"/>
      <c r="BP684" s="119"/>
      <c r="BQ684" s="119"/>
      <c r="BR684" s="119"/>
      <c r="BS684" s="119"/>
      <c r="BT684" s="119"/>
      <c r="BU684" s="119"/>
      <c r="BV684" s="119"/>
      <c r="BW684" s="119"/>
      <c r="BX684" s="119"/>
      <c r="BY684" s="119"/>
      <c r="BZ684" s="119"/>
      <c r="CA684" s="119"/>
    </row>
    <row r="685" spans="1:79" ht="24" hidden="1" customHeight="1" outlineLevel="1">
      <c r="A685" s="36">
        <v>13</v>
      </c>
      <c r="B685" s="88"/>
      <c r="C685" s="89"/>
      <c r="D685" s="89"/>
      <c r="E685" s="90"/>
      <c r="F685" s="91"/>
      <c r="G685" s="44" t="s">
        <v>14</v>
      </c>
      <c r="H685" s="96">
        <v>43330</v>
      </c>
      <c r="I685" s="105">
        <v>0</v>
      </c>
      <c r="J685" s="92"/>
      <c r="K685" s="92"/>
      <c r="L685" s="92"/>
      <c r="M685" s="93"/>
      <c r="N685" s="90"/>
      <c r="O685" s="94"/>
      <c r="P685" s="90"/>
      <c r="Q685" s="90"/>
      <c r="R685" s="94"/>
      <c r="S685" s="90"/>
      <c r="T685" s="90"/>
      <c r="U685" s="94"/>
      <c r="V685" s="44"/>
      <c r="W685" s="90"/>
      <c r="X685" s="45"/>
      <c r="Y685" s="44"/>
      <c r="Z685" s="90"/>
      <c r="AA685" s="94"/>
      <c r="AB685" s="44"/>
      <c r="AC685" s="90"/>
      <c r="AD685" s="45"/>
      <c r="AE685" s="44"/>
      <c r="AF685" s="90"/>
      <c r="AG685" s="94"/>
      <c r="AH685" s="90"/>
      <c r="AI685" s="90"/>
      <c r="AJ685" s="94"/>
      <c r="AK685" s="90"/>
      <c r="AL685" s="90"/>
      <c r="AM685" s="94"/>
      <c r="AN685" s="44"/>
      <c r="AO685" s="90"/>
      <c r="AP685" s="45"/>
      <c r="AQ685" s="44"/>
      <c r="AR685" s="90"/>
      <c r="AS685" s="97"/>
      <c r="AT685" s="98"/>
      <c r="AU685" s="98"/>
      <c r="AV685" s="98"/>
      <c r="AW685" s="98"/>
      <c r="AX685" s="98"/>
      <c r="AY685" s="98"/>
      <c r="AZ685" s="98"/>
      <c r="BA685" s="99"/>
      <c r="BB685" s="99"/>
      <c r="BC685" s="99"/>
      <c r="BD685" s="99"/>
      <c r="BE685" s="99"/>
      <c r="BF685" s="99"/>
      <c r="BG685" s="119"/>
      <c r="BH685" s="119"/>
      <c r="BI685" s="119"/>
      <c r="BJ685" s="119"/>
      <c r="BK685" s="119"/>
      <c r="BL685" s="119"/>
      <c r="BM685" s="119"/>
      <c r="BN685" s="119"/>
      <c r="BO685" s="119"/>
      <c r="BP685" s="119"/>
      <c r="BQ685" s="119"/>
      <c r="BR685" s="119"/>
      <c r="BS685" s="119"/>
      <c r="BT685" s="119"/>
      <c r="BU685" s="119"/>
      <c r="BV685" s="119"/>
      <c r="BW685" s="119"/>
      <c r="BX685" s="119"/>
      <c r="BY685" s="119"/>
      <c r="BZ685" s="119"/>
      <c r="CA685" s="119"/>
    </row>
    <row r="686" spans="1:79" ht="24" hidden="1" customHeight="1" outlineLevel="1">
      <c r="A686" s="36">
        <v>14</v>
      </c>
      <c r="B686" s="88"/>
      <c r="C686" s="89"/>
      <c r="D686" s="89"/>
      <c r="E686" s="90"/>
      <c r="F686" s="91"/>
      <c r="G686" s="44" t="s">
        <v>14</v>
      </c>
      <c r="H686" s="96">
        <v>43331</v>
      </c>
      <c r="I686" s="105">
        <v>0</v>
      </c>
      <c r="J686" s="92"/>
      <c r="K686" s="92"/>
      <c r="L686" s="92"/>
      <c r="M686" s="93"/>
      <c r="N686" s="90"/>
      <c r="O686" s="94"/>
      <c r="P686" s="90"/>
      <c r="Q686" s="90"/>
      <c r="R686" s="94"/>
      <c r="S686" s="90"/>
      <c r="T686" s="90"/>
      <c r="U686" s="94"/>
      <c r="V686" s="44"/>
      <c r="W686" s="90"/>
      <c r="X686" s="45"/>
      <c r="Y686" s="44"/>
      <c r="Z686" s="90"/>
      <c r="AA686" s="94"/>
      <c r="AB686" s="44"/>
      <c r="AC686" s="90"/>
      <c r="AD686" s="45"/>
      <c r="AE686" s="44"/>
      <c r="AF686" s="90"/>
      <c r="AG686" s="94"/>
      <c r="AH686" s="90"/>
      <c r="AI686" s="90"/>
      <c r="AJ686" s="94"/>
      <c r="AK686" s="90"/>
      <c r="AL686" s="90"/>
      <c r="AM686" s="94"/>
      <c r="AN686" s="44"/>
      <c r="AO686" s="90"/>
      <c r="AP686" s="45"/>
      <c r="AQ686" s="44"/>
      <c r="AR686" s="90"/>
      <c r="AS686" s="97"/>
      <c r="AT686" s="98"/>
      <c r="AU686" s="98"/>
      <c r="AV686" s="98"/>
      <c r="AW686" s="98"/>
      <c r="AX686" s="98"/>
      <c r="AY686" s="98"/>
      <c r="AZ686" s="98"/>
      <c r="BA686" s="99"/>
      <c r="BB686" s="99"/>
      <c r="BC686" s="99"/>
      <c r="BD686" s="99"/>
      <c r="BE686" s="99"/>
      <c r="BF686" s="99"/>
      <c r="BG686" s="119"/>
      <c r="BH686" s="119"/>
      <c r="BI686" s="119"/>
      <c r="BJ686" s="119"/>
      <c r="BK686" s="119"/>
      <c r="BL686" s="119"/>
      <c r="BM686" s="119"/>
      <c r="BN686" s="119"/>
      <c r="BO686" s="119"/>
      <c r="BP686" s="119"/>
      <c r="BQ686" s="119"/>
      <c r="BR686" s="119"/>
      <c r="BS686" s="119"/>
      <c r="BT686" s="119"/>
      <c r="BU686" s="119"/>
      <c r="BV686" s="119"/>
      <c r="BW686" s="119"/>
      <c r="BX686" s="119"/>
      <c r="BY686" s="119"/>
      <c r="BZ686" s="119"/>
      <c r="CA686" s="119"/>
    </row>
    <row r="687" spans="1:79" ht="24" hidden="1" customHeight="1" outlineLevel="1">
      <c r="B687" s="88"/>
      <c r="C687" s="89"/>
      <c r="D687" s="89"/>
      <c r="E687" s="90"/>
      <c r="F687" s="91"/>
      <c r="G687" s="44" t="s">
        <v>14</v>
      </c>
      <c r="H687" s="96">
        <v>43332</v>
      </c>
      <c r="I687" s="105">
        <v>0</v>
      </c>
      <c r="J687" s="92"/>
      <c r="K687" s="92"/>
      <c r="L687" s="92"/>
      <c r="M687" s="93"/>
      <c r="N687" s="90"/>
      <c r="O687" s="94"/>
      <c r="P687" s="90"/>
      <c r="Q687" s="90"/>
      <c r="R687" s="94"/>
      <c r="S687" s="90"/>
      <c r="T687" s="90"/>
      <c r="U687" s="94"/>
      <c r="V687" s="44"/>
      <c r="W687" s="90"/>
      <c r="X687" s="45"/>
      <c r="Y687" s="44"/>
      <c r="Z687" s="90"/>
      <c r="AA687" s="94"/>
      <c r="AB687" s="44"/>
      <c r="AC687" s="90"/>
      <c r="AD687" s="45"/>
      <c r="AE687" s="44"/>
      <c r="AF687" s="90"/>
      <c r="AG687" s="94"/>
      <c r="AH687" s="90"/>
      <c r="AI687" s="90"/>
      <c r="AJ687" s="94"/>
      <c r="AK687" s="90"/>
      <c r="AL687" s="90"/>
      <c r="AM687" s="94"/>
      <c r="AN687" s="44"/>
      <c r="AO687" s="90"/>
      <c r="AP687" s="45"/>
      <c r="AQ687" s="44"/>
      <c r="AR687" s="90"/>
      <c r="AS687" s="97"/>
      <c r="AT687" s="98"/>
      <c r="AU687" s="98"/>
      <c r="AV687" s="98"/>
      <c r="AW687" s="98"/>
      <c r="AX687" s="98"/>
      <c r="AY687" s="98"/>
      <c r="AZ687" s="98"/>
      <c r="BA687" s="99"/>
      <c r="BB687" s="99"/>
      <c r="BC687" s="99"/>
      <c r="BD687" s="99"/>
      <c r="BE687" s="99"/>
      <c r="BF687" s="99"/>
      <c r="BG687" s="119"/>
      <c r="BH687" s="119"/>
      <c r="BI687" s="119"/>
      <c r="BJ687" s="119"/>
      <c r="BK687" s="119"/>
      <c r="BL687" s="119"/>
      <c r="BM687" s="119"/>
      <c r="BN687" s="119"/>
      <c r="BO687" s="119"/>
      <c r="BP687" s="119"/>
      <c r="BQ687" s="119"/>
      <c r="BR687" s="119"/>
      <c r="BS687" s="119"/>
      <c r="BT687" s="119"/>
      <c r="BU687" s="119"/>
      <c r="BV687" s="119"/>
      <c r="BW687" s="119"/>
      <c r="BX687" s="119"/>
      <c r="BY687" s="119"/>
      <c r="BZ687" s="119"/>
      <c r="CA687" s="119"/>
    </row>
    <row r="688" spans="1:79" ht="24" hidden="1" customHeight="1" outlineLevel="1">
      <c r="B688" s="88"/>
      <c r="C688" s="89"/>
      <c r="D688" s="89"/>
      <c r="E688" s="90"/>
      <c r="F688" s="91"/>
      <c r="G688" s="44" t="s">
        <v>14</v>
      </c>
      <c r="H688" s="96">
        <v>43333</v>
      </c>
      <c r="I688" s="105">
        <v>0</v>
      </c>
      <c r="J688" s="92"/>
      <c r="K688" s="92"/>
      <c r="L688" s="92"/>
      <c r="M688" s="93"/>
      <c r="N688" s="90"/>
      <c r="O688" s="94"/>
      <c r="P688" s="90"/>
      <c r="Q688" s="90"/>
      <c r="R688" s="94"/>
      <c r="S688" s="90"/>
      <c r="T688" s="90"/>
      <c r="U688" s="94"/>
      <c r="V688" s="44"/>
      <c r="W688" s="90"/>
      <c r="X688" s="45"/>
      <c r="Y688" s="44"/>
      <c r="Z688" s="90"/>
      <c r="AA688" s="94"/>
      <c r="AB688" s="44"/>
      <c r="AC688" s="90"/>
      <c r="AD688" s="45"/>
      <c r="AE688" s="44"/>
      <c r="AF688" s="90"/>
      <c r="AG688" s="94"/>
      <c r="AH688" s="90"/>
      <c r="AI688" s="90"/>
      <c r="AJ688" s="94"/>
      <c r="AK688" s="90"/>
      <c r="AL688" s="90"/>
      <c r="AM688" s="94"/>
      <c r="AN688" s="44"/>
      <c r="AO688" s="90"/>
      <c r="AP688" s="45"/>
      <c r="AQ688" s="44"/>
      <c r="AR688" s="90"/>
      <c r="AS688" s="97"/>
      <c r="AT688" s="98"/>
      <c r="AU688" s="98"/>
      <c r="AV688" s="98"/>
      <c r="AW688" s="98"/>
      <c r="AX688" s="98"/>
      <c r="AY688" s="98"/>
      <c r="AZ688" s="98"/>
      <c r="BA688" s="99"/>
      <c r="BB688" s="99"/>
      <c r="BC688" s="99"/>
      <c r="BD688" s="99"/>
      <c r="BE688" s="99"/>
      <c r="BF688" s="99"/>
      <c r="BG688" s="119"/>
      <c r="BH688" s="119"/>
      <c r="BI688" s="119"/>
      <c r="BJ688" s="119"/>
      <c r="BK688" s="119"/>
      <c r="BL688" s="119"/>
      <c r="BM688" s="119"/>
      <c r="BN688" s="119"/>
      <c r="BO688" s="119"/>
      <c r="BP688" s="119"/>
      <c r="BQ688" s="119"/>
      <c r="BR688" s="119"/>
      <c r="BS688" s="119"/>
      <c r="BT688" s="119"/>
      <c r="BU688" s="119"/>
      <c r="BV688" s="119"/>
      <c r="BW688" s="119"/>
      <c r="BX688" s="119"/>
      <c r="BY688" s="119"/>
      <c r="BZ688" s="119"/>
      <c r="CA688" s="119"/>
    </row>
    <row r="689" spans="1:79" ht="24" hidden="1" customHeight="1" outlineLevel="1">
      <c r="B689" s="88"/>
      <c r="C689" s="89"/>
      <c r="D689" s="89"/>
      <c r="E689" s="90"/>
      <c r="F689" s="91"/>
      <c r="G689" s="44" t="s">
        <v>14</v>
      </c>
      <c r="H689" s="96">
        <v>43334</v>
      </c>
      <c r="I689" s="105">
        <v>0</v>
      </c>
      <c r="J689" s="92"/>
      <c r="K689" s="92"/>
      <c r="L689" s="92"/>
      <c r="M689" s="93"/>
      <c r="N689" s="90"/>
      <c r="O689" s="94"/>
      <c r="P689" s="90"/>
      <c r="Q689" s="90"/>
      <c r="R689" s="94"/>
      <c r="S689" s="90"/>
      <c r="T689" s="90"/>
      <c r="U689" s="94"/>
      <c r="V689" s="44"/>
      <c r="W689" s="90"/>
      <c r="X689" s="45"/>
      <c r="Y689" s="44"/>
      <c r="Z689" s="90"/>
      <c r="AA689" s="94"/>
      <c r="AB689" s="44"/>
      <c r="AC689" s="90"/>
      <c r="AD689" s="45"/>
      <c r="AE689" s="44"/>
      <c r="AF689" s="90"/>
      <c r="AG689" s="94"/>
      <c r="AH689" s="90"/>
      <c r="AI689" s="90"/>
      <c r="AJ689" s="94"/>
      <c r="AK689" s="90"/>
      <c r="AL689" s="90"/>
      <c r="AM689" s="94"/>
      <c r="AN689" s="44"/>
      <c r="AO689" s="90"/>
      <c r="AP689" s="45"/>
      <c r="AQ689" s="44"/>
      <c r="AR689" s="90"/>
      <c r="AS689" s="97"/>
      <c r="AT689" s="98"/>
      <c r="AU689" s="98"/>
      <c r="AV689" s="98"/>
      <c r="AW689" s="98"/>
      <c r="AX689" s="98"/>
      <c r="AY689" s="98"/>
      <c r="AZ689" s="98"/>
      <c r="BA689" s="99"/>
      <c r="BB689" s="99"/>
      <c r="BC689" s="99"/>
      <c r="BD689" s="99"/>
      <c r="BE689" s="99"/>
      <c r="BF689" s="99"/>
      <c r="BG689" s="119"/>
      <c r="BH689" s="119"/>
      <c r="BI689" s="119"/>
      <c r="BJ689" s="119"/>
      <c r="BK689" s="119"/>
      <c r="BL689" s="119"/>
      <c r="BM689" s="119"/>
      <c r="BN689" s="119"/>
      <c r="BO689" s="119"/>
      <c r="BP689" s="119"/>
      <c r="BQ689" s="119"/>
      <c r="BR689" s="119"/>
      <c r="BS689" s="119"/>
      <c r="BT689" s="119"/>
      <c r="BU689" s="119"/>
      <c r="BV689" s="119"/>
      <c r="BW689" s="119"/>
      <c r="BX689" s="119"/>
      <c r="BY689" s="119"/>
      <c r="BZ689" s="119"/>
      <c r="CA689" s="119"/>
    </row>
    <row r="690" spans="1:79" ht="24" hidden="1" customHeight="1" outlineLevel="1">
      <c r="B690" s="88"/>
      <c r="C690" s="89"/>
      <c r="D690" s="89"/>
      <c r="E690" s="90"/>
      <c r="F690" s="91"/>
      <c r="G690" s="44" t="s">
        <v>14</v>
      </c>
      <c r="H690" s="96">
        <v>43335</v>
      </c>
      <c r="I690" s="105">
        <v>0</v>
      </c>
      <c r="J690" s="92"/>
      <c r="K690" s="92"/>
      <c r="L690" s="92"/>
      <c r="M690" s="93"/>
      <c r="N690" s="90"/>
      <c r="O690" s="94"/>
      <c r="P690" s="90"/>
      <c r="Q690" s="90"/>
      <c r="R690" s="94"/>
      <c r="S690" s="90"/>
      <c r="T690" s="90"/>
      <c r="U690" s="94"/>
      <c r="V690" s="44"/>
      <c r="W690" s="90"/>
      <c r="X690" s="45"/>
      <c r="Y690" s="44"/>
      <c r="Z690" s="90"/>
      <c r="AA690" s="94"/>
      <c r="AB690" s="44"/>
      <c r="AC690" s="90"/>
      <c r="AD690" s="45"/>
      <c r="AE690" s="44"/>
      <c r="AF690" s="90"/>
      <c r="AG690" s="94"/>
      <c r="AH690" s="90"/>
      <c r="AI690" s="90"/>
      <c r="AJ690" s="94"/>
      <c r="AK690" s="90"/>
      <c r="AL690" s="90"/>
      <c r="AM690" s="94"/>
      <c r="AN690" s="44"/>
      <c r="AO690" s="90"/>
      <c r="AP690" s="45"/>
      <c r="AQ690" s="44"/>
      <c r="AR690" s="90"/>
      <c r="AS690" s="97"/>
      <c r="AT690" s="98"/>
      <c r="AU690" s="98"/>
      <c r="AV690" s="98"/>
      <c r="AW690" s="98"/>
      <c r="AX690" s="98"/>
      <c r="AY690" s="98"/>
      <c r="AZ690" s="98"/>
      <c r="BA690" s="99"/>
      <c r="BB690" s="99"/>
      <c r="BC690" s="99"/>
      <c r="BD690" s="99"/>
      <c r="BE690" s="99"/>
      <c r="BF690" s="99"/>
      <c r="BG690" s="119"/>
      <c r="BH690" s="119"/>
      <c r="BI690" s="119"/>
      <c r="BJ690" s="119"/>
      <c r="BK690" s="119"/>
      <c r="BL690" s="119"/>
      <c r="BM690" s="119"/>
      <c r="BN690" s="119"/>
      <c r="BO690" s="119"/>
      <c r="BP690" s="119"/>
      <c r="BQ690" s="119"/>
      <c r="BR690" s="119"/>
      <c r="BS690" s="119"/>
      <c r="BT690" s="119"/>
      <c r="BU690" s="119"/>
      <c r="BV690" s="119"/>
      <c r="BW690" s="119"/>
      <c r="BX690" s="119"/>
      <c r="BY690" s="119"/>
      <c r="BZ690" s="119"/>
      <c r="CA690" s="119"/>
    </row>
    <row r="691" spans="1:79" ht="24" hidden="1" customHeight="1" outlineLevel="1">
      <c r="B691" s="88"/>
      <c r="C691" s="89"/>
      <c r="D691" s="89"/>
      <c r="E691" s="90"/>
      <c r="F691" s="91"/>
      <c r="G691" s="44" t="s">
        <v>14</v>
      </c>
      <c r="H691" s="96">
        <v>43336</v>
      </c>
      <c r="I691" s="105">
        <v>0</v>
      </c>
      <c r="J691" s="92"/>
      <c r="K691" s="92"/>
      <c r="L691" s="92"/>
      <c r="M691" s="93"/>
      <c r="N691" s="90"/>
      <c r="O691" s="94"/>
      <c r="P691" s="90"/>
      <c r="Q691" s="90"/>
      <c r="R691" s="94"/>
      <c r="S691" s="90"/>
      <c r="T691" s="90"/>
      <c r="U691" s="94"/>
      <c r="V691" s="44"/>
      <c r="W691" s="90"/>
      <c r="X691" s="45"/>
      <c r="Y691" s="44"/>
      <c r="Z691" s="90"/>
      <c r="AA691" s="94"/>
      <c r="AB691" s="44"/>
      <c r="AC691" s="90"/>
      <c r="AD691" s="45"/>
      <c r="AE691" s="44"/>
      <c r="AF691" s="90"/>
      <c r="AG691" s="94"/>
      <c r="AH691" s="90"/>
      <c r="AI691" s="90"/>
      <c r="AJ691" s="94"/>
      <c r="AK691" s="90"/>
      <c r="AL691" s="90"/>
      <c r="AM691" s="94"/>
      <c r="AN691" s="44"/>
      <c r="AO691" s="90"/>
      <c r="AP691" s="45"/>
      <c r="AQ691" s="44"/>
      <c r="AR691" s="90"/>
      <c r="AS691" s="97"/>
      <c r="AT691" s="98"/>
      <c r="AU691" s="98"/>
      <c r="AV691" s="98"/>
      <c r="AW691" s="98"/>
      <c r="AX691" s="98"/>
      <c r="AY691" s="98"/>
      <c r="AZ691" s="98"/>
      <c r="BA691" s="99"/>
      <c r="BB691" s="99"/>
      <c r="BC691" s="99"/>
      <c r="BD691" s="99"/>
      <c r="BE691" s="99"/>
      <c r="BF691" s="99"/>
      <c r="BG691" s="119"/>
      <c r="BH691" s="119"/>
      <c r="BI691" s="119"/>
      <c r="BJ691" s="119"/>
      <c r="BK691" s="119"/>
      <c r="BL691" s="119"/>
      <c r="BM691" s="119"/>
      <c r="BN691" s="119"/>
      <c r="BO691" s="119"/>
      <c r="BP691" s="119"/>
      <c r="BQ691" s="119"/>
      <c r="BR691" s="119"/>
      <c r="BS691" s="119"/>
      <c r="BT691" s="119"/>
      <c r="BU691" s="119"/>
      <c r="BV691" s="119"/>
      <c r="BW691" s="119"/>
      <c r="BX691" s="119"/>
      <c r="BY691" s="119"/>
      <c r="BZ691" s="119"/>
      <c r="CA691" s="119"/>
    </row>
    <row r="692" spans="1:79" ht="24" hidden="1" customHeight="1" outlineLevel="1">
      <c r="B692" s="88"/>
      <c r="C692" s="89"/>
      <c r="D692" s="89"/>
      <c r="E692" s="90"/>
      <c r="F692" s="91"/>
      <c r="G692" s="44" t="s">
        <v>14</v>
      </c>
      <c r="H692" s="96">
        <v>43337</v>
      </c>
      <c r="I692" s="105">
        <v>0</v>
      </c>
      <c r="J692" s="92"/>
      <c r="K692" s="92"/>
      <c r="L692" s="92"/>
      <c r="M692" s="93"/>
      <c r="N692" s="90"/>
      <c r="O692" s="94"/>
      <c r="P692" s="90"/>
      <c r="Q692" s="90"/>
      <c r="R692" s="94"/>
      <c r="S692" s="90"/>
      <c r="T692" s="90"/>
      <c r="U692" s="94"/>
      <c r="V692" s="44"/>
      <c r="W692" s="90"/>
      <c r="X692" s="45"/>
      <c r="Y692" s="44"/>
      <c r="Z692" s="90"/>
      <c r="AA692" s="94"/>
      <c r="AB692" s="44"/>
      <c r="AC692" s="90"/>
      <c r="AD692" s="45"/>
      <c r="AE692" s="44"/>
      <c r="AF692" s="90"/>
      <c r="AG692" s="94"/>
      <c r="AH692" s="90"/>
      <c r="AI692" s="90"/>
      <c r="AJ692" s="94"/>
      <c r="AK692" s="90"/>
      <c r="AL692" s="90"/>
      <c r="AM692" s="94"/>
      <c r="AN692" s="44"/>
      <c r="AO692" s="90"/>
      <c r="AP692" s="45"/>
      <c r="AQ692" s="44"/>
      <c r="AR692" s="90"/>
      <c r="AS692" s="97"/>
      <c r="AT692" s="98"/>
      <c r="AU692" s="98"/>
      <c r="AV692" s="98"/>
      <c r="AW692" s="98"/>
      <c r="AX692" s="98"/>
      <c r="AY692" s="98"/>
      <c r="AZ692" s="98"/>
      <c r="BA692" s="99"/>
      <c r="BB692" s="99"/>
      <c r="BC692" s="99"/>
      <c r="BD692" s="99"/>
      <c r="BE692" s="99"/>
      <c r="BF692" s="99"/>
      <c r="BG692" s="119"/>
      <c r="BH692" s="119"/>
      <c r="BI692" s="119"/>
      <c r="BJ692" s="119"/>
      <c r="BK692" s="119"/>
      <c r="BL692" s="119"/>
      <c r="BM692" s="119"/>
      <c r="BN692" s="119"/>
      <c r="BO692" s="119"/>
      <c r="BP692" s="119"/>
      <c r="BQ692" s="119"/>
      <c r="BR692" s="119"/>
      <c r="BS692" s="119"/>
      <c r="BT692" s="119"/>
      <c r="BU692" s="119"/>
      <c r="BV692" s="119"/>
      <c r="BW692" s="119"/>
      <c r="BX692" s="119"/>
      <c r="BY692" s="119"/>
      <c r="BZ692" s="119"/>
      <c r="CA692" s="119"/>
    </row>
    <row r="693" spans="1:79" ht="24" hidden="1" customHeight="1" outlineLevel="1">
      <c r="B693" s="88"/>
      <c r="C693" s="89"/>
      <c r="D693" s="89"/>
      <c r="E693" s="90"/>
      <c r="F693" s="91"/>
      <c r="G693" s="44" t="s">
        <v>14</v>
      </c>
      <c r="H693" s="96">
        <v>43338</v>
      </c>
      <c r="I693" s="105">
        <v>0</v>
      </c>
      <c r="J693" s="92"/>
      <c r="K693" s="92"/>
      <c r="L693" s="92"/>
      <c r="M693" s="93"/>
      <c r="N693" s="90"/>
      <c r="O693" s="94"/>
      <c r="P693" s="90"/>
      <c r="Q693" s="90"/>
      <c r="R693" s="94"/>
      <c r="S693" s="90"/>
      <c r="T693" s="90"/>
      <c r="U693" s="94"/>
      <c r="V693" s="44"/>
      <c r="W693" s="90"/>
      <c r="X693" s="45"/>
      <c r="Y693" s="44"/>
      <c r="Z693" s="90"/>
      <c r="AA693" s="94"/>
      <c r="AB693" s="44"/>
      <c r="AC693" s="90"/>
      <c r="AD693" s="45"/>
      <c r="AE693" s="44"/>
      <c r="AF693" s="90"/>
      <c r="AG693" s="94"/>
      <c r="AH693" s="90"/>
      <c r="AI693" s="90"/>
      <c r="AJ693" s="94"/>
      <c r="AK693" s="90"/>
      <c r="AL693" s="90"/>
      <c r="AM693" s="94"/>
      <c r="AN693" s="44"/>
      <c r="AO693" s="90"/>
      <c r="AP693" s="45"/>
      <c r="AQ693" s="44"/>
      <c r="AR693" s="90"/>
      <c r="AS693" s="97"/>
      <c r="AT693" s="98"/>
      <c r="AU693" s="98"/>
      <c r="AV693" s="98"/>
      <c r="AW693" s="98"/>
      <c r="AX693" s="98"/>
      <c r="AY693" s="98"/>
      <c r="AZ693" s="98"/>
      <c r="BA693" s="99"/>
      <c r="BB693" s="99"/>
      <c r="BC693" s="99"/>
      <c r="BD693" s="99"/>
      <c r="BE693" s="99"/>
      <c r="BF693" s="99"/>
      <c r="BG693" s="119"/>
      <c r="BH693" s="119"/>
      <c r="BI693" s="119"/>
      <c r="BJ693" s="119"/>
      <c r="BK693" s="119"/>
      <c r="BL693" s="119"/>
      <c r="BM693" s="119"/>
      <c r="BN693" s="119"/>
      <c r="BO693" s="119"/>
      <c r="BP693" s="119"/>
      <c r="BQ693" s="119"/>
      <c r="BR693" s="119"/>
      <c r="BS693" s="119"/>
      <c r="BT693" s="119"/>
      <c r="BU693" s="119"/>
      <c r="BV693" s="119"/>
      <c r="BW693" s="119"/>
      <c r="BX693" s="119"/>
      <c r="BY693" s="119"/>
      <c r="BZ693" s="119"/>
      <c r="CA693" s="119"/>
    </row>
    <row r="694" spans="1:79" ht="24" hidden="1" customHeight="1" outlineLevel="1">
      <c r="B694" s="88"/>
      <c r="C694" s="89"/>
      <c r="D694" s="89"/>
      <c r="E694" s="90"/>
      <c r="F694" s="91"/>
      <c r="G694" s="44" t="s">
        <v>14</v>
      </c>
      <c r="H694" s="96">
        <v>43339</v>
      </c>
      <c r="I694" s="105">
        <v>0</v>
      </c>
      <c r="J694" s="92"/>
      <c r="K694" s="92"/>
      <c r="L694" s="92"/>
      <c r="M694" s="93"/>
      <c r="N694" s="90"/>
      <c r="O694" s="94"/>
      <c r="P694" s="90"/>
      <c r="Q694" s="90"/>
      <c r="R694" s="94"/>
      <c r="S694" s="90"/>
      <c r="T694" s="90"/>
      <c r="U694" s="94"/>
      <c r="V694" s="44"/>
      <c r="W694" s="90"/>
      <c r="X694" s="45"/>
      <c r="Y694" s="44"/>
      <c r="Z694" s="90"/>
      <c r="AA694" s="94"/>
      <c r="AB694" s="44"/>
      <c r="AC694" s="90"/>
      <c r="AD694" s="45"/>
      <c r="AE694" s="44"/>
      <c r="AF694" s="90"/>
      <c r="AG694" s="94"/>
      <c r="AH694" s="90"/>
      <c r="AI694" s="90"/>
      <c r="AJ694" s="94"/>
      <c r="AK694" s="90"/>
      <c r="AL694" s="90"/>
      <c r="AM694" s="94"/>
      <c r="AN694" s="44"/>
      <c r="AO694" s="90"/>
      <c r="AP694" s="45"/>
      <c r="AQ694" s="44"/>
      <c r="AR694" s="90"/>
      <c r="AS694" s="97"/>
      <c r="AT694" s="98"/>
      <c r="AU694" s="98"/>
      <c r="AV694" s="98"/>
      <c r="AW694" s="98"/>
      <c r="AX694" s="98"/>
      <c r="AY694" s="98"/>
      <c r="AZ694" s="98"/>
      <c r="BA694" s="99"/>
      <c r="BB694" s="99"/>
      <c r="BC694" s="99"/>
      <c r="BD694" s="99"/>
      <c r="BE694" s="99"/>
      <c r="BF694" s="99"/>
      <c r="BG694" s="119"/>
      <c r="BH694" s="119"/>
      <c r="BI694" s="119"/>
      <c r="BJ694" s="119"/>
      <c r="BK694" s="119"/>
      <c r="BL694" s="119"/>
      <c r="BM694" s="119"/>
      <c r="BN694" s="119"/>
      <c r="BO694" s="119"/>
      <c r="BP694" s="119"/>
      <c r="BQ694" s="119"/>
      <c r="BR694" s="119"/>
      <c r="BS694" s="119"/>
      <c r="BT694" s="119"/>
      <c r="BU694" s="119"/>
      <c r="BV694" s="119"/>
      <c r="BW694" s="119"/>
      <c r="BX694" s="119"/>
      <c r="BY694" s="119"/>
      <c r="BZ694" s="119"/>
      <c r="CA694" s="119"/>
    </row>
    <row r="695" spans="1:79" ht="24" hidden="1" customHeight="1" outlineLevel="1">
      <c r="B695" s="88"/>
      <c r="C695" s="89"/>
      <c r="D695" s="89"/>
      <c r="E695" s="90"/>
      <c r="F695" s="91"/>
      <c r="G695" s="44" t="s">
        <v>14</v>
      </c>
      <c r="H695" s="96">
        <v>43340</v>
      </c>
      <c r="I695" s="105">
        <v>0</v>
      </c>
      <c r="J695" s="92"/>
      <c r="K695" s="92"/>
      <c r="L695" s="92"/>
      <c r="M695" s="93"/>
      <c r="N695" s="90"/>
      <c r="O695" s="94"/>
      <c r="P695" s="90"/>
      <c r="Q695" s="90"/>
      <c r="R695" s="94"/>
      <c r="S695" s="90"/>
      <c r="T695" s="90"/>
      <c r="U695" s="94"/>
      <c r="V695" s="44"/>
      <c r="W695" s="90"/>
      <c r="X695" s="45"/>
      <c r="Y695" s="44"/>
      <c r="Z695" s="90"/>
      <c r="AA695" s="94"/>
      <c r="AB695" s="44"/>
      <c r="AC695" s="90"/>
      <c r="AD695" s="45"/>
      <c r="AE695" s="44"/>
      <c r="AF695" s="90"/>
      <c r="AG695" s="94"/>
      <c r="AH695" s="90"/>
      <c r="AI695" s="90"/>
      <c r="AJ695" s="94"/>
      <c r="AK695" s="90"/>
      <c r="AL695" s="90"/>
      <c r="AM695" s="94"/>
      <c r="AN695" s="44"/>
      <c r="AO695" s="90"/>
      <c r="AP695" s="45"/>
      <c r="AQ695" s="44"/>
      <c r="AR695" s="90"/>
      <c r="AS695" s="97"/>
      <c r="AT695" s="98"/>
      <c r="AU695" s="98"/>
      <c r="AV695" s="98"/>
      <c r="AW695" s="98"/>
      <c r="AX695" s="98"/>
      <c r="AY695" s="98"/>
      <c r="AZ695" s="98"/>
      <c r="BA695" s="99"/>
      <c r="BB695" s="99"/>
      <c r="BC695" s="99"/>
      <c r="BD695" s="99"/>
      <c r="BE695" s="99"/>
      <c r="BF695" s="99"/>
      <c r="BG695" s="119"/>
      <c r="BH695" s="119"/>
      <c r="BI695" s="119"/>
      <c r="BJ695" s="119"/>
      <c r="BK695" s="119"/>
      <c r="BL695" s="119"/>
      <c r="BM695" s="119"/>
      <c r="BN695" s="119"/>
      <c r="BO695" s="119"/>
      <c r="BP695" s="119"/>
      <c r="BQ695" s="119"/>
      <c r="BR695" s="119"/>
      <c r="BS695" s="119"/>
      <c r="BT695" s="119"/>
      <c r="BU695" s="119"/>
      <c r="BV695" s="119"/>
      <c r="BW695" s="119"/>
      <c r="BX695" s="119"/>
      <c r="BY695" s="119"/>
      <c r="BZ695" s="119"/>
      <c r="CA695" s="119"/>
    </row>
    <row r="696" spans="1:79" ht="24" hidden="1" customHeight="1" outlineLevel="1">
      <c r="B696" s="88"/>
      <c r="C696" s="89"/>
      <c r="D696" s="89"/>
      <c r="E696" s="90"/>
      <c r="F696" s="91"/>
      <c r="G696" s="44" t="s">
        <v>14</v>
      </c>
      <c r="H696" s="96">
        <v>43341</v>
      </c>
      <c r="I696" s="105">
        <v>0</v>
      </c>
      <c r="J696" s="92"/>
      <c r="K696" s="92"/>
      <c r="L696" s="92"/>
      <c r="M696" s="93"/>
      <c r="N696" s="90"/>
      <c r="O696" s="94"/>
      <c r="P696" s="90"/>
      <c r="Q696" s="90"/>
      <c r="R696" s="94"/>
      <c r="S696" s="90"/>
      <c r="T696" s="90"/>
      <c r="U696" s="94"/>
      <c r="V696" s="44"/>
      <c r="W696" s="90"/>
      <c r="X696" s="45"/>
      <c r="Y696" s="44"/>
      <c r="Z696" s="90"/>
      <c r="AA696" s="94"/>
      <c r="AB696" s="44"/>
      <c r="AC696" s="90"/>
      <c r="AD696" s="45"/>
      <c r="AE696" s="44"/>
      <c r="AF696" s="90"/>
      <c r="AG696" s="94"/>
      <c r="AH696" s="90"/>
      <c r="AI696" s="90"/>
      <c r="AJ696" s="94"/>
      <c r="AK696" s="90"/>
      <c r="AL696" s="90"/>
      <c r="AM696" s="94"/>
      <c r="AN696" s="44"/>
      <c r="AO696" s="90"/>
      <c r="AP696" s="45"/>
      <c r="AQ696" s="44"/>
      <c r="AR696" s="90"/>
      <c r="AS696" s="97"/>
      <c r="AT696" s="98"/>
      <c r="AU696" s="98"/>
      <c r="AV696" s="98"/>
      <c r="AW696" s="98"/>
      <c r="AX696" s="98"/>
      <c r="AY696" s="98"/>
      <c r="AZ696" s="98"/>
      <c r="BA696" s="99"/>
      <c r="BB696" s="99"/>
      <c r="BC696" s="99"/>
      <c r="BD696" s="99"/>
      <c r="BE696" s="99"/>
      <c r="BF696" s="99"/>
      <c r="BG696" s="119"/>
      <c r="BH696" s="119"/>
      <c r="BI696" s="119"/>
      <c r="BJ696" s="119"/>
      <c r="BK696" s="119"/>
      <c r="BL696" s="119"/>
      <c r="BM696" s="119"/>
      <c r="BN696" s="119"/>
      <c r="BO696" s="119"/>
      <c r="BP696" s="119"/>
      <c r="BQ696" s="119"/>
      <c r="BR696" s="119"/>
      <c r="BS696" s="119"/>
      <c r="BT696" s="119"/>
      <c r="BU696" s="119"/>
      <c r="BV696" s="119"/>
      <c r="BW696" s="119"/>
      <c r="BX696" s="119"/>
      <c r="BY696" s="119"/>
      <c r="BZ696" s="119"/>
      <c r="CA696" s="119"/>
    </row>
    <row r="697" spans="1:79" ht="24" hidden="1" customHeight="1" outlineLevel="1">
      <c r="B697" s="88"/>
      <c r="C697" s="89"/>
      <c r="D697" s="89"/>
      <c r="E697" s="90"/>
      <c r="F697" s="91"/>
      <c r="G697" s="44" t="s">
        <v>14</v>
      </c>
      <c r="H697" s="96">
        <v>43342</v>
      </c>
      <c r="I697" s="105">
        <v>0</v>
      </c>
      <c r="J697" s="92"/>
      <c r="K697" s="92"/>
      <c r="L697" s="92"/>
      <c r="M697" s="93"/>
      <c r="N697" s="90"/>
      <c r="O697" s="94"/>
      <c r="P697" s="90"/>
      <c r="Q697" s="90"/>
      <c r="R697" s="94"/>
      <c r="S697" s="90"/>
      <c r="T697" s="90"/>
      <c r="U697" s="94"/>
      <c r="V697" s="44"/>
      <c r="W697" s="90"/>
      <c r="X697" s="45"/>
      <c r="Y697" s="44"/>
      <c r="Z697" s="90"/>
      <c r="AA697" s="94"/>
      <c r="AB697" s="44"/>
      <c r="AC697" s="90"/>
      <c r="AD697" s="45"/>
      <c r="AE697" s="44"/>
      <c r="AF697" s="90"/>
      <c r="AG697" s="94"/>
      <c r="AH697" s="90"/>
      <c r="AI697" s="90"/>
      <c r="AJ697" s="94"/>
      <c r="AK697" s="90"/>
      <c r="AL697" s="90"/>
      <c r="AM697" s="94"/>
      <c r="AN697" s="44"/>
      <c r="AO697" s="90"/>
      <c r="AP697" s="45"/>
      <c r="AQ697" s="44"/>
      <c r="AR697" s="90"/>
      <c r="AS697" s="97"/>
      <c r="AT697" s="98"/>
      <c r="AU697" s="98"/>
      <c r="AV697" s="98"/>
      <c r="AW697" s="98"/>
      <c r="AX697" s="98"/>
      <c r="AY697" s="98"/>
      <c r="AZ697" s="98"/>
      <c r="BA697" s="99"/>
      <c r="BB697" s="99"/>
      <c r="BC697" s="99"/>
      <c r="BD697" s="99"/>
      <c r="BE697" s="99"/>
      <c r="BF697" s="99"/>
      <c r="BG697" s="119"/>
      <c r="BH697" s="119"/>
      <c r="BI697" s="119"/>
      <c r="BJ697" s="119"/>
      <c r="BK697" s="119"/>
      <c r="BL697" s="119"/>
      <c r="BM697" s="119"/>
      <c r="BN697" s="119"/>
      <c r="BO697" s="119"/>
      <c r="BP697" s="119"/>
      <c r="BQ697" s="119"/>
      <c r="BR697" s="119"/>
      <c r="BS697" s="119"/>
      <c r="BT697" s="119"/>
      <c r="BU697" s="119"/>
      <c r="BV697" s="119"/>
      <c r="BW697" s="119"/>
      <c r="BX697" s="119"/>
      <c r="BY697" s="119"/>
      <c r="BZ697" s="119"/>
      <c r="CA697" s="119"/>
    </row>
    <row r="698" spans="1:79" ht="24" hidden="1" customHeight="1" outlineLevel="1">
      <c r="B698" s="88"/>
      <c r="C698" s="89"/>
      <c r="D698" s="89"/>
      <c r="E698" s="90"/>
      <c r="F698" s="91"/>
      <c r="G698" s="44" t="s">
        <v>14</v>
      </c>
      <c r="H698" s="96">
        <v>43343</v>
      </c>
      <c r="I698" s="105">
        <v>0</v>
      </c>
      <c r="J698" s="92"/>
      <c r="K698" s="92"/>
      <c r="L698" s="92"/>
      <c r="M698" s="93"/>
      <c r="N698" s="90"/>
      <c r="O698" s="94"/>
      <c r="P698" s="90"/>
      <c r="Q698" s="90"/>
      <c r="R698" s="94"/>
      <c r="S698" s="90"/>
      <c r="T698" s="90"/>
      <c r="U698" s="94"/>
      <c r="V698" s="44"/>
      <c r="W698" s="90"/>
      <c r="X698" s="45"/>
      <c r="Y698" s="44"/>
      <c r="Z698" s="90"/>
      <c r="AA698" s="94"/>
      <c r="AB698" s="44"/>
      <c r="AC698" s="90"/>
      <c r="AD698" s="45"/>
      <c r="AE698" s="44"/>
      <c r="AF698" s="90"/>
      <c r="AG698" s="94"/>
      <c r="AH698" s="90"/>
      <c r="AI698" s="90"/>
      <c r="AJ698" s="94"/>
      <c r="AK698" s="90"/>
      <c r="AL698" s="90"/>
      <c r="AM698" s="94"/>
      <c r="AN698" s="44"/>
      <c r="AO698" s="90"/>
      <c r="AP698" s="45"/>
      <c r="AQ698" s="44"/>
      <c r="AR698" s="90"/>
      <c r="AS698" s="97"/>
      <c r="AT698" s="98"/>
      <c r="AU698" s="98"/>
      <c r="AV698" s="98"/>
      <c r="AW698" s="98"/>
      <c r="AX698" s="98"/>
      <c r="AY698" s="98"/>
      <c r="AZ698" s="98"/>
      <c r="BA698" s="99"/>
      <c r="BB698" s="99"/>
      <c r="BC698" s="99"/>
      <c r="BD698" s="99"/>
      <c r="BE698" s="99"/>
      <c r="BF698" s="99"/>
      <c r="BG698" s="119"/>
      <c r="BH698" s="119"/>
      <c r="BI698" s="119"/>
      <c r="BJ698" s="119"/>
      <c r="BK698" s="119"/>
      <c r="BL698" s="119"/>
      <c r="BM698" s="119"/>
      <c r="BN698" s="119"/>
      <c r="BO698" s="119"/>
      <c r="BP698" s="119"/>
      <c r="BQ698" s="119"/>
      <c r="BR698" s="119"/>
      <c r="BS698" s="119"/>
      <c r="BT698" s="119"/>
      <c r="BU698" s="119"/>
      <c r="BV698" s="119"/>
      <c r="BW698" s="119"/>
      <c r="BX698" s="119"/>
      <c r="BY698" s="119"/>
      <c r="BZ698" s="119"/>
      <c r="CA698" s="119"/>
    </row>
    <row r="699" spans="1:79" ht="24" hidden="1" customHeight="1" outlineLevel="1">
      <c r="B699" s="88"/>
      <c r="C699" s="89"/>
      <c r="D699" s="89"/>
      <c r="E699" s="90"/>
      <c r="F699" s="91"/>
      <c r="G699" s="44" t="s">
        <v>14</v>
      </c>
      <c r="H699" s="96">
        <v>43344</v>
      </c>
      <c r="I699" s="105">
        <v>0</v>
      </c>
      <c r="J699" s="92"/>
      <c r="K699" s="92"/>
      <c r="L699" s="92"/>
      <c r="M699" s="93"/>
      <c r="N699" s="90"/>
      <c r="O699" s="94"/>
      <c r="P699" s="90"/>
      <c r="Q699" s="90"/>
      <c r="R699" s="94"/>
      <c r="S699" s="90"/>
      <c r="T699" s="90"/>
      <c r="U699" s="94"/>
      <c r="V699" s="44"/>
      <c r="W699" s="90"/>
      <c r="X699" s="45"/>
      <c r="Y699" s="44"/>
      <c r="Z699" s="90"/>
      <c r="AA699" s="94"/>
      <c r="AB699" s="44"/>
      <c r="AC699" s="90"/>
      <c r="AD699" s="45"/>
      <c r="AE699" s="44"/>
      <c r="AF699" s="90"/>
      <c r="AG699" s="94"/>
      <c r="AH699" s="90"/>
      <c r="AI699" s="90"/>
      <c r="AJ699" s="94"/>
      <c r="AK699" s="90"/>
      <c r="AL699" s="90"/>
      <c r="AM699" s="94"/>
      <c r="AN699" s="44"/>
      <c r="AO699" s="90"/>
      <c r="AP699" s="45"/>
      <c r="AQ699" s="44"/>
      <c r="AR699" s="90"/>
      <c r="AS699" s="97"/>
      <c r="AT699" s="98"/>
      <c r="AU699" s="98"/>
      <c r="AV699" s="98"/>
      <c r="AW699" s="98"/>
      <c r="AX699" s="98"/>
      <c r="AY699" s="98"/>
      <c r="AZ699" s="98"/>
      <c r="BA699" s="99"/>
      <c r="BB699" s="99"/>
      <c r="BC699" s="99"/>
      <c r="BD699" s="99"/>
      <c r="BE699" s="99"/>
      <c r="BF699" s="99"/>
      <c r="BG699" s="119"/>
      <c r="BH699" s="119"/>
      <c r="BI699" s="119"/>
      <c r="BJ699" s="119"/>
      <c r="BK699" s="119"/>
      <c r="BL699" s="119"/>
      <c r="BM699" s="119"/>
      <c r="BN699" s="119"/>
      <c r="BO699" s="119"/>
      <c r="BP699" s="119"/>
      <c r="BQ699" s="119"/>
      <c r="BR699" s="119"/>
      <c r="BS699" s="119"/>
      <c r="BT699" s="119"/>
      <c r="BU699" s="119"/>
      <c r="BV699" s="119"/>
      <c r="BW699" s="119"/>
      <c r="BX699" s="119"/>
      <c r="BY699" s="119"/>
      <c r="BZ699" s="119"/>
      <c r="CA699" s="119"/>
    </row>
    <row r="700" spans="1:79" ht="24" hidden="1" customHeight="1" outlineLevel="1">
      <c r="B700" s="88"/>
      <c r="C700" s="89"/>
      <c r="D700" s="89"/>
      <c r="E700" s="90"/>
      <c r="F700" s="91"/>
      <c r="G700" s="44" t="s">
        <v>14</v>
      </c>
      <c r="H700" s="96">
        <v>43345</v>
      </c>
      <c r="I700" s="105">
        <v>0</v>
      </c>
      <c r="J700" s="92"/>
      <c r="K700" s="92"/>
      <c r="L700" s="92"/>
      <c r="M700" s="93"/>
      <c r="N700" s="90"/>
      <c r="O700" s="94"/>
      <c r="P700" s="90"/>
      <c r="Q700" s="90"/>
      <c r="R700" s="94"/>
      <c r="S700" s="90"/>
      <c r="T700" s="90"/>
      <c r="U700" s="94"/>
      <c r="V700" s="44"/>
      <c r="W700" s="90"/>
      <c r="X700" s="45"/>
      <c r="Y700" s="44"/>
      <c r="Z700" s="90"/>
      <c r="AA700" s="94"/>
      <c r="AB700" s="44"/>
      <c r="AC700" s="90"/>
      <c r="AD700" s="45"/>
      <c r="AE700" s="44"/>
      <c r="AF700" s="90"/>
      <c r="AG700" s="94"/>
      <c r="AH700" s="90"/>
      <c r="AI700" s="90"/>
      <c r="AJ700" s="94"/>
      <c r="AK700" s="90"/>
      <c r="AL700" s="90"/>
      <c r="AM700" s="94"/>
      <c r="AN700" s="44"/>
      <c r="AO700" s="90"/>
      <c r="AP700" s="45"/>
      <c r="AQ700" s="44"/>
      <c r="AR700" s="90"/>
      <c r="AS700" s="97"/>
      <c r="AT700" s="98"/>
      <c r="AU700" s="98"/>
      <c r="AV700" s="98"/>
      <c r="AW700" s="98"/>
      <c r="AX700" s="98"/>
      <c r="AY700" s="98"/>
      <c r="AZ700" s="98"/>
      <c r="BA700" s="99"/>
      <c r="BB700" s="99"/>
      <c r="BC700" s="99"/>
      <c r="BD700" s="99"/>
      <c r="BE700" s="99"/>
      <c r="BF700" s="99"/>
      <c r="BG700" s="119"/>
      <c r="BH700" s="119"/>
      <c r="BI700" s="119"/>
      <c r="BJ700" s="119"/>
      <c r="BK700" s="119"/>
      <c r="BL700" s="119"/>
      <c r="BM700" s="119"/>
      <c r="BN700" s="119"/>
      <c r="BO700" s="119"/>
      <c r="BP700" s="119"/>
      <c r="BQ700" s="119"/>
      <c r="BR700" s="119"/>
      <c r="BS700" s="119"/>
      <c r="BT700" s="119"/>
      <c r="BU700" s="119"/>
      <c r="BV700" s="119"/>
      <c r="BW700" s="119"/>
      <c r="BX700" s="119"/>
      <c r="BY700" s="119"/>
      <c r="BZ700" s="119"/>
      <c r="CA700" s="119"/>
    </row>
    <row r="701" spans="1:79" ht="24" customHeight="1" collapsed="1">
      <c r="B701" s="86" t="s">
        <v>235</v>
      </c>
      <c r="C701" s="79" t="s">
        <v>212</v>
      </c>
      <c r="D701" s="79">
        <f>D672+1</f>
        <v>24</v>
      </c>
      <c r="E701" s="44">
        <v>1919</v>
      </c>
      <c r="F701" s="80" t="s">
        <v>240</v>
      </c>
      <c r="G701" s="44" t="s">
        <v>14</v>
      </c>
      <c r="H701" s="44"/>
      <c r="I701" s="105"/>
      <c r="J701" s="81">
        <v>40907</v>
      </c>
      <c r="K701" s="81" t="s">
        <v>169</v>
      </c>
      <c r="L701" s="81" t="s">
        <v>170</v>
      </c>
      <c r="M701" s="45"/>
      <c r="N701" s="44"/>
      <c r="O701" s="44"/>
      <c r="P701" s="45"/>
      <c r="Q701" s="44"/>
      <c r="R701" s="44"/>
      <c r="S701" s="45"/>
      <c r="T701" s="46" t="s">
        <v>211</v>
      </c>
      <c r="U701" s="46" t="s">
        <v>211</v>
      </c>
      <c r="V701" s="46" t="s">
        <v>211</v>
      </c>
      <c r="W701" s="46" t="s">
        <v>211</v>
      </c>
      <c r="X701" s="44"/>
      <c r="Y701" s="45"/>
      <c r="Z701" s="44"/>
      <c r="AA701" s="44"/>
      <c r="AB701" s="45"/>
      <c r="AC701" s="44"/>
      <c r="AD701" s="44"/>
      <c r="AE701" s="45"/>
      <c r="AF701" s="44"/>
      <c r="AG701" s="44"/>
      <c r="AH701" s="45"/>
      <c r="AI701" s="44"/>
      <c r="AJ701" s="44"/>
      <c r="AK701" s="45"/>
      <c r="AL701" s="44"/>
      <c r="AM701" s="44"/>
      <c r="AN701" s="45"/>
      <c r="AO701" s="44"/>
      <c r="AP701" s="44"/>
      <c r="AQ701" s="45"/>
      <c r="AR701" s="44"/>
      <c r="AS701" s="100">
        <v>0</v>
      </c>
      <c r="AT701" s="100">
        <v>0</v>
      </c>
      <c r="AU701" s="100">
        <v>0</v>
      </c>
      <c r="AV701" s="100">
        <v>0</v>
      </c>
      <c r="AW701" s="100">
        <v>0</v>
      </c>
      <c r="AX701" s="100">
        <v>0</v>
      </c>
      <c r="AY701" s="100">
        <v>0</v>
      </c>
      <c r="AZ701" s="100">
        <v>0</v>
      </c>
      <c r="BA701" s="100">
        <v>0</v>
      </c>
      <c r="BB701" s="100">
        <v>0</v>
      </c>
      <c r="BC701" s="100">
        <v>0</v>
      </c>
      <c r="BD701" s="100">
        <v>0</v>
      </c>
      <c r="BE701" s="100">
        <v>0</v>
      </c>
      <c r="BF701" s="100">
        <v>0</v>
      </c>
      <c r="BG701" s="100">
        <v>0</v>
      </c>
      <c r="BH701" s="100">
        <v>0</v>
      </c>
      <c r="BI701" s="100">
        <v>0</v>
      </c>
      <c r="BJ701" s="100">
        <v>0</v>
      </c>
      <c r="BK701" s="100">
        <v>0</v>
      </c>
      <c r="BL701" s="100">
        <v>0</v>
      </c>
      <c r="BM701" s="100">
        <v>0</v>
      </c>
      <c r="BN701" s="100">
        <v>0</v>
      </c>
      <c r="BO701" s="100">
        <v>0</v>
      </c>
      <c r="BP701" s="100">
        <v>0</v>
      </c>
      <c r="BQ701" s="100">
        <v>0</v>
      </c>
      <c r="BR701" s="100">
        <v>0</v>
      </c>
      <c r="BS701" s="100">
        <v>0</v>
      </c>
      <c r="BT701" s="100">
        <v>0</v>
      </c>
      <c r="BU701" s="100">
        <v>0</v>
      </c>
      <c r="BV701" s="100">
        <v>0</v>
      </c>
      <c r="BW701" s="100">
        <v>0</v>
      </c>
      <c r="BX701" s="100">
        <v>0</v>
      </c>
      <c r="BY701" s="100">
        <v>0</v>
      </c>
      <c r="BZ701" s="100">
        <v>0</v>
      </c>
      <c r="CA701" s="100">
        <v>0</v>
      </c>
    </row>
    <row r="702" spans="1:79" ht="24" hidden="1" customHeight="1" outlineLevel="1">
      <c r="A702" s="36">
        <v>1</v>
      </c>
      <c r="B702" s="88"/>
      <c r="C702" s="89"/>
      <c r="D702" s="89"/>
      <c r="E702" s="90"/>
      <c r="F702" s="91"/>
      <c r="G702" s="44" t="s">
        <v>14</v>
      </c>
      <c r="H702" s="96">
        <v>43318</v>
      </c>
      <c r="I702" s="105">
        <v>9</v>
      </c>
      <c r="J702" s="92"/>
      <c r="K702" s="92"/>
      <c r="L702" s="92"/>
      <c r="M702" s="93"/>
      <c r="N702" s="90"/>
      <c r="O702" s="94"/>
      <c r="P702" s="90"/>
      <c r="Q702" s="90"/>
      <c r="R702" s="94"/>
      <c r="S702" s="90"/>
      <c r="T702" s="90"/>
      <c r="U702" s="94"/>
      <c r="V702" s="46"/>
      <c r="W702" s="90"/>
      <c r="X702" s="44"/>
      <c r="Y702" s="45"/>
      <c r="Z702" s="90"/>
      <c r="AA702" s="94"/>
      <c r="AB702" s="45"/>
      <c r="AC702" s="90"/>
      <c r="AD702" s="44"/>
      <c r="AE702" s="45"/>
      <c r="AF702" s="90"/>
      <c r="AG702" s="94"/>
      <c r="AH702" s="90"/>
      <c r="AI702" s="90"/>
      <c r="AJ702" s="94"/>
      <c r="AK702" s="90"/>
      <c r="AL702" s="90"/>
      <c r="AM702" s="94"/>
      <c r="AN702" s="45"/>
      <c r="AO702" s="90"/>
      <c r="AP702" s="44"/>
      <c r="AQ702" s="45"/>
      <c r="AR702" s="90"/>
      <c r="AS702" s="97"/>
      <c r="AT702" s="98"/>
      <c r="AU702" s="98"/>
      <c r="AV702" s="98"/>
      <c r="AW702" s="98"/>
      <c r="AX702" s="98"/>
      <c r="AY702" s="98"/>
      <c r="AZ702" s="98"/>
      <c r="BA702" s="99"/>
      <c r="BB702" s="99"/>
      <c r="BC702" s="99"/>
      <c r="BD702" s="99"/>
      <c r="BE702" s="99"/>
      <c r="BF702" s="99"/>
      <c r="BG702" s="119"/>
      <c r="BH702" s="119"/>
      <c r="BI702" s="119"/>
      <c r="BJ702" s="119"/>
      <c r="BK702" s="119"/>
      <c r="BL702" s="119"/>
      <c r="BM702" s="119"/>
      <c r="BN702" s="119"/>
      <c r="BO702" s="119"/>
      <c r="BP702" s="119"/>
      <c r="BQ702" s="119"/>
      <c r="BR702" s="119"/>
      <c r="BS702" s="119"/>
      <c r="BT702" s="119"/>
      <c r="BU702" s="119"/>
      <c r="BV702" s="119"/>
      <c r="BW702" s="119"/>
      <c r="BX702" s="119"/>
      <c r="BY702" s="119"/>
      <c r="BZ702" s="119"/>
      <c r="CA702" s="119"/>
    </row>
    <row r="703" spans="1:79" ht="24" hidden="1" customHeight="1" outlineLevel="1">
      <c r="A703" s="36">
        <v>2</v>
      </c>
      <c r="B703" s="88"/>
      <c r="C703" s="89"/>
      <c r="D703" s="89"/>
      <c r="E703" s="90"/>
      <c r="F703" s="91"/>
      <c r="G703" s="44" t="s">
        <v>14</v>
      </c>
      <c r="H703" s="96">
        <v>43319</v>
      </c>
      <c r="I703" s="105">
        <v>0</v>
      </c>
      <c r="J703" s="92"/>
      <c r="K703" s="92"/>
      <c r="L703" s="92"/>
      <c r="M703" s="93"/>
      <c r="N703" s="90"/>
      <c r="O703" s="94"/>
      <c r="P703" s="90"/>
      <c r="Q703" s="90"/>
      <c r="R703" s="94"/>
      <c r="S703" s="90"/>
      <c r="T703" s="90"/>
      <c r="U703" s="94"/>
      <c r="V703" s="46"/>
      <c r="W703" s="90"/>
      <c r="X703" s="44"/>
      <c r="Y703" s="45"/>
      <c r="Z703" s="90"/>
      <c r="AA703" s="94"/>
      <c r="AB703" s="45"/>
      <c r="AC703" s="90"/>
      <c r="AD703" s="44"/>
      <c r="AE703" s="45"/>
      <c r="AF703" s="90"/>
      <c r="AG703" s="94"/>
      <c r="AH703" s="90"/>
      <c r="AI703" s="90"/>
      <c r="AJ703" s="94"/>
      <c r="AK703" s="90"/>
      <c r="AL703" s="90"/>
      <c r="AM703" s="94"/>
      <c r="AN703" s="45"/>
      <c r="AO703" s="90"/>
      <c r="AP703" s="44"/>
      <c r="AQ703" s="45"/>
      <c r="AR703" s="90"/>
      <c r="AS703" s="97"/>
      <c r="AT703" s="98"/>
      <c r="AU703" s="98"/>
      <c r="AV703" s="98"/>
      <c r="AW703" s="98"/>
      <c r="AX703" s="98"/>
      <c r="AY703" s="98"/>
      <c r="AZ703" s="98"/>
      <c r="BA703" s="99"/>
      <c r="BB703" s="99"/>
      <c r="BC703" s="99"/>
      <c r="BD703" s="99"/>
      <c r="BE703" s="99"/>
      <c r="BF703" s="99"/>
      <c r="BG703" s="119"/>
      <c r="BH703" s="119"/>
      <c r="BI703" s="119"/>
      <c r="BJ703" s="119"/>
      <c r="BK703" s="119"/>
      <c r="BL703" s="119"/>
      <c r="BM703" s="119"/>
      <c r="BN703" s="119"/>
      <c r="BO703" s="119"/>
      <c r="BP703" s="119"/>
      <c r="BQ703" s="119"/>
      <c r="BR703" s="119"/>
      <c r="BS703" s="119"/>
      <c r="BT703" s="119"/>
      <c r="BU703" s="119"/>
      <c r="BV703" s="119"/>
      <c r="BW703" s="119"/>
      <c r="BX703" s="119"/>
      <c r="BY703" s="119"/>
      <c r="BZ703" s="119"/>
      <c r="CA703" s="119"/>
    </row>
    <row r="704" spans="1:79" ht="24" hidden="1" customHeight="1" outlineLevel="1">
      <c r="A704" s="36">
        <v>3</v>
      </c>
      <c r="B704" s="88"/>
      <c r="C704" s="89"/>
      <c r="D704" s="89"/>
      <c r="E704" s="90"/>
      <c r="F704" s="91"/>
      <c r="G704" s="44" t="s">
        <v>14</v>
      </c>
      <c r="H704" s="96">
        <v>43320</v>
      </c>
      <c r="I704" s="105">
        <v>0</v>
      </c>
      <c r="J704" s="92"/>
      <c r="K704" s="92"/>
      <c r="L704" s="92"/>
      <c r="M704" s="93"/>
      <c r="N704" s="90"/>
      <c r="O704" s="94"/>
      <c r="P704" s="90"/>
      <c r="Q704" s="90"/>
      <c r="R704" s="94"/>
      <c r="S704" s="90"/>
      <c r="T704" s="90"/>
      <c r="U704" s="94"/>
      <c r="V704" s="46"/>
      <c r="W704" s="90"/>
      <c r="X704" s="44"/>
      <c r="Y704" s="45"/>
      <c r="Z704" s="90"/>
      <c r="AA704" s="94"/>
      <c r="AB704" s="45"/>
      <c r="AC704" s="90"/>
      <c r="AD704" s="44"/>
      <c r="AE704" s="45"/>
      <c r="AF704" s="90"/>
      <c r="AG704" s="94"/>
      <c r="AH704" s="90"/>
      <c r="AI704" s="90"/>
      <c r="AJ704" s="94"/>
      <c r="AK704" s="90"/>
      <c r="AL704" s="90"/>
      <c r="AM704" s="94"/>
      <c r="AN704" s="45"/>
      <c r="AO704" s="90"/>
      <c r="AP704" s="44"/>
      <c r="AQ704" s="45"/>
      <c r="AR704" s="90"/>
      <c r="AS704" s="97"/>
      <c r="AT704" s="98"/>
      <c r="AU704" s="98"/>
      <c r="AV704" s="98"/>
      <c r="AW704" s="98"/>
      <c r="AX704" s="98"/>
      <c r="AY704" s="98"/>
      <c r="AZ704" s="98"/>
      <c r="BA704" s="99"/>
      <c r="BB704" s="99"/>
      <c r="BC704" s="99"/>
      <c r="BD704" s="99"/>
      <c r="BE704" s="99"/>
      <c r="BF704" s="99"/>
      <c r="BG704" s="119"/>
      <c r="BH704" s="119"/>
      <c r="BI704" s="119"/>
      <c r="BJ704" s="119"/>
      <c r="BK704" s="119"/>
      <c r="BL704" s="119"/>
      <c r="BM704" s="119"/>
      <c r="BN704" s="119"/>
      <c r="BO704" s="119"/>
      <c r="BP704" s="119"/>
      <c r="BQ704" s="119"/>
      <c r="BR704" s="119"/>
      <c r="BS704" s="119"/>
      <c r="BT704" s="119"/>
      <c r="BU704" s="119"/>
      <c r="BV704" s="119"/>
      <c r="BW704" s="119"/>
      <c r="BX704" s="119"/>
      <c r="BY704" s="119"/>
      <c r="BZ704" s="119"/>
      <c r="CA704" s="119"/>
    </row>
    <row r="705" spans="1:79" ht="24" hidden="1" customHeight="1" outlineLevel="1">
      <c r="A705" s="36">
        <v>4</v>
      </c>
      <c r="B705" s="88"/>
      <c r="C705" s="89"/>
      <c r="D705" s="89"/>
      <c r="E705" s="90"/>
      <c r="F705" s="91"/>
      <c r="G705" s="44" t="s">
        <v>14</v>
      </c>
      <c r="H705" s="96">
        <v>43321</v>
      </c>
      <c r="I705" s="105">
        <v>0</v>
      </c>
      <c r="J705" s="92"/>
      <c r="K705" s="92"/>
      <c r="L705" s="92"/>
      <c r="M705" s="93"/>
      <c r="N705" s="90"/>
      <c r="O705" s="94"/>
      <c r="P705" s="90"/>
      <c r="Q705" s="90"/>
      <c r="R705" s="94"/>
      <c r="S705" s="90"/>
      <c r="T705" s="90"/>
      <c r="U705" s="94"/>
      <c r="V705" s="46"/>
      <c r="W705" s="90"/>
      <c r="X705" s="44"/>
      <c r="Y705" s="45"/>
      <c r="Z705" s="90"/>
      <c r="AA705" s="94"/>
      <c r="AB705" s="45"/>
      <c r="AC705" s="90"/>
      <c r="AD705" s="44"/>
      <c r="AE705" s="45"/>
      <c r="AF705" s="90"/>
      <c r="AG705" s="94"/>
      <c r="AH705" s="90"/>
      <c r="AI705" s="90"/>
      <c r="AJ705" s="94"/>
      <c r="AK705" s="90"/>
      <c r="AL705" s="90"/>
      <c r="AM705" s="94"/>
      <c r="AN705" s="45"/>
      <c r="AO705" s="90"/>
      <c r="AP705" s="44"/>
      <c r="AQ705" s="45"/>
      <c r="AR705" s="90"/>
      <c r="AS705" s="97"/>
      <c r="AT705" s="98"/>
      <c r="AU705" s="98"/>
      <c r="AV705" s="98"/>
      <c r="AW705" s="98"/>
      <c r="AX705" s="98"/>
      <c r="AY705" s="98"/>
      <c r="AZ705" s="98"/>
      <c r="BA705" s="99"/>
      <c r="BB705" s="99"/>
      <c r="BC705" s="99"/>
      <c r="BD705" s="99"/>
      <c r="BE705" s="99"/>
      <c r="BF705" s="99"/>
      <c r="BG705" s="119"/>
      <c r="BH705" s="119"/>
      <c r="BI705" s="119"/>
      <c r="BJ705" s="119"/>
      <c r="BK705" s="119"/>
      <c r="BL705" s="119"/>
      <c r="BM705" s="119"/>
      <c r="BN705" s="119"/>
      <c r="BO705" s="119"/>
      <c r="BP705" s="119"/>
      <c r="BQ705" s="119"/>
      <c r="BR705" s="119"/>
      <c r="BS705" s="119"/>
      <c r="BT705" s="119"/>
      <c r="BU705" s="119"/>
      <c r="BV705" s="119"/>
      <c r="BW705" s="119"/>
      <c r="BX705" s="119"/>
      <c r="BY705" s="119"/>
      <c r="BZ705" s="119"/>
      <c r="CA705" s="119"/>
    </row>
    <row r="706" spans="1:79" ht="24" hidden="1" customHeight="1" outlineLevel="1">
      <c r="A706" s="36">
        <v>5</v>
      </c>
      <c r="B706" s="88"/>
      <c r="C706" s="89"/>
      <c r="D706" s="89"/>
      <c r="E706" s="90"/>
      <c r="F706" s="91"/>
      <c r="G706" s="44" t="s">
        <v>14</v>
      </c>
      <c r="H706" s="96">
        <v>43322</v>
      </c>
      <c r="I706" s="105">
        <v>0</v>
      </c>
      <c r="J706" s="92"/>
      <c r="K706" s="92"/>
      <c r="L706" s="92"/>
      <c r="M706" s="93"/>
      <c r="N706" s="90"/>
      <c r="O706" s="94"/>
      <c r="P706" s="90"/>
      <c r="Q706" s="90"/>
      <c r="R706" s="94"/>
      <c r="S706" s="90"/>
      <c r="T706" s="90"/>
      <c r="U706" s="94"/>
      <c r="V706" s="46"/>
      <c r="W706" s="90"/>
      <c r="X706" s="44"/>
      <c r="Y706" s="45"/>
      <c r="Z706" s="90"/>
      <c r="AA706" s="94"/>
      <c r="AB706" s="45"/>
      <c r="AC706" s="90"/>
      <c r="AD706" s="44"/>
      <c r="AE706" s="45"/>
      <c r="AF706" s="90"/>
      <c r="AG706" s="94"/>
      <c r="AH706" s="90"/>
      <c r="AI706" s="90"/>
      <c r="AJ706" s="94"/>
      <c r="AK706" s="90"/>
      <c r="AL706" s="90"/>
      <c r="AM706" s="94"/>
      <c r="AN706" s="45"/>
      <c r="AO706" s="90"/>
      <c r="AP706" s="44"/>
      <c r="AQ706" s="45"/>
      <c r="AR706" s="90"/>
      <c r="AS706" s="97"/>
      <c r="AT706" s="98"/>
      <c r="AU706" s="98"/>
      <c r="AV706" s="98"/>
      <c r="AW706" s="98"/>
      <c r="AX706" s="98"/>
      <c r="AY706" s="98"/>
      <c r="AZ706" s="98"/>
      <c r="BA706" s="99"/>
      <c r="BB706" s="99"/>
      <c r="BC706" s="99"/>
      <c r="BD706" s="99"/>
      <c r="BE706" s="99"/>
      <c r="BF706" s="99"/>
      <c r="BG706" s="119"/>
      <c r="BH706" s="119"/>
      <c r="BI706" s="119"/>
      <c r="BJ706" s="119"/>
      <c r="BK706" s="119"/>
      <c r="BL706" s="119"/>
      <c r="BM706" s="119"/>
      <c r="BN706" s="119"/>
      <c r="BO706" s="119"/>
      <c r="BP706" s="119"/>
      <c r="BQ706" s="119"/>
      <c r="BR706" s="119"/>
      <c r="BS706" s="119"/>
      <c r="BT706" s="119"/>
      <c r="BU706" s="119"/>
      <c r="BV706" s="119"/>
      <c r="BW706" s="119"/>
      <c r="BX706" s="119"/>
      <c r="BY706" s="119"/>
      <c r="BZ706" s="119"/>
      <c r="CA706" s="119"/>
    </row>
    <row r="707" spans="1:79" ht="24" hidden="1" customHeight="1" outlineLevel="1">
      <c r="A707" s="36">
        <v>6</v>
      </c>
      <c r="B707" s="88"/>
      <c r="C707" s="89"/>
      <c r="D707" s="89"/>
      <c r="E707" s="90"/>
      <c r="F707" s="91"/>
      <c r="G707" s="44" t="s">
        <v>14</v>
      </c>
      <c r="H707" s="96">
        <v>43323</v>
      </c>
      <c r="I707" s="105">
        <v>0</v>
      </c>
      <c r="J707" s="92"/>
      <c r="K707" s="92"/>
      <c r="L707" s="92"/>
      <c r="M707" s="93"/>
      <c r="N707" s="90"/>
      <c r="O707" s="94"/>
      <c r="P707" s="90"/>
      <c r="Q707" s="90"/>
      <c r="R707" s="94"/>
      <c r="S707" s="90"/>
      <c r="T707" s="90"/>
      <c r="U707" s="94"/>
      <c r="V707" s="46"/>
      <c r="W707" s="90"/>
      <c r="X707" s="44"/>
      <c r="Y707" s="45"/>
      <c r="Z707" s="90"/>
      <c r="AA707" s="94"/>
      <c r="AB707" s="45"/>
      <c r="AC707" s="90"/>
      <c r="AD707" s="44"/>
      <c r="AE707" s="45"/>
      <c r="AF707" s="90"/>
      <c r="AG707" s="94"/>
      <c r="AH707" s="90"/>
      <c r="AI707" s="90"/>
      <c r="AJ707" s="94"/>
      <c r="AK707" s="90"/>
      <c r="AL707" s="90"/>
      <c r="AM707" s="94"/>
      <c r="AN707" s="45"/>
      <c r="AO707" s="90"/>
      <c r="AP707" s="44"/>
      <c r="AQ707" s="45"/>
      <c r="AR707" s="90"/>
      <c r="AS707" s="97"/>
      <c r="AT707" s="98"/>
      <c r="AU707" s="98"/>
      <c r="AV707" s="98"/>
      <c r="AW707" s="98"/>
      <c r="AX707" s="98"/>
      <c r="AY707" s="98"/>
      <c r="AZ707" s="98"/>
      <c r="BA707" s="99"/>
      <c r="BB707" s="99"/>
      <c r="BC707" s="99"/>
      <c r="BD707" s="99"/>
      <c r="BE707" s="99"/>
      <c r="BF707" s="99"/>
      <c r="BG707" s="119"/>
      <c r="BH707" s="119"/>
      <c r="BI707" s="119"/>
      <c r="BJ707" s="119"/>
      <c r="BK707" s="119"/>
      <c r="BL707" s="119"/>
      <c r="BM707" s="119"/>
      <c r="BN707" s="119"/>
      <c r="BO707" s="119"/>
      <c r="BP707" s="119"/>
      <c r="BQ707" s="119"/>
      <c r="BR707" s="119"/>
      <c r="BS707" s="119"/>
      <c r="BT707" s="119"/>
      <c r="BU707" s="119"/>
      <c r="BV707" s="119"/>
      <c r="BW707" s="119"/>
      <c r="BX707" s="119"/>
      <c r="BY707" s="119"/>
      <c r="BZ707" s="119"/>
      <c r="CA707" s="119"/>
    </row>
    <row r="708" spans="1:79" ht="24" hidden="1" customHeight="1" outlineLevel="1">
      <c r="A708" s="36">
        <v>7</v>
      </c>
      <c r="B708" s="88"/>
      <c r="C708" s="89"/>
      <c r="D708" s="89"/>
      <c r="E708" s="90"/>
      <c r="F708" s="91"/>
      <c r="G708" s="44" t="s">
        <v>14</v>
      </c>
      <c r="H708" s="96">
        <v>43324</v>
      </c>
      <c r="I708" s="105">
        <v>0</v>
      </c>
      <c r="J708" s="92"/>
      <c r="K708" s="92"/>
      <c r="L708" s="92"/>
      <c r="M708" s="93"/>
      <c r="N708" s="90"/>
      <c r="O708" s="94"/>
      <c r="P708" s="90"/>
      <c r="Q708" s="90"/>
      <c r="R708" s="94"/>
      <c r="S708" s="90"/>
      <c r="T708" s="90"/>
      <c r="U708" s="94"/>
      <c r="V708" s="46"/>
      <c r="W708" s="90"/>
      <c r="X708" s="44"/>
      <c r="Y708" s="45"/>
      <c r="Z708" s="90"/>
      <c r="AA708" s="94"/>
      <c r="AB708" s="45"/>
      <c r="AC708" s="90"/>
      <c r="AD708" s="44"/>
      <c r="AE708" s="45"/>
      <c r="AF708" s="90"/>
      <c r="AG708" s="94"/>
      <c r="AH708" s="90"/>
      <c r="AI708" s="90"/>
      <c r="AJ708" s="94"/>
      <c r="AK708" s="90"/>
      <c r="AL708" s="90"/>
      <c r="AM708" s="94"/>
      <c r="AN708" s="45"/>
      <c r="AO708" s="90"/>
      <c r="AP708" s="44"/>
      <c r="AQ708" s="45"/>
      <c r="AR708" s="90"/>
      <c r="AS708" s="97"/>
      <c r="AT708" s="98"/>
      <c r="AU708" s="98"/>
      <c r="AV708" s="98"/>
      <c r="AW708" s="98"/>
      <c r="AX708" s="98"/>
      <c r="AY708" s="98"/>
      <c r="AZ708" s="98"/>
      <c r="BA708" s="99"/>
      <c r="BB708" s="99"/>
      <c r="BC708" s="99"/>
      <c r="BD708" s="99"/>
      <c r="BE708" s="99"/>
      <c r="BF708" s="99"/>
      <c r="BG708" s="119"/>
      <c r="BH708" s="119"/>
      <c r="BI708" s="119"/>
      <c r="BJ708" s="119"/>
      <c r="BK708" s="119"/>
      <c r="BL708" s="119"/>
      <c r="BM708" s="119"/>
      <c r="BN708" s="119"/>
      <c r="BO708" s="119"/>
      <c r="BP708" s="119"/>
      <c r="BQ708" s="119"/>
      <c r="BR708" s="119"/>
      <c r="BS708" s="119"/>
      <c r="BT708" s="119"/>
      <c r="BU708" s="119"/>
      <c r="BV708" s="119"/>
      <c r="BW708" s="119"/>
      <c r="BX708" s="119"/>
      <c r="BY708" s="119"/>
      <c r="BZ708" s="119"/>
      <c r="CA708" s="119"/>
    </row>
    <row r="709" spans="1:79" ht="24" hidden="1" customHeight="1" outlineLevel="1">
      <c r="A709" s="36">
        <v>8</v>
      </c>
      <c r="B709" s="88"/>
      <c r="C709" s="89"/>
      <c r="D709" s="89"/>
      <c r="E709" s="90"/>
      <c r="F709" s="91"/>
      <c r="G709" s="44" t="s">
        <v>14</v>
      </c>
      <c r="H709" s="96">
        <v>43325</v>
      </c>
      <c r="I709" s="105">
        <v>0</v>
      </c>
      <c r="J709" s="92"/>
      <c r="K709" s="92"/>
      <c r="L709" s="92"/>
      <c r="M709" s="93"/>
      <c r="N709" s="90"/>
      <c r="O709" s="94"/>
      <c r="P709" s="90"/>
      <c r="Q709" s="90"/>
      <c r="R709" s="94"/>
      <c r="S709" s="90"/>
      <c r="T709" s="90"/>
      <c r="U709" s="94"/>
      <c r="V709" s="46"/>
      <c r="W709" s="90"/>
      <c r="X709" s="44"/>
      <c r="Y709" s="45"/>
      <c r="Z709" s="90"/>
      <c r="AA709" s="94"/>
      <c r="AB709" s="45"/>
      <c r="AC709" s="90"/>
      <c r="AD709" s="44"/>
      <c r="AE709" s="45"/>
      <c r="AF709" s="90"/>
      <c r="AG709" s="94"/>
      <c r="AH709" s="90"/>
      <c r="AI709" s="90"/>
      <c r="AJ709" s="94"/>
      <c r="AK709" s="90"/>
      <c r="AL709" s="90"/>
      <c r="AM709" s="94"/>
      <c r="AN709" s="45"/>
      <c r="AO709" s="90"/>
      <c r="AP709" s="44"/>
      <c r="AQ709" s="45"/>
      <c r="AR709" s="90"/>
      <c r="AS709" s="97"/>
      <c r="AT709" s="98"/>
      <c r="AU709" s="98"/>
      <c r="AV709" s="98"/>
      <c r="AW709" s="98"/>
      <c r="AX709" s="98"/>
      <c r="AY709" s="98"/>
      <c r="AZ709" s="98"/>
      <c r="BA709" s="99"/>
      <c r="BB709" s="99"/>
      <c r="BC709" s="99"/>
      <c r="BD709" s="99"/>
      <c r="BE709" s="99"/>
      <c r="BF709" s="99"/>
      <c r="BG709" s="119"/>
      <c r="BH709" s="119"/>
      <c r="BI709" s="119"/>
      <c r="BJ709" s="119"/>
      <c r="BK709" s="119"/>
      <c r="BL709" s="119"/>
      <c r="BM709" s="119"/>
      <c r="BN709" s="119"/>
      <c r="BO709" s="119"/>
      <c r="BP709" s="119"/>
      <c r="BQ709" s="119"/>
      <c r="BR709" s="119"/>
      <c r="BS709" s="119"/>
      <c r="BT709" s="119"/>
      <c r="BU709" s="119"/>
      <c r="BV709" s="119"/>
      <c r="BW709" s="119"/>
      <c r="BX709" s="119"/>
      <c r="BY709" s="119"/>
      <c r="BZ709" s="119"/>
      <c r="CA709" s="119"/>
    </row>
    <row r="710" spans="1:79" ht="24" hidden="1" customHeight="1" outlineLevel="1">
      <c r="A710" s="36">
        <v>9</v>
      </c>
      <c r="B710" s="88"/>
      <c r="C710" s="89"/>
      <c r="D710" s="89"/>
      <c r="E710" s="90"/>
      <c r="F710" s="91"/>
      <c r="G710" s="44" t="s">
        <v>14</v>
      </c>
      <c r="H710" s="96">
        <v>43326</v>
      </c>
      <c r="I710" s="105">
        <v>9</v>
      </c>
      <c r="J710" s="92"/>
      <c r="K710" s="92"/>
      <c r="L710" s="92"/>
      <c r="M710" s="93"/>
      <c r="N710" s="90"/>
      <c r="O710" s="94"/>
      <c r="P710" s="90"/>
      <c r="Q710" s="90"/>
      <c r="R710" s="94"/>
      <c r="S710" s="90"/>
      <c r="T710" s="90"/>
      <c r="U710" s="94"/>
      <c r="V710" s="46"/>
      <c r="W710" s="90"/>
      <c r="X710" s="44"/>
      <c r="Y710" s="45"/>
      <c r="Z710" s="90"/>
      <c r="AA710" s="94"/>
      <c r="AB710" s="45"/>
      <c r="AC710" s="90"/>
      <c r="AD710" s="44"/>
      <c r="AE710" s="45"/>
      <c r="AF710" s="90"/>
      <c r="AG710" s="94"/>
      <c r="AH710" s="90"/>
      <c r="AI710" s="90"/>
      <c r="AJ710" s="94"/>
      <c r="AK710" s="90"/>
      <c r="AL710" s="90"/>
      <c r="AM710" s="94"/>
      <c r="AN710" s="45"/>
      <c r="AO710" s="90"/>
      <c r="AP710" s="44"/>
      <c r="AQ710" s="45"/>
      <c r="AR710" s="90"/>
      <c r="AS710" s="97"/>
      <c r="AT710" s="98"/>
      <c r="AU710" s="98"/>
      <c r="AV710" s="98"/>
      <c r="AW710" s="98"/>
      <c r="AX710" s="98"/>
      <c r="AY710" s="98"/>
      <c r="AZ710" s="98"/>
      <c r="BA710" s="99"/>
      <c r="BB710" s="99"/>
      <c r="BC710" s="99"/>
      <c r="BD710" s="99"/>
      <c r="BE710" s="99"/>
      <c r="BF710" s="99"/>
      <c r="BG710" s="119"/>
      <c r="BH710" s="119"/>
      <c r="BI710" s="119"/>
      <c r="BJ710" s="119"/>
      <c r="BK710" s="119"/>
      <c r="BL710" s="119"/>
      <c r="BM710" s="119"/>
      <c r="BN710" s="119"/>
      <c r="BO710" s="119"/>
      <c r="BP710" s="119"/>
      <c r="BQ710" s="119"/>
      <c r="BR710" s="119"/>
      <c r="BS710" s="119"/>
      <c r="BT710" s="119"/>
      <c r="BU710" s="119"/>
      <c r="BV710" s="119"/>
      <c r="BW710" s="119"/>
      <c r="BX710" s="119"/>
      <c r="BY710" s="119"/>
      <c r="BZ710" s="119"/>
      <c r="CA710" s="119"/>
    </row>
    <row r="711" spans="1:79" ht="24" hidden="1" customHeight="1" outlineLevel="1">
      <c r="A711" s="36">
        <v>10</v>
      </c>
      <c r="B711" s="88"/>
      <c r="C711" s="89"/>
      <c r="D711" s="89"/>
      <c r="E711" s="90"/>
      <c r="F711" s="91"/>
      <c r="G711" s="44" t="s">
        <v>14</v>
      </c>
      <c r="H711" s="96">
        <v>43327</v>
      </c>
      <c r="I711" s="105">
        <v>9</v>
      </c>
      <c r="J711" s="92"/>
      <c r="K711" s="92"/>
      <c r="L711" s="92"/>
      <c r="M711" s="93"/>
      <c r="N711" s="90"/>
      <c r="O711" s="94"/>
      <c r="P711" s="90"/>
      <c r="Q711" s="90"/>
      <c r="R711" s="94"/>
      <c r="S711" s="90"/>
      <c r="T711" s="90"/>
      <c r="U711" s="94"/>
      <c r="V711" s="46"/>
      <c r="W711" s="90"/>
      <c r="X711" s="44"/>
      <c r="Y711" s="45"/>
      <c r="Z711" s="90"/>
      <c r="AA711" s="94"/>
      <c r="AB711" s="45"/>
      <c r="AC711" s="90"/>
      <c r="AD711" s="44"/>
      <c r="AE711" s="45"/>
      <c r="AF711" s="90"/>
      <c r="AG711" s="94"/>
      <c r="AH711" s="90"/>
      <c r="AI711" s="90"/>
      <c r="AJ711" s="94"/>
      <c r="AK711" s="90"/>
      <c r="AL711" s="90"/>
      <c r="AM711" s="94"/>
      <c r="AN711" s="45"/>
      <c r="AO711" s="90"/>
      <c r="AP711" s="44"/>
      <c r="AQ711" s="45"/>
      <c r="AR711" s="90"/>
      <c r="AS711" s="97"/>
      <c r="AT711" s="98"/>
      <c r="AU711" s="98"/>
      <c r="AV711" s="98"/>
      <c r="AW711" s="98"/>
      <c r="AX711" s="98"/>
      <c r="AY711" s="98"/>
      <c r="AZ711" s="98"/>
      <c r="BA711" s="99"/>
      <c r="BB711" s="99"/>
      <c r="BC711" s="99"/>
      <c r="BD711" s="99"/>
      <c r="BE711" s="99"/>
      <c r="BF711" s="99"/>
      <c r="BG711" s="119"/>
      <c r="BH711" s="119"/>
      <c r="BI711" s="119"/>
      <c r="BJ711" s="119"/>
      <c r="BK711" s="119"/>
      <c r="BL711" s="119"/>
      <c r="BM711" s="119"/>
      <c r="BN711" s="119"/>
      <c r="BO711" s="119"/>
      <c r="BP711" s="119"/>
      <c r="BQ711" s="119"/>
      <c r="BR711" s="119"/>
      <c r="BS711" s="119"/>
      <c r="BT711" s="119"/>
      <c r="BU711" s="119"/>
      <c r="BV711" s="119"/>
      <c r="BW711" s="119"/>
      <c r="BX711" s="119"/>
      <c r="BY711" s="119"/>
      <c r="BZ711" s="119"/>
      <c r="CA711" s="119"/>
    </row>
    <row r="712" spans="1:79" ht="24" hidden="1" customHeight="1" outlineLevel="1">
      <c r="A712" s="36">
        <v>11</v>
      </c>
      <c r="B712" s="88"/>
      <c r="C712" s="89"/>
      <c r="D712" s="89"/>
      <c r="E712" s="90"/>
      <c r="F712" s="91"/>
      <c r="G712" s="44" t="s">
        <v>14</v>
      </c>
      <c r="H712" s="96">
        <v>43328</v>
      </c>
      <c r="I712" s="105">
        <v>9</v>
      </c>
      <c r="J712" s="92"/>
      <c r="K712" s="92"/>
      <c r="L712" s="92"/>
      <c r="M712" s="93"/>
      <c r="N712" s="90"/>
      <c r="O712" s="94"/>
      <c r="P712" s="90"/>
      <c r="Q712" s="90"/>
      <c r="R712" s="94"/>
      <c r="S712" s="90"/>
      <c r="T712" s="90"/>
      <c r="U712" s="94"/>
      <c r="V712" s="46"/>
      <c r="W712" s="90"/>
      <c r="X712" s="44"/>
      <c r="Y712" s="45"/>
      <c r="Z712" s="90"/>
      <c r="AA712" s="94"/>
      <c r="AB712" s="45"/>
      <c r="AC712" s="90"/>
      <c r="AD712" s="44"/>
      <c r="AE712" s="45"/>
      <c r="AF712" s="90"/>
      <c r="AG712" s="94"/>
      <c r="AH712" s="90"/>
      <c r="AI712" s="90"/>
      <c r="AJ712" s="94"/>
      <c r="AK712" s="90"/>
      <c r="AL712" s="90"/>
      <c r="AM712" s="94"/>
      <c r="AN712" s="45"/>
      <c r="AO712" s="90"/>
      <c r="AP712" s="44"/>
      <c r="AQ712" s="45"/>
      <c r="AR712" s="90"/>
      <c r="AS712" s="97"/>
      <c r="AT712" s="98"/>
      <c r="AU712" s="98"/>
      <c r="AV712" s="98"/>
      <c r="AW712" s="98"/>
      <c r="AX712" s="98"/>
      <c r="AY712" s="98"/>
      <c r="AZ712" s="98"/>
      <c r="BA712" s="99"/>
      <c r="BB712" s="99"/>
      <c r="BC712" s="99"/>
      <c r="BD712" s="99"/>
      <c r="BE712" s="99"/>
      <c r="BF712" s="99"/>
      <c r="BG712" s="119"/>
      <c r="BH712" s="119"/>
      <c r="BI712" s="119"/>
      <c r="BJ712" s="119"/>
      <c r="BK712" s="119"/>
      <c r="BL712" s="119"/>
      <c r="BM712" s="119"/>
      <c r="BN712" s="119"/>
      <c r="BO712" s="119"/>
      <c r="BP712" s="119"/>
      <c r="BQ712" s="119"/>
      <c r="BR712" s="119"/>
      <c r="BS712" s="119"/>
      <c r="BT712" s="119"/>
      <c r="BU712" s="119"/>
      <c r="BV712" s="119"/>
      <c r="BW712" s="119"/>
      <c r="BX712" s="119"/>
      <c r="BY712" s="119"/>
      <c r="BZ712" s="119"/>
      <c r="CA712" s="119"/>
    </row>
    <row r="713" spans="1:79" ht="24" hidden="1" customHeight="1" outlineLevel="1">
      <c r="A713" s="36">
        <v>12</v>
      </c>
      <c r="B713" s="88"/>
      <c r="C713" s="89"/>
      <c r="D713" s="89"/>
      <c r="E713" s="90"/>
      <c r="F713" s="91"/>
      <c r="G713" s="44" t="s">
        <v>14</v>
      </c>
      <c r="H713" s="96">
        <v>43329</v>
      </c>
      <c r="I713" s="105">
        <v>9</v>
      </c>
      <c r="J713" s="92"/>
      <c r="K713" s="92"/>
      <c r="L713" s="92"/>
      <c r="M713" s="93"/>
      <c r="N713" s="90"/>
      <c r="O713" s="94"/>
      <c r="P713" s="90"/>
      <c r="Q713" s="90"/>
      <c r="R713" s="94"/>
      <c r="S713" s="90"/>
      <c r="T713" s="90"/>
      <c r="U713" s="94"/>
      <c r="V713" s="46"/>
      <c r="W713" s="90"/>
      <c r="X713" s="44"/>
      <c r="Y713" s="45"/>
      <c r="Z713" s="90"/>
      <c r="AA713" s="94"/>
      <c r="AB713" s="45"/>
      <c r="AC713" s="90"/>
      <c r="AD713" s="44"/>
      <c r="AE713" s="45"/>
      <c r="AF713" s="90"/>
      <c r="AG713" s="94"/>
      <c r="AH713" s="90"/>
      <c r="AI713" s="90"/>
      <c r="AJ713" s="94"/>
      <c r="AK713" s="90"/>
      <c r="AL713" s="90"/>
      <c r="AM713" s="94"/>
      <c r="AN713" s="45"/>
      <c r="AO713" s="90"/>
      <c r="AP713" s="44"/>
      <c r="AQ713" s="45"/>
      <c r="AR713" s="90"/>
      <c r="AS713" s="97"/>
      <c r="AT713" s="98"/>
      <c r="AU713" s="98"/>
      <c r="AV713" s="98"/>
      <c r="AW713" s="98"/>
      <c r="AX713" s="98"/>
      <c r="AY713" s="98"/>
      <c r="AZ713" s="98"/>
      <c r="BA713" s="99"/>
      <c r="BB713" s="99"/>
      <c r="BC713" s="99"/>
      <c r="BD713" s="99"/>
      <c r="BE713" s="99"/>
      <c r="BF713" s="99"/>
      <c r="BG713" s="119"/>
      <c r="BH713" s="119"/>
      <c r="BI713" s="119"/>
      <c r="BJ713" s="119"/>
      <c r="BK713" s="119"/>
      <c r="BL713" s="119"/>
      <c r="BM713" s="119"/>
      <c r="BN713" s="119"/>
      <c r="BO713" s="119"/>
      <c r="BP713" s="119"/>
      <c r="BQ713" s="119"/>
      <c r="BR713" s="119"/>
      <c r="BS713" s="119"/>
      <c r="BT713" s="119"/>
      <c r="BU713" s="119"/>
      <c r="BV713" s="119"/>
      <c r="BW713" s="119"/>
      <c r="BX713" s="119"/>
      <c r="BY713" s="119"/>
      <c r="BZ713" s="119"/>
      <c r="CA713" s="119"/>
    </row>
    <row r="714" spans="1:79" ht="24" hidden="1" customHeight="1" outlineLevel="1">
      <c r="A714" s="36">
        <v>13</v>
      </c>
      <c r="B714" s="88"/>
      <c r="C714" s="89"/>
      <c r="D714" s="89"/>
      <c r="E714" s="90"/>
      <c r="F714" s="91"/>
      <c r="G714" s="44" t="s">
        <v>14</v>
      </c>
      <c r="H714" s="96">
        <v>43330</v>
      </c>
      <c r="I714" s="105">
        <v>9</v>
      </c>
      <c r="J714" s="92"/>
      <c r="K714" s="92"/>
      <c r="L714" s="92"/>
      <c r="M714" s="93"/>
      <c r="N714" s="90"/>
      <c r="O714" s="94"/>
      <c r="P714" s="90"/>
      <c r="Q714" s="90"/>
      <c r="R714" s="94"/>
      <c r="S714" s="90"/>
      <c r="T714" s="90"/>
      <c r="U714" s="94"/>
      <c r="V714" s="46"/>
      <c r="W714" s="90"/>
      <c r="X714" s="44"/>
      <c r="Y714" s="45"/>
      <c r="Z714" s="90"/>
      <c r="AA714" s="94"/>
      <c r="AB714" s="45"/>
      <c r="AC714" s="90"/>
      <c r="AD714" s="44"/>
      <c r="AE714" s="45"/>
      <c r="AF714" s="90"/>
      <c r="AG714" s="94"/>
      <c r="AH714" s="90"/>
      <c r="AI714" s="90"/>
      <c r="AJ714" s="94"/>
      <c r="AK714" s="90"/>
      <c r="AL714" s="90"/>
      <c r="AM714" s="94"/>
      <c r="AN714" s="45"/>
      <c r="AO714" s="90"/>
      <c r="AP714" s="44"/>
      <c r="AQ714" s="45"/>
      <c r="AR714" s="90"/>
      <c r="AS714" s="97"/>
      <c r="AT714" s="98"/>
      <c r="AU714" s="98"/>
      <c r="AV714" s="98"/>
      <c r="AW714" s="98"/>
      <c r="AX714" s="98"/>
      <c r="AY714" s="98"/>
      <c r="AZ714" s="98"/>
      <c r="BA714" s="99"/>
      <c r="BB714" s="99"/>
      <c r="BC714" s="99"/>
      <c r="BD714" s="99"/>
      <c r="BE714" s="99"/>
      <c r="BF714" s="99"/>
      <c r="BG714" s="119"/>
      <c r="BH714" s="119"/>
      <c r="BI714" s="119"/>
      <c r="BJ714" s="119"/>
      <c r="BK714" s="119"/>
      <c r="BL714" s="119"/>
      <c r="BM714" s="119"/>
      <c r="BN714" s="119"/>
      <c r="BO714" s="119"/>
      <c r="BP714" s="119"/>
      <c r="BQ714" s="119"/>
      <c r="BR714" s="119"/>
      <c r="BS714" s="119"/>
      <c r="BT714" s="119"/>
      <c r="BU714" s="119"/>
      <c r="BV714" s="119"/>
      <c r="BW714" s="119"/>
      <c r="BX714" s="119"/>
      <c r="BY714" s="119"/>
      <c r="BZ714" s="119"/>
      <c r="CA714" s="119"/>
    </row>
    <row r="715" spans="1:79" ht="24" hidden="1" customHeight="1" outlineLevel="1">
      <c r="A715" s="36">
        <v>14</v>
      </c>
      <c r="B715" s="88"/>
      <c r="C715" s="89"/>
      <c r="D715" s="89"/>
      <c r="E715" s="90"/>
      <c r="F715" s="91"/>
      <c r="G715" s="44" t="s">
        <v>14</v>
      </c>
      <c r="H715" s="96">
        <v>43331</v>
      </c>
      <c r="I715" s="105">
        <v>9</v>
      </c>
      <c r="J715" s="92"/>
      <c r="K715" s="92"/>
      <c r="L715" s="92"/>
      <c r="M715" s="93"/>
      <c r="N715" s="90"/>
      <c r="O715" s="94"/>
      <c r="P715" s="90"/>
      <c r="Q715" s="90"/>
      <c r="R715" s="94"/>
      <c r="S715" s="90"/>
      <c r="T715" s="90"/>
      <c r="U715" s="94"/>
      <c r="V715" s="46"/>
      <c r="W715" s="90"/>
      <c r="X715" s="44"/>
      <c r="Y715" s="45"/>
      <c r="Z715" s="90"/>
      <c r="AA715" s="94"/>
      <c r="AB715" s="45"/>
      <c r="AC715" s="90"/>
      <c r="AD715" s="44"/>
      <c r="AE715" s="45"/>
      <c r="AF715" s="90"/>
      <c r="AG715" s="94"/>
      <c r="AH715" s="90"/>
      <c r="AI715" s="90"/>
      <c r="AJ715" s="94"/>
      <c r="AK715" s="90"/>
      <c r="AL715" s="90"/>
      <c r="AM715" s="94"/>
      <c r="AN715" s="45"/>
      <c r="AO715" s="90"/>
      <c r="AP715" s="44"/>
      <c r="AQ715" s="45"/>
      <c r="AR715" s="90"/>
      <c r="AS715" s="97"/>
      <c r="AT715" s="98"/>
      <c r="AU715" s="98"/>
      <c r="AV715" s="98"/>
      <c r="AW715" s="98"/>
      <c r="AX715" s="98"/>
      <c r="AY715" s="98"/>
      <c r="AZ715" s="98"/>
      <c r="BA715" s="99"/>
      <c r="BB715" s="99"/>
      <c r="BC715" s="99"/>
      <c r="BD715" s="99"/>
      <c r="BE715" s="99"/>
      <c r="BF715" s="99"/>
      <c r="BG715" s="119"/>
      <c r="BH715" s="119"/>
      <c r="BI715" s="119"/>
      <c r="BJ715" s="119"/>
      <c r="BK715" s="119"/>
      <c r="BL715" s="119"/>
      <c r="BM715" s="119"/>
      <c r="BN715" s="119"/>
      <c r="BO715" s="119"/>
      <c r="BP715" s="119"/>
      <c r="BQ715" s="119"/>
      <c r="BR715" s="119"/>
      <c r="BS715" s="119"/>
      <c r="BT715" s="119"/>
      <c r="BU715" s="119"/>
      <c r="BV715" s="119"/>
      <c r="BW715" s="119"/>
      <c r="BX715" s="119"/>
      <c r="BY715" s="119"/>
      <c r="BZ715" s="119"/>
      <c r="CA715" s="119"/>
    </row>
    <row r="716" spans="1:79" ht="24" hidden="1" customHeight="1" outlineLevel="1">
      <c r="B716" s="88"/>
      <c r="C716" s="89"/>
      <c r="D716" s="89"/>
      <c r="E716" s="90"/>
      <c r="F716" s="91"/>
      <c r="G716" s="44" t="s">
        <v>14</v>
      </c>
      <c r="H716" s="96">
        <v>43332</v>
      </c>
      <c r="I716" s="105">
        <v>9</v>
      </c>
      <c r="J716" s="92"/>
      <c r="K716" s="92"/>
      <c r="L716" s="92"/>
      <c r="M716" s="93"/>
      <c r="N716" s="90"/>
      <c r="O716" s="94"/>
      <c r="P716" s="90"/>
      <c r="Q716" s="90"/>
      <c r="R716" s="94"/>
      <c r="S716" s="90"/>
      <c r="T716" s="90"/>
      <c r="U716" s="94"/>
      <c r="V716" s="46"/>
      <c r="W716" s="90"/>
      <c r="X716" s="44"/>
      <c r="Y716" s="45"/>
      <c r="Z716" s="90"/>
      <c r="AA716" s="94"/>
      <c r="AB716" s="45"/>
      <c r="AC716" s="90"/>
      <c r="AD716" s="44"/>
      <c r="AE716" s="45"/>
      <c r="AF716" s="90"/>
      <c r="AG716" s="94"/>
      <c r="AH716" s="90"/>
      <c r="AI716" s="90"/>
      <c r="AJ716" s="94"/>
      <c r="AK716" s="90"/>
      <c r="AL716" s="90"/>
      <c r="AM716" s="94"/>
      <c r="AN716" s="45"/>
      <c r="AO716" s="90"/>
      <c r="AP716" s="44"/>
      <c r="AQ716" s="45"/>
      <c r="AR716" s="90"/>
      <c r="AS716" s="97"/>
      <c r="AT716" s="98"/>
      <c r="AU716" s="98"/>
      <c r="AV716" s="98"/>
      <c r="AW716" s="98"/>
      <c r="AX716" s="98"/>
      <c r="AY716" s="98"/>
      <c r="AZ716" s="98"/>
      <c r="BA716" s="99"/>
      <c r="BB716" s="99"/>
      <c r="BC716" s="99"/>
      <c r="BD716" s="99"/>
      <c r="BE716" s="99"/>
      <c r="BF716" s="99"/>
      <c r="BG716" s="119"/>
      <c r="BH716" s="119"/>
      <c r="BI716" s="119"/>
      <c r="BJ716" s="119"/>
      <c r="BK716" s="119"/>
      <c r="BL716" s="119"/>
      <c r="BM716" s="119"/>
      <c r="BN716" s="119"/>
      <c r="BO716" s="119"/>
      <c r="BP716" s="119"/>
      <c r="BQ716" s="119"/>
      <c r="BR716" s="119"/>
      <c r="BS716" s="119"/>
      <c r="BT716" s="119"/>
      <c r="BU716" s="119"/>
      <c r="BV716" s="119"/>
      <c r="BW716" s="119"/>
      <c r="BX716" s="119"/>
      <c r="BY716" s="119"/>
      <c r="BZ716" s="119"/>
      <c r="CA716" s="119"/>
    </row>
    <row r="717" spans="1:79" ht="24" hidden="1" customHeight="1" outlineLevel="1">
      <c r="B717" s="88"/>
      <c r="C717" s="89"/>
      <c r="D717" s="89"/>
      <c r="E717" s="90"/>
      <c r="F717" s="91"/>
      <c r="G717" s="44" t="s">
        <v>14</v>
      </c>
      <c r="H717" s="96">
        <v>43333</v>
      </c>
      <c r="I717" s="105">
        <v>9</v>
      </c>
      <c r="J717" s="92"/>
      <c r="K717" s="92"/>
      <c r="L717" s="92"/>
      <c r="M717" s="93"/>
      <c r="N717" s="90"/>
      <c r="O717" s="94"/>
      <c r="P717" s="90"/>
      <c r="Q717" s="90"/>
      <c r="R717" s="94"/>
      <c r="S717" s="90"/>
      <c r="T717" s="90"/>
      <c r="U717" s="94"/>
      <c r="V717" s="46"/>
      <c r="W717" s="90"/>
      <c r="X717" s="44"/>
      <c r="Y717" s="45"/>
      <c r="Z717" s="90"/>
      <c r="AA717" s="94"/>
      <c r="AB717" s="45"/>
      <c r="AC717" s="90"/>
      <c r="AD717" s="44"/>
      <c r="AE717" s="45"/>
      <c r="AF717" s="90"/>
      <c r="AG717" s="94"/>
      <c r="AH717" s="90"/>
      <c r="AI717" s="90"/>
      <c r="AJ717" s="94"/>
      <c r="AK717" s="90"/>
      <c r="AL717" s="90"/>
      <c r="AM717" s="94"/>
      <c r="AN717" s="45"/>
      <c r="AO717" s="90"/>
      <c r="AP717" s="44"/>
      <c r="AQ717" s="45"/>
      <c r="AR717" s="90"/>
      <c r="AS717" s="97"/>
      <c r="AT717" s="98"/>
      <c r="AU717" s="98"/>
      <c r="AV717" s="98"/>
      <c r="AW717" s="98"/>
      <c r="AX717" s="98"/>
      <c r="AY717" s="98"/>
      <c r="AZ717" s="98"/>
      <c r="BA717" s="99"/>
      <c r="BB717" s="99"/>
      <c r="BC717" s="99"/>
      <c r="BD717" s="99"/>
      <c r="BE717" s="99"/>
      <c r="BF717" s="99"/>
      <c r="BG717" s="119"/>
      <c r="BH717" s="119"/>
      <c r="BI717" s="119"/>
      <c r="BJ717" s="119"/>
      <c r="BK717" s="119"/>
      <c r="BL717" s="119"/>
      <c r="BM717" s="119"/>
      <c r="BN717" s="119"/>
      <c r="BO717" s="119"/>
      <c r="BP717" s="119"/>
      <c r="BQ717" s="119"/>
      <c r="BR717" s="119"/>
      <c r="BS717" s="119"/>
      <c r="BT717" s="119"/>
      <c r="BU717" s="119"/>
      <c r="BV717" s="119"/>
      <c r="BW717" s="119"/>
      <c r="BX717" s="119"/>
      <c r="BY717" s="119"/>
      <c r="BZ717" s="119"/>
      <c r="CA717" s="119"/>
    </row>
    <row r="718" spans="1:79" ht="24" hidden="1" customHeight="1" outlineLevel="1">
      <c r="B718" s="88"/>
      <c r="C718" s="89"/>
      <c r="D718" s="89"/>
      <c r="E718" s="90"/>
      <c r="F718" s="91"/>
      <c r="G718" s="44" t="s">
        <v>14</v>
      </c>
      <c r="H718" s="96">
        <v>43334</v>
      </c>
      <c r="I718" s="105">
        <v>9</v>
      </c>
      <c r="J718" s="92"/>
      <c r="K718" s="92"/>
      <c r="L718" s="92"/>
      <c r="M718" s="93"/>
      <c r="N718" s="90"/>
      <c r="O718" s="94"/>
      <c r="P718" s="90"/>
      <c r="Q718" s="90"/>
      <c r="R718" s="94"/>
      <c r="S718" s="90"/>
      <c r="T718" s="90"/>
      <c r="U718" s="94"/>
      <c r="V718" s="46"/>
      <c r="W718" s="90"/>
      <c r="X718" s="44"/>
      <c r="Y718" s="45"/>
      <c r="Z718" s="90"/>
      <c r="AA718" s="94"/>
      <c r="AB718" s="45"/>
      <c r="AC718" s="90"/>
      <c r="AD718" s="44"/>
      <c r="AE718" s="45"/>
      <c r="AF718" s="90"/>
      <c r="AG718" s="94"/>
      <c r="AH718" s="90"/>
      <c r="AI718" s="90"/>
      <c r="AJ718" s="94"/>
      <c r="AK718" s="90"/>
      <c r="AL718" s="90"/>
      <c r="AM718" s="94"/>
      <c r="AN718" s="45"/>
      <c r="AO718" s="90"/>
      <c r="AP718" s="44"/>
      <c r="AQ718" s="45"/>
      <c r="AR718" s="90"/>
      <c r="AS718" s="97"/>
      <c r="AT718" s="98"/>
      <c r="AU718" s="98"/>
      <c r="AV718" s="98"/>
      <c r="AW718" s="98"/>
      <c r="AX718" s="98"/>
      <c r="AY718" s="98"/>
      <c r="AZ718" s="98"/>
      <c r="BA718" s="99"/>
      <c r="BB718" s="99"/>
      <c r="BC718" s="99"/>
      <c r="BD718" s="99"/>
      <c r="BE718" s="99"/>
      <c r="BF718" s="99"/>
      <c r="BG718" s="119"/>
      <c r="BH718" s="119"/>
      <c r="BI718" s="119"/>
      <c r="BJ718" s="119"/>
      <c r="BK718" s="119"/>
      <c r="BL718" s="119"/>
      <c r="BM718" s="119"/>
      <c r="BN718" s="119"/>
      <c r="BO718" s="119"/>
      <c r="BP718" s="119"/>
      <c r="BQ718" s="119"/>
      <c r="BR718" s="119"/>
      <c r="BS718" s="119"/>
      <c r="BT718" s="119"/>
      <c r="BU718" s="119"/>
      <c r="BV718" s="119"/>
      <c r="BW718" s="119"/>
      <c r="BX718" s="119"/>
      <c r="BY718" s="119"/>
      <c r="BZ718" s="119"/>
      <c r="CA718" s="119"/>
    </row>
    <row r="719" spans="1:79" ht="24" hidden="1" customHeight="1" outlineLevel="1">
      <c r="B719" s="88"/>
      <c r="C719" s="89"/>
      <c r="D719" s="89"/>
      <c r="E719" s="90"/>
      <c r="F719" s="91"/>
      <c r="G719" s="44" t="s">
        <v>14</v>
      </c>
      <c r="H719" s="96">
        <v>43335</v>
      </c>
      <c r="I719" s="105">
        <v>9</v>
      </c>
      <c r="J719" s="92"/>
      <c r="K719" s="92"/>
      <c r="L719" s="92"/>
      <c r="M719" s="93"/>
      <c r="N719" s="90"/>
      <c r="O719" s="94"/>
      <c r="P719" s="90"/>
      <c r="Q719" s="90"/>
      <c r="R719" s="94"/>
      <c r="S719" s="90"/>
      <c r="T719" s="90"/>
      <c r="U719" s="94"/>
      <c r="V719" s="46"/>
      <c r="W719" s="90"/>
      <c r="X719" s="44"/>
      <c r="Y719" s="45"/>
      <c r="Z719" s="90"/>
      <c r="AA719" s="94"/>
      <c r="AB719" s="45"/>
      <c r="AC719" s="90"/>
      <c r="AD719" s="44"/>
      <c r="AE719" s="45"/>
      <c r="AF719" s="90"/>
      <c r="AG719" s="94"/>
      <c r="AH719" s="90"/>
      <c r="AI719" s="90"/>
      <c r="AJ719" s="94"/>
      <c r="AK719" s="90"/>
      <c r="AL719" s="90"/>
      <c r="AM719" s="94"/>
      <c r="AN719" s="45"/>
      <c r="AO719" s="90"/>
      <c r="AP719" s="44"/>
      <c r="AQ719" s="45"/>
      <c r="AR719" s="90"/>
      <c r="AS719" s="97"/>
      <c r="AT719" s="98"/>
      <c r="AU719" s="98"/>
      <c r="AV719" s="98"/>
      <c r="AW719" s="98"/>
      <c r="AX719" s="98"/>
      <c r="AY719" s="98"/>
      <c r="AZ719" s="98"/>
      <c r="BA719" s="99"/>
      <c r="BB719" s="99"/>
      <c r="BC719" s="99"/>
      <c r="BD719" s="99"/>
      <c r="BE719" s="99"/>
      <c r="BF719" s="99"/>
      <c r="BG719" s="119"/>
      <c r="BH719" s="119"/>
      <c r="BI719" s="119"/>
      <c r="BJ719" s="119"/>
      <c r="BK719" s="119"/>
      <c r="BL719" s="119"/>
      <c r="BM719" s="119"/>
      <c r="BN719" s="119"/>
      <c r="BO719" s="119"/>
      <c r="BP719" s="119"/>
      <c r="BQ719" s="119"/>
      <c r="BR719" s="119"/>
      <c r="BS719" s="119"/>
      <c r="BT719" s="119"/>
      <c r="BU719" s="119"/>
      <c r="BV719" s="119"/>
      <c r="BW719" s="119"/>
      <c r="BX719" s="119"/>
      <c r="BY719" s="119"/>
      <c r="BZ719" s="119"/>
      <c r="CA719" s="119"/>
    </row>
    <row r="720" spans="1:79" ht="24" hidden="1" customHeight="1" outlineLevel="1">
      <c r="B720" s="88"/>
      <c r="C720" s="89"/>
      <c r="D720" s="89"/>
      <c r="E720" s="90"/>
      <c r="F720" s="91"/>
      <c r="G720" s="44" t="s">
        <v>14</v>
      </c>
      <c r="H720" s="96">
        <v>43336</v>
      </c>
      <c r="I720" s="105">
        <v>9</v>
      </c>
      <c r="J720" s="92"/>
      <c r="K720" s="92"/>
      <c r="L720" s="92"/>
      <c r="M720" s="93"/>
      <c r="N720" s="90"/>
      <c r="O720" s="94"/>
      <c r="P720" s="90"/>
      <c r="Q720" s="90"/>
      <c r="R720" s="94"/>
      <c r="S720" s="90"/>
      <c r="T720" s="90"/>
      <c r="U720" s="94"/>
      <c r="V720" s="46"/>
      <c r="W720" s="90"/>
      <c r="X720" s="44"/>
      <c r="Y720" s="45"/>
      <c r="Z720" s="90"/>
      <c r="AA720" s="94"/>
      <c r="AB720" s="45"/>
      <c r="AC720" s="90"/>
      <c r="AD720" s="44"/>
      <c r="AE720" s="45"/>
      <c r="AF720" s="90"/>
      <c r="AG720" s="94"/>
      <c r="AH720" s="90"/>
      <c r="AI720" s="90"/>
      <c r="AJ720" s="94"/>
      <c r="AK720" s="90"/>
      <c r="AL720" s="90"/>
      <c r="AM720" s="94"/>
      <c r="AN720" s="45"/>
      <c r="AO720" s="90"/>
      <c r="AP720" s="44"/>
      <c r="AQ720" s="45"/>
      <c r="AR720" s="90"/>
      <c r="AS720" s="97"/>
      <c r="AT720" s="98"/>
      <c r="AU720" s="98"/>
      <c r="AV720" s="98"/>
      <c r="AW720" s="98"/>
      <c r="AX720" s="98"/>
      <c r="AY720" s="98"/>
      <c r="AZ720" s="98"/>
      <c r="BA720" s="99"/>
      <c r="BB720" s="99"/>
      <c r="BC720" s="99"/>
      <c r="BD720" s="99"/>
      <c r="BE720" s="99"/>
      <c r="BF720" s="99"/>
      <c r="BG720" s="119"/>
      <c r="BH720" s="119"/>
      <c r="BI720" s="119"/>
      <c r="BJ720" s="119"/>
      <c r="BK720" s="119"/>
      <c r="BL720" s="119"/>
      <c r="BM720" s="119"/>
      <c r="BN720" s="119"/>
      <c r="BO720" s="119"/>
      <c r="BP720" s="119"/>
      <c r="BQ720" s="119"/>
      <c r="BR720" s="119"/>
      <c r="BS720" s="119"/>
      <c r="BT720" s="119"/>
      <c r="BU720" s="119"/>
      <c r="BV720" s="119"/>
      <c r="BW720" s="119"/>
      <c r="BX720" s="119"/>
      <c r="BY720" s="119"/>
      <c r="BZ720" s="119"/>
      <c r="CA720" s="119"/>
    </row>
    <row r="721" spans="1:79" ht="24" hidden="1" customHeight="1" outlineLevel="1">
      <c r="B721" s="88"/>
      <c r="C721" s="89"/>
      <c r="D721" s="89"/>
      <c r="E721" s="90"/>
      <c r="F721" s="91"/>
      <c r="G721" s="44" t="s">
        <v>14</v>
      </c>
      <c r="H721" s="96">
        <v>43337</v>
      </c>
      <c r="I721" s="105">
        <v>9</v>
      </c>
      <c r="J721" s="92"/>
      <c r="K721" s="92"/>
      <c r="L721" s="92"/>
      <c r="M721" s="93"/>
      <c r="N721" s="90"/>
      <c r="O721" s="94"/>
      <c r="P721" s="90"/>
      <c r="Q721" s="90"/>
      <c r="R721" s="94"/>
      <c r="S721" s="90"/>
      <c r="T721" s="90"/>
      <c r="U721" s="94"/>
      <c r="V721" s="46"/>
      <c r="W721" s="90"/>
      <c r="X721" s="44"/>
      <c r="Y721" s="45"/>
      <c r="Z721" s="90"/>
      <c r="AA721" s="94"/>
      <c r="AB721" s="45"/>
      <c r="AC721" s="90"/>
      <c r="AD721" s="44"/>
      <c r="AE721" s="45"/>
      <c r="AF721" s="90"/>
      <c r="AG721" s="94"/>
      <c r="AH721" s="90"/>
      <c r="AI721" s="90"/>
      <c r="AJ721" s="94"/>
      <c r="AK721" s="90"/>
      <c r="AL721" s="90"/>
      <c r="AM721" s="94"/>
      <c r="AN721" s="45"/>
      <c r="AO721" s="90"/>
      <c r="AP721" s="44"/>
      <c r="AQ721" s="45"/>
      <c r="AR721" s="90"/>
      <c r="AS721" s="97"/>
      <c r="AT721" s="98"/>
      <c r="AU721" s="98"/>
      <c r="AV721" s="98"/>
      <c r="AW721" s="98"/>
      <c r="AX721" s="98"/>
      <c r="AY721" s="98"/>
      <c r="AZ721" s="98"/>
      <c r="BA721" s="99"/>
      <c r="BB721" s="99"/>
      <c r="BC721" s="99"/>
      <c r="BD721" s="99"/>
      <c r="BE721" s="99"/>
      <c r="BF721" s="99"/>
      <c r="BG721" s="119"/>
      <c r="BH721" s="119"/>
      <c r="BI721" s="119"/>
      <c r="BJ721" s="119"/>
      <c r="BK721" s="119"/>
      <c r="BL721" s="119"/>
      <c r="BM721" s="119"/>
      <c r="BN721" s="119"/>
      <c r="BO721" s="119"/>
      <c r="BP721" s="119"/>
      <c r="BQ721" s="119"/>
      <c r="BR721" s="119"/>
      <c r="BS721" s="119"/>
      <c r="BT721" s="119"/>
      <c r="BU721" s="119"/>
      <c r="BV721" s="119"/>
      <c r="BW721" s="119"/>
      <c r="BX721" s="119"/>
      <c r="BY721" s="119"/>
      <c r="BZ721" s="119"/>
      <c r="CA721" s="119"/>
    </row>
    <row r="722" spans="1:79" ht="24" hidden="1" customHeight="1" outlineLevel="1">
      <c r="B722" s="88"/>
      <c r="C722" s="89"/>
      <c r="D722" s="89"/>
      <c r="E722" s="90"/>
      <c r="F722" s="91"/>
      <c r="G722" s="44" t="s">
        <v>14</v>
      </c>
      <c r="H722" s="96">
        <v>43338</v>
      </c>
      <c r="I722" s="105">
        <v>9</v>
      </c>
      <c r="J722" s="92"/>
      <c r="K722" s="92"/>
      <c r="L722" s="92"/>
      <c r="M722" s="93"/>
      <c r="N722" s="90"/>
      <c r="O722" s="94"/>
      <c r="P722" s="90"/>
      <c r="Q722" s="90"/>
      <c r="R722" s="94"/>
      <c r="S722" s="90"/>
      <c r="T722" s="90"/>
      <c r="U722" s="94"/>
      <c r="V722" s="46"/>
      <c r="W722" s="90"/>
      <c r="X722" s="44"/>
      <c r="Y722" s="45"/>
      <c r="Z722" s="90"/>
      <c r="AA722" s="94"/>
      <c r="AB722" s="45"/>
      <c r="AC722" s="90"/>
      <c r="AD722" s="44"/>
      <c r="AE722" s="45"/>
      <c r="AF722" s="90"/>
      <c r="AG722" s="94"/>
      <c r="AH722" s="90"/>
      <c r="AI722" s="90"/>
      <c r="AJ722" s="94"/>
      <c r="AK722" s="90"/>
      <c r="AL722" s="90"/>
      <c r="AM722" s="94"/>
      <c r="AN722" s="45"/>
      <c r="AO722" s="90"/>
      <c r="AP722" s="44"/>
      <c r="AQ722" s="45"/>
      <c r="AR722" s="90"/>
      <c r="AS722" s="97"/>
      <c r="AT722" s="98"/>
      <c r="AU722" s="98"/>
      <c r="AV722" s="98"/>
      <c r="AW722" s="98"/>
      <c r="AX722" s="98"/>
      <c r="AY722" s="98"/>
      <c r="AZ722" s="98"/>
      <c r="BA722" s="99"/>
      <c r="BB722" s="99"/>
      <c r="BC722" s="99"/>
      <c r="BD722" s="99"/>
      <c r="BE722" s="99"/>
      <c r="BF722" s="99"/>
      <c r="BG722" s="119"/>
      <c r="BH722" s="119"/>
      <c r="BI722" s="119"/>
      <c r="BJ722" s="119"/>
      <c r="BK722" s="119"/>
      <c r="BL722" s="119"/>
      <c r="BM722" s="119"/>
      <c r="BN722" s="119"/>
      <c r="BO722" s="119"/>
      <c r="BP722" s="119"/>
      <c r="BQ722" s="119"/>
      <c r="BR722" s="119"/>
      <c r="BS722" s="119"/>
      <c r="BT722" s="119"/>
      <c r="BU722" s="119"/>
      <c r="BV722" s="119"/>
      <c r="BW722" s="119"/>
      <c r="BX722" s="119"/>
      <c r="BY722" s="119"/>
      <c r="BZ722" s="119"/>
      <c r="CA722" s="119"/>
    </row>
    <row r="723" spans="1:79" ht="24" hidden="1" customHeight="1" outlineLevel="1">
      <c r="B723" s="88"/>
      <c r="C723" s="89"/>
      <c r="D723" s="89"/>
      <c r="E723" s="90"/>
      <c r="F723" s="91"/>
      <c r="G723" s="44" t="s">
        <v>14</v>
      </c>
      <c r="H723" s="96">
        <v>43339</v>
      </c>
      <c r="I723" s="105">
        <v>9</v>
      </c>
      <c r="J723" s="92"/>
      <c r="K723" s="92"/>
      <c r="L723" s="92"/>
      <c r="M723" s="93"/>
      <c r="N723" s="90"/>
      <c r="O723" s="94"/>
      <c r="P723" s="90"/>
      <c r="Q723" s="90"/>
      <c r="R723" s="94"/>
      <c r="S723" s="90"/>
      <c r="T723" s="90"/>
      <c r="U723" s="94"/>
      <c r="V723" s="46"/>
      <c r="W723" s="90"/>
      <c r="X723" s="44"/>
      <c r="Y723" s="45"/>
      <c r="Z723" s="90"/>
      <c r="AA723" s="94"/>
      <c r="AB723" s="45"/>
      <c r="AC723" s="90"/>
      <c r="AD723" s="44"/>
      <c r="AE723" s="45"/>
      <c r="AF723" s="90"/>
      <c r="AG723" s="94"/>
      <c r="AH723" s="90"/>
      <c r="AI723" s="90"/>
      <c r="AJ723" s="94"/>
      <c r="AK723" s="90"/>
      <c r="AL723" s="90"/>
      <c r="AM723" s="94"/>
      <c r="AN723" s="45"/>
      <c r="AO723" s="90"/>
      <c r="AP723" s="44"/>
      <c r="AQ723" s="45"/>
      <c r="AR723" s="90"/>
      <c r="AS723" s="97"/>
      <c r="AT723" s="98"/>
      <c r="AU723" s="98"/>
      <c r="AV723" s="98"/>
      <c r="AW723" s="98"/>
      <c r="AX723" s="98"/>
      <c r="AY723" s="98"/>
      <c r="AZ723" s="98"/>
      <c r="BA723" s="99"/>
      <c r="BB723" s="99"/>
      <c r="BC723" s="99"/>
      <c r="BD723" s="99"/>
      <c r="BE723" s="99"/>
      <c r="BF723" s="99"/>
      <c r="BG723" s="119"/>
      <c r="BH723" s="119"/>
      <c r="BI723" s="119"/>
      <c r="BJ723" s="119"/>
      <c r="BK723" s="119"/>
      <c r="BL723" s="119"/>
      <c r="BM723" s="119"/>
      <c r="BN723" s="119"/>
      <c r="BO723" s="119"/>
      <c r="BP723" s="119"/>
      <c r="BQ723" s="119"/>
      <c r="BR723" s="119"/>
      <c r="BS723" s="119"/>
      <c r="BT723" s="119"/>
      <c r="BU723" s="119"/>
      <c r="BV723" s="119"/>
      <c r="BW723" s="119"/>
      <c r="BX723" s="119"/>
      <c r="BY723" s="119"/>
      <c r="BZ723" s="119"/>
      <c r="CA723" s="119"/>
    </row>
    <row r="724" spans="1:79" ht="24" hidden="1" customHeight="1" outlineLevel="1">
      <c r="B724" s="88"/>
      <c r="C724" s="89"/>
      <c r="D724" s="89"/>
      <c r="E724" s="90"/>
      <c r="F724" s="91"/>
      <c r="G724" s="44" t="s">
        <v>14</v>
      </c>
      <c r="H724" s="96">
        <v>43340</v>
      </c>
      <c r="I724" s="105">
        <v>0</v>
      </c>
      <c r="J724" s="92"/>
      <c r="K724" s="92"/>
      <c r="L724" s="92"/>
      <c r="M724" s="93"/>
      <c r="N724" s="90"/>
      <c r="O724" s="94"/>
      <c r="P724" s="90"/>
      <c r="Q724" s="90"/>
      <c r="R724" s="94"/>
      <c r="S724" s="90"/>
      <c r="T724" s="90"/>
      <c r="U724" s="94"/>
      <c r="V724" s="46"/>
      <c r="W724" s="90"/>
      <c r="X724" s="44"/>
      <c r="Y724" s="45"/>
      <c r="Z724" s="90"/>
      <c r="AA724" s="94"/>
      <c r="AB724" s="45"/>
      <c r="AC724" s="90"/>
      <c r="AD724" s="44"/>
      <c r="AE724" s="45"/>
      <c r="AF724" s="90"/>
      <c r="AG724" s="94"/>
      <c r="AH724" s="90"/>
      <c r="AI724" s="90"/>
      <c r="AJ724" s="94"/>
      <c r="AK724" s="90"/>
      <c r="AL724" s="90"/>
      <c r="AM724" s="94"/>
      <c r="AN724" s="45"/>
      <c r="AO724" s="90"/>
      <c r="AP724" s="44"/>
      <c r="AQ724" s="45"/>
      <c r="AR724" s="90"/>
      <c r="AS724" s="97"/>
      <c r="AT724" s="98"/>
      <c r="AU724" s="98"/>
      <c r="AV724" s="98"/>
      <c r="AW724" s="98"/>
      <c r="AX724" s="98"/>
      <c r="AY724" s="98"/>
      <c r="AZ724" s="98"/>
      <c r="BA724" s="99"/>
      <c r="BB724" s="99"/>
      <c r="BC724" s="99"/>
      <c r="BD724" s="99"/>
      <c r="BE724" s="99"/>
      <c r="BF724" s="99"/>
      <c r="BG724" s="119"/>
      <c r="BH724" s="119"/>
      <c r="BI724" s="119"/>
      <c r="BJ724" s="119"/>
      <c r="BK724" s="119"/>
      <c r="BL724" s="119"/>
      <c r="BM724" s="119"/>
      <c r="BN724" s="119"/>
      <c r="BO724" s="119"/>
      <c r="BP724" s="119"/>
      <c r="BQ724" s="119"/>
      <c r="BR724" s="119"/>
      <c r="BS724" s="119"/>
      <c r="BT724" s="119"/>
      <c r="BU724" s="119"/>
      <c r="BV724" s="119"/>
      <c r="BW724" s="119"/>
      <c r="BX724" s="119"/>
      <c r="BY724" s="119"/>
      <c r="BZ724" s="119"/>
      <c r="CA724" s="119"/>
    </row>
    <row r="725" spans="1:79" ht="24" hidden="1" customHeight="1" outlineLevel="1">
      <c r="B725" s="88"/>
      <c r="C725" s="89"/>
      <c r="D725" s="89"/>
      <c r="E725" s="90"/>
      <c r="F725" s="91"/>
      <c r="G725" s="44" t="s">
        <v>14</v>
      </c>
      <c r="H725" s="96">
        <v>43341</v>
      </c>
      <c r="I725" s="105">
        <v>0</v>
      </c>
      <c r="J725" s="92"/>
      <c r="K725" s="92"/>
      <c r="L725" s="92"/>
      <c r="M725" s="93"/>
      <c r="N725" s="90"/>
      <c r="O725" s="94"/>
      <c r="P725" s="90"/>
      <c r="Q725" s="90"/>
      <c r="R725" s="94"/>
      <c r="S725" s="90"/>
      <c r="T725" s="90"/>
      <c r="U725" s="94"/>
      <c r="V725" s="46"/>
      <c r="W725" s="90"/>
      <c r="X725" s="44"/>
      <c r="Y725" s="45"/>
      <c r="Z725" s="90"/>
      <c r="AA725" s="94"/>
      <c r="AB725" s="45"/>
      <c r="AC725" s="90"/>
      <c r="AD725" s="44"/>
      <c r="AE725" s="45"/>
      <c r="AF725" s="90"/>
      <c r="AG725" s="94"/>
      <c r="AH725" s="90"/>
      <c r="AI725" s="90"/>
      <c r="AJ725" s="94"/>
      <c r="AK725" s="90"/>
      <c r="AL725" s="90"/>
      <c r="AM725" s="94"/>
      <c r="AN725" s="45"/>
      <c r="AO725" s="90"/>
      <c r="AP725" s="44"/>
      <c r="AQ725" s="45"/>
      <c r="AR725" s="90"/>
      <c r="AS725" s="97"/>
      <c r="AT725" s="98"/>
      <c r="AU725" s="98"/>
      <c r="AV725" s="98"/>
      <c r="AW725" s="98"/>
      <c r="AX725" s="98"/>
      <c r="AY725" s="98"/>
      <c r="AZ725" s="98"/>
      <c r="BA725" s="99"/>
      <c r="BB725" s="99"/>
      <c r="BC725" s="99"/>
      <c r="BD725" s="99"/>
      <c r="BE725" s="99"/>
      <c r="BF725" s="99"/>
      <c r="BG725" s="119"/>
      <c r="BH725" s="119"/>
      <c r="BI725" s="119"/>
      <c r="BJ725" s="119"/>
      <c r="BK725" s="119"/>
      <c r="BL725" s="119"/>
      <c r="BM725" s="119"/>
      <c r="BN725" s="119"/>
      <c r="BO725" s="119"/>
      <c r="BP725" s="119"/>
      <c r="BQ725" s="119"/>
      <c r="BR725" s="119"/>
      <c r="BS725" s="119"/>
      <c r="BT725" s="119"/>
      <c r="BU725" s="119"/>
      <c r="BV725" s="119"/>
      <c r="BW725" s="119"/>
      <c r="BX725" s="119"/>
      <c r="BY725" s="119"/>
      <c r="BZ725" s="119"/>
      <c r="CA725" s="119"/>
    </row>
    <row r="726" spans="1:79" ht="24" hidden="1" customHeight="1" outlineLevel="1">
      <c r="B726" s="88"/>
      <c r="C726" s="89"/>
      <c r="D726" s="89"/>
      <c r="E726" s="90"/>
      <c r="F726" s="91"/>
      <c r="G726" s="44" t="s">
        <v>14</v>
      </c>
      <c r="H726" s="96">
        <v>43342</v>
      </c>
      <c r="I726" s="105">
        <v>0</v>
      </c>
      <c r="J726" s="92"/>
      <c r="K726" s="92"/>
      <c r="L726" s="92"/>
      <c r="M726" s="93"/>
      <c r="N726" s="90"/>
      <c r="O726" s="94"/>
      <c r="P726" s="90"/>
      <c r="Q726" s="90"/>
      <c r="R726" s="94"/>
      <c r="S726" s="90"/>
      <c r="T726" s="90"/>
      <c r="U726" s="94"/>
      <c r="V726" s="46"/>
      <c r="W726" s="90"/>
      <c r="X726" s="44"/>
      <c r="Y726" s="45"/>
      <c r="Z726" s="90"/>
      <c r="AA726" s="94"/>
      <c r="AB726" s="45"/>
      <c r="AC726" s="90"/>
      <c r="AD726" s="44"/>
      <c r="AE726" s="45"/>
      <c r="AF726" s="90"/>
      <c r="AG726" s="94"/>
      <c r="AH726" s="90"/>
      <c r="AI726" s="90"/>
      <c r="AJ726" s="94"/>
      <c r="AK726" s="90"/>
      <c r="AL726" s="90"/>
      <c r="AM726" s="94"/>
      <c r="AN726" s="45"/>
      <c r="AO726" s="90"/>
      <c r="AP726" s="44"/>
      <c r="AQ726" s="45"/>
      <c r="AR726" s="90"/>
      <c r="AS726" s="97"/>
      <c r="AT726" s="98"/>
      <c r="AU726" s="98"/>
      <c r="AV726" s="98"/>
      <c r="AW726" s="98"/>
      <c r="AX726" s="98"/>
      <c r="AY726" s="98"/>
      <c r="AZ726" s="98"/>
      <c r="BA726" s="99"/>
      <c r="BB726" s="99"/>
      <c r="BC726" s="99"/>
      <c r="BD726" s="99"/>
      <c r="BE726" s="99"/>
      <c r="BF726" s="99"/>
      <c r="BG726" s="119"/>
      <c r="BH726" s="119"/>
      <c r="BI726" s="119"/>
      <c r="BJ726" s="119"/>
      <c r="BK726" s="119"/>
      <c r="BL726" s="119"/>
      <c r="BM726" s="119"/>
      <c r="BN726" s="119"/>
      <c r="BO726" s="119"/>
      <c r="BP726" s="119"/>
      <c r="BQ726" s="119"/>
      <c r="BR726" s="119"/>
      <c r="BS726" s="119"/>
      <c r="BT726" s="119"/>
      <c r="BU726" s="119"/>
      <c r="BV726" s="119"/>
      <c r="BW726" s="119"/>
      <c r="BX726" s="119"/>
      <c r="BY726" s="119"/>
      <c r="BZ726" s="119"/>
      <c r="CA726" s="119"/>
    </row>
    <row r="727" spans="1:79" ht="24" hidden="1" customHeight="1" outlineLevel="1">
      <c r="B727" s="88"/>
      <c r="C727" s="89"/>
      <c r="D727" s="89"/>
      <c r="E727" s="90"/>
      <c r="F727" s="91"/>
      <c r="G727" s="44" t="s">
        <v>14</v>
      </c>
      <c r="H727" s="96">
        <v>43343</v>
      </c>
      <c r="I727" s="105">
        <v>0</v>
      </c>
      <c r="J727" s="92"/>
      <c r="K727" s="92"/>
      <c r="L727" s="92"/>
      <c r="M727" s="93"/>
      <c r="N727" s="90"/>
      <c r="O727" s="94"/>
      <c r="P727" s="90"/>
      <c r="Q727" s="90"/>
      <c r="R727" s="94"/>
      <c r="S727" s="90"/>
      <c r="T727" s="90"/>
      <c r="U727" s="94"/>
      <c r="V727" s="46"/>
      <c r="W727" s="90"/>
      <c r="X727" s="44"/>
      <c r="Y727" s="45"/>
      <c r="Z727" s="90"/>
      <c r="AA727" s="94"/>
      <c r="AB727" s="45"/>
      <c r="AC727" s="90"/>
      <c r="AD727" s="44"/>
      <c r="AE727" s="45"/>
      <c r="AF727" s="90"/>
      <c r="AG727" s="94"/>
      <c r="AH727" s="90"/>
      <c r="AI727" s="90"/>
      <c r="AJ727" s="94"/>
      <c r="AK727" s="90"/>
      <c r="AL727" s="90"/>
      <c r="AM727" s="94"/>
      <c r="AN727" s="45"/>
      <c r="AO727" s="90"/>
      <c r="AP727" s="44"/>
      <c r="AQ727" s="45"/>
      <c r="AR727" s="90"/>
      <c r="AS727" s="97"/>
      <c r="AT727" s="98"/>
      <c r="AU727" s="98"/>
      <c r="AV727" s="98"/>
      <c r="AW727" s="98"/>
      <c r="AX727" s="98"/>
      <c r="AY727" s="98"/>
      <c r="AZ727" s="98"/>
      <c r="BA727" s="99"/>
      <c r="BB727" s="99"/>
      <c r="BC727" s="99"/>
      <c r="BD727" s="99"/>
      <c r="BE727" s="99"/>
      <c r="BF727" s="99"/>
      <c r="BG727" s="119"/>
      <c r="BH727" s="119"/>
      <c r="BI727" s="119"/>
      <c r="BJ727" s="119"/>
      <c r="BK727" s="119"/>
      <c r="BL727" s="119"/>
      <c r="BM727" s="119"/>
      <c r="BN727" s="119"/>
      <c r="BO727" s="119"/>
      <c r="BP727" s="119"/>
      <c r="BQ727" s="119"/>
      <c r="BR727" s="119"/>
      <c r="BS727" s="119"/>
      <c r="BT727" s="119"/>
      <c r="BU727" s="119"/>
      <c r="BV727" s="119"/>
      <c r="BW727" s="119"/>
      <c r="BX727" s="119"/>
      <c r="BY727" s="119"/>
      <c r="BZ727" s="119"/>
      <c r="CA727" s="119"/>
    </row>
    <row r="728" spans="1:79" ht="24" hidden="1" customHeight="1" outlineLevel="1">
      <c r="B728" s="88"/>
      <c r="C728" s="89"/>
      <c r="D728" s="89"/>
      <c r="E728" s="90"/>
      <c r="F728" s="91"/>
      <c r="G728" s="44" t="s">
        <v>14</v>
      </c>
      <c r="H728" s="96">
        <v>43344</v>
      </c>
      <c r="I728" s="105">
        <v>0</v>
      </c>
      <c r="J728" s="92"/>
      <c r="K728" s="92"/>
      <c r="L728" s="92"/>
      <c r="M728" s="93"/>
      <c r="N728" s="90"/>
      <c r="O728" s="94"/>
      <c r="P728" s="90"/>
      <c r="Q728" s="90"/>
      <c r="R728" s="94"/>
      <c r="S728" s="90"/>
      <c r="T728" s="90"/>
      <c r="U728" s="94"/>
      <c r="V728" s="46"/>
      <c r="W728" s="90"/>
      <c r="X728" s="44"/>
      <c r="Y728" s="45"/>
      <c r="Z728" s="90"/>
      <c r="AA728" s="94"/>
      <c r="AB728" s="45"/>
      <c r="AC728" s="90"/>
      <c r="AD728" s="44"/>
      <c r="AE728" s="45"/>
      <c r="AF728" s="90"/>
      <c r="AG728" s="94"/>
      <c r="AH728" s="90"/>
      <c r="AI728" s="90"/>
      <c r="AJ728" s="94"/>
      <c r="AK728" s="90"/>
      <c r="AL728" s="90"/>
      <c r="AM728" s="94"/>
      <c r="AN728" s="45"/>
      <c r="AO728" s="90"/>
      <c r="AP728" s="44"/>
      <c r="AQ728" s="45"/>
      <c r="AR728" s="90"/>
      <c r="AS728" s="97"/>
      <c r="AT728" s="98"/>
      <c r="AU728" s="98"/>
      <c r="AV728" s="98"/>
      <c r="AW728" s="98"/>
      <c r="AX728" s="98"/>
      <c r="AY728" s="98"/>
      <c r="AZ728" s="98"/>
      <c r="BA728" s="99"/>
      <c r="BB728" s="99"/>
      <c r="BC728" s="99"/>
      <c r="BD728" s="99"/>
      <c r="BE728" s="99"/>
      <c r="BF728" s="99"/>
      <c r="BG728" s="119"/>
      <c r="BH728" s="119"/>
      <c r="BI728" s="119"/>
      <c r="BJ728" s="119"/>
      <c r="BK728" s="119"/>
      <c r="BL728" s="119"/>
      <c r="BM728" s="119"/>
      <c r="BN728" s="119"/>
      <c r="BO728" s="119"/>
      <c r="BP728" s="119"/>
      <c r="BQ728" s="119"/>
      <c r="BR728" s="119"/>
      <c r="BS728" s="119"/>
      <c r="BT728" s="119"/>
      <c r="BU728" s="119"/>
      <c r="BV728" s="119"/>
      <c r="BW728" s="119"/>
      <c r="BX728" s="119"/>
      <c r="BY728" s="119"/>
      <c r="BZ728" s="119"/>
      <c r="CA728" s="119"/>
    </row>
    <row r="729" spans="1:79" ht="24" hidden="1" customHeight="1" outlineLevel="1">
      <c r="B729" s="88"/>
      <c r="C729" s="89"/>
      <c r="D729" s="89"/>
      <c r="E729" s="90"/>
      <c r="F729" s="91"/>
      <c r="G729" s="44" t="s">
        <v>14</v>
      </c>
      <c r="H729" s="96">
        <v>43345</v>
      </c>
      <c r="I729" s="105">
        <v>0</v>
      </c>
      <c r="J729" s="92"/>
      <c r="K729" s="92"/>
      <c r="L729" s="92"/>
      <c r="M729" s="93"/>
      <c r="N729" s="90"/>
      <c r="O729" s="94"/>
      <c r="P729" s="90"/>
      <c r="Q729" s="90"/>
      <c r="R729" s="94"/>
      <c r="S729" s="90"/>
      <c r="T729" s="90"/>
      <c r="U729" s="94"/>
      <c r="V729" s="46"/>
      <c r="W729" s="90"/>
      <c r="X729" s="44"/>
      <c r="Y729" s="45"/>
      <c r="Z729" s="90"/>
      <c r="AA729" s="94"/>
      <c r="AB729" s="45"/>
      <c r="AC729" s="90"/>
      <c r="AD729" s="44"/>
      <c r="AE729" s="45"/>
      <c r="AF729" s="90"/>
      <c r="AG729" s="94"/>
      <c r="AH729" s="90"/>
      <c r="AI729" s="90"/>
      <c r="AJ729" s="94"/>
      <c r="AK729" s="90"/>
      <c r="AL729" s="90"/>
      <c r="AM729" s="94"/>
      <c r="AN729" s="45"/>
      <c r="AO729" s="90"/>
      <c r="AP729" s="44"/>
      <c r="AQ729" s="45"/>
      <c r="AR729" s="90"/>
      <c r="AS729" s="97"/>
      <c r="AT729" s="98"/>
      <c r="AU729" s="98"/>
      <c r="AV729" s="98"/>
      <c r="AW729" s="98"/>
      <c r="AX729" s="98"/>
      <c r="AY729" s="98"/>
      <c r="AZ729" s="98"/>
      <c r="BA729" s="99"/>
      <c r="BB729" s="99"/>
      <c r="BC729" s="99"/>
      <c r="BD729" s="99"/>
      <c r="BE729" s="99"/>
      <c r="BF729" s="99"/>
      <c r="BG729" s="119"/>
      <c r="BH729" s="119"/>
      <c r="BI729" s="119"/>
      <c r="BJ729" s="119"/>
      <c r="BK729" s="119"/>
      <c r="BL729" s="119"/>
      <c r="BM729" s="119"/>
      <c r="BN729" s="119"/>
      <c r="BO729" s="119"/>
      <c r="BP729" s="119"/>
      <c r="BQ729" s="119"/>
      <c r="BR729" s="119"/>
      <c r="BS729" s="119"/>
      <c r="BT729" s="119"/>
      <c r="BU729" s="119"/>
      <c r="BV729" s="119"/>
      <c r="BW729" s="119"/>
      <c r="BX729" s="119"/>
      <c r="BY729" s="119"/>
      <c r="BZ729" s="119"/>
      <c r="CA729" s="119"/>
    </row>
    <row r="730" spans="1:79" ht="24" customHeight="1" collapsed="1">
      <c r="B730" s="86" t="s">
        <v>235</v>
      </c>
      <c r="C730" s="79" t="s">
        <v>212</v>
      </c>
      <c r="D730" s="79">
        <f>D701+1</f>
        <v>25</v>
      </c>
      <c r="E730" s="44">
        <v>1920</v>
      </c>
      <c r="F730" s="87" t="s">
        <v>241</v>
      </c>
      <c r="G730" s="44" t="s">
        <v>14</v>
      </c>
      <c r="H730" s="44"/>
      <c r="I730" s="105"/>
      <c r="J730" s="81">
        <v>39114</v>
      </c>
      <c r="K730" s="81" t="s">
        <v>170</v>
      </c>
      <c r="L730" s="81" t="s">
        <v>175</v>
      </c>
      <c r="M730" s="82"/>
      <c r="N730" s="44"/>
      <c r="O730" s="45"/>
      <c r="P730" s="44"/>
      <c r="Q730" s="44"/>
      <c r="R730" s="45"/>
      <c r="S730" s="44"/>
      <c r="T730" s="44"/>
      <c r="U730" s="45"/>
      <c r="V730" s="44"/>
      <c r="W730" s="44"/>
      <c r="X730" s="45"/>
      <c r="Y730" s="44"/>
      <c r="Z730" s="44"/>
      <c r="AA730" s="45"/>
      <c r="AB730" s="44"/>
      <c r="AC730" s="44"/>
      <c r="AD730" s="45"/>
      <c r="AE730" s="44"/>
      <c r="AF730" s="44"/>
      <c r="AG730" s="45"/>
      <c r="AH730" s="44"/>
      <c r="AI730" s="44"/>
      <c r="AJ730" s="45"/>
      <c r="AK730" s="44"/>
      <c r="AL730" s="44"/>
      <c r="AM730" s="45"/>
      <c r="AN730" s="46" t="s">
        <v>211</v>
      </c>
      <c r="AO730" s="46" t="s">
        <v>211</v>
      </c>
      <c r="AP730" s="46" t="s">
        <v>211</v>
      </c>
      <c r="AQ730" s="46" t="s">
        <v>211</v>
      </c>
      <c r="AR730" s="44"/>
      <c r="AS730" s="97">
        <v>9</v>
      </c>
      <c r="AT730" s="98">
        <v>0</v>
      </c>
      <c r="AU730" s="98">
        <v>0</v>
      </c>
      <c r="AV730" s="98">
        <v>0</v>
      </c>
      <c r="AW730" s="98">
        <v>0</v>
      </c>
      <c r="AX730" s="98">
        <v>0</v>
      </c>
      <c r="AY730" s="98">
        <v>0</v>
      </c>
      <c r="AZ730" s="98">
        <v>0</v>
      </c>
      <c r="BA730" s="99">
        <v>9</v>
      </c>
      <c r="BB730" s="99">
        <v>9</v>
      </c>
      <c r="BC730" s="99">
        <v>9</v>
      </c>
      <c r="BD730" s="99">
        <v>9</v>
      </c>
      <c r="BE730" s="99">
        <v>9</v>
      </c>
      <c r="BF730" s="99">
        <v>9</v>
      </c>
      <c r="BG730" s="99">
        <v>9</v>
      </c>
      <c r="BH730" s="97">
        <v>9</v>
      </c>
      <c r="BI730" s="97">
        <v>9</v>
      </c>
      <c r="BJ730" s="97">
        <v>9</v>
      </c>
      <c r="BK730" s="97">
        <v>9</v>
      </c>
      <c r="BL730" s="97">
        <v>9</v>
      </c>
      <c r="BM730" s="97">
        <v>9</v>
      </c>
      <c r="BN730" s="97">
        <v>9</v>
      </c>
      <c r="BO730" s="98">
        <v>0</v>
      </c>
      <c r="BP730" s="98">
        <v>0</v>
      </c>
      <c r="BQ730" s="98">
        <v>0</v>
      </c>
      <c r="BR730" s="98">
        <v>0</v>
      </c>
      <c r="BS730" s="98">
        <v>0</v>
      </c>
      <c r="BT730" s="98">
        <v>0</v>
      </c>
      <c r="BU730" s="97">
        <v>9</v>
      </c>
      <c r="BV730" s="98">
        <v>0</v>
      </c>
      <c r="BW730" s="98">
        <v>0</v>
      </c>
      <c r="BX730" s="98">
        <v>0</v>
      </c>
      <c r="BY730" s="98">
        <v>0</v>
      </c>
      <c r="BZ730" s="98">
        <v>0</v>
      </c>
      <c r="CA730" s="98">
        <v>0</v>
      </c>
    </row>
    <row r="731" spans="1:79" ht="24" hidden="1" customHeight="1" outlineLevel="1">
      <c r="A731" s="36">
        <v>1</v>
      </c>
      <c r="B731" s="88"/>
      <c r="C731" s="89"/>
      <c r="D731" s="89"/>
      <c r="E731" s="90"/>
      <c r="F731" s="91"/>
      <c r="G731" s="44" t="s">
        <v>14</v>
      </c>
      <c r="H731" s="96">
        <v>43318</v>
      </c>
      <c r="I731" s="105">
        <v>9</v>
      </c>
      <c r="J731" s="92"/>
      <c r="K731" s="92"/>
      <c r="L731" s="92"/>
      <c r="M731" s="93"/>
      <c r="N731" s="90"/>
      <c r="O731" s="94"/>
      <c r="P731" s="90"/>
      <c r="Q731" s="90"/>
      <c r="R731" s="94"/>
      <c r="S731" s="90"/>
      <c r="T731" s="90"/>
      <c r="U731" s="94"/>
      <c r="V731" s="44"/>
      <c r="W731" s="90"/>
      <c r="X731" s="45"/>
      <c r="Y731" s="44"/>
      <c r="Z731" s="90"/>
      <c r="AA731" s="94"/>
      <c r="AB731" s="44"/>
      <c r="AC731" s="90"/>
      <c r="AD731" s="45"/>
      <c r="AE731" s="44"/>
      <c r="AF731" s="90"/>
      <c r="AG731" s="94"/>
      <c r="AH731" s="90"/>
      <c r="AI731" s="90"/>
      <c r="AJ731" s="94"/>
      <c r="AK731" s="90"/>
      <c r="AL731" s="90"/>
      <c r="AM731" s="94"/>
      <c r="AN731" s="46"/>
      <c r="AO731" s="90"/>
      <c r="AP731" s="46"/>
      <c r="AQ731" s="46"/>
      <c r="AR731" s="90"/>
      <c r="AS731" s="97"/>
      <c r="AT731" s="98"/>
      <c r="AU731" s="98"/>
      <c r="AV731" s="98"/>
      <c r="AW731" s="98"/>
      <c r="AX731" s="98"/>
      <c r="AY731" s="98"/>
      <c r="AZ731" s="98"/>
      <c r="BA731" s="99"/>
      <c r="BB731" s="99"/>
      <c r="BC731" s="99"/>
      <c r="BD731" s="99"/>
      <c r="BE731" s="99"/>
      <c r="BF731" s="99"/>
      <c r="BG731" s="119"/>
      <c r="BH731" s="119"/>
      <c r="BI731" s="119"/>
      <c r="BJ731" s="119"/>
      <c r="BK731" s="119"/>
      <c r="BL731" s="119"/>
      <c r="BM731" s="119"/>
      <c r="BN731" s="119"/>
      <c r="BO731" s="119"/>
      <c r="BP731" s="119"/>
      <c r="BQ731" s="119"/>
      <c r="BR731" s="119"/>
      <c r="BS731" s="119"/>
      <c r="BT731" s="119"/>
      <c r="BU731" s="119"/>
      <c r="BV731" s="119"/>
      <c r="BW731" s="119"/>
      <c r="BX731" s="119"/>
      <c r="BY731" s="119"/>
      <c r="BZ731" s="119"/>
      <c r="CA731" s="119"/>
    </row>
    <row r="732" spans="1:79" ht="24" hidden="1" customHeight="1" outlineLevel="1">
      <c r="A732" s="36">
        <v>2</v>
      </c>
      <c r="B732" s="88"/>
      <c r="C732" s="89"/>
      <c r="D732" s="89"/>
      <c r="E732" s="90"/>
      <c r="F732" s="91"/>
      <c r="G732" s="44" t="s">
        <v>14</v>
      </c>
      <c r="H732" s="96">
        <v>43319</v>
      </c>
      <c r="I732" s="105">
        <v>0</v>
      </c>
      <c r="J732" s="92"/>
      <c r="K732" s="92"/>
      <c r="L732" s="92"/>
      <c r="M732" s="93"/>
      <c r="N732" s="90"/>
      <c r="O732" s="94"/>
      <c r="P732" s="90"/>
      <c r="Q732" s="90"/>
      <c r="R732" s="94"/>
      <c r="S732" s="90"/>
      <c r="T732" s="90"/>
      <c r="U732" s="94"/>
      <c r="V732" s="44"/>
      <c r="W732" s="90"/>
      <c r="X732" s="45"/>
      <c r="Y732" s="44"/>
      <c r="Z732" s="90"/>
      <c r="AA732" s="94"/>
      <c r="AB732" s="44"/>
      <c r="AC732" s="90"/>
      <c r="AD732" s="45"/>
      <c r="AE732" s="44"/>
      <c r="AF732" s="90"/>
      <c r="AG732" s="94"/>
      <c r="AH732" s="90"/>
      <c r="AI732" s="90"/>
      <c r="AJ732" s="94"/>
      <c r="AK732" s="90"/>
      <c r="AL732" s="90"/>
      <c r="AM732" s="94"/>
      <c r="AN732" s="46"/>
      <c r="AO732" s="90"/>
      <c r="AP732" s="46"/>
      <c r="AQ732" s="46"/>
      <c r="AR732" s="90"/>
      <c r="AS732" s="97"/>
      <c r="AT732" s="98"/>
      <c r="AU732" s="98"/>
      <c r="AV732" s="98"/>
      <c r="AW732" s="98"/>
      <c r="AX732" s="98"/>
      <c r="AY732" s="98"/>
      <c r="AZ732" s="98"/>
      <c r="BA732" s="99"/>
      <c r="BB732" s="99"/>
      <c r="BC732" s="99"/>
      <c r="BD732" s="99"/>
      <c r="BE732" s="99"/>
      <c r="BF732" s="99"/>
      <c r="BG732" s="119"/>
      <c r="BH732" s="119"/>
      <c r="BI732" s="119"/>
      <c r="BJ732" s="119"/>
      <c r="BK732" s="119"/>
      <c r="BL732" s="119"/>
      <c r="BM732" s="119"/>
      <c r="BN732" s="119"/>
      <c r="BO732" s="119"/>
      <c r="BP732" s="119"/>
      <c r="BQ732" s="119"/>
      <c r="BR732" s="119"/>
      <c r="BS732" s="119"/>
      <c r="BT732" s="119"/>
      <c r="BU732" s="119"/>
      <c r="BV732" s="119"/>
      <c r="BW732" s="119"/>
      <c r="BX732" s="119"/>
      <c r="BY732" s="119"/>
      <c r="BZ732" s="119"/>
      <c r="CA732" s="119"/>
    </row>
    <row r="733" spans="1:79" ht="24" hidden="1" customHeight="1" outlineLevel="1">
      <c r="A733" s="36">
        <v>3</v>
      </c>
      <c r="B733" s="88"/>
      <c r="C733" s="89"/>
      <c r="D733" s="89"/>
      <c r="E733" s="90"/>
      <c r="F733" s="91"/>
      <c r="G733" s="44" t="s">
        <v>14</v>
      </c>
      <c r="H733" s="96">
        <v>43320</v>
      </c>
      <c r="I733" s="105">
        <v>0</v>
      </c>
      <c r="J733" s="92"/>
      <c r="K733" s="92"/>
      <c r="L733" s="92"/>
      <c r="M733" s="93"/>
      <c r="N733" s="90"/>
      <c r="O733" s="94"/>
      <c r="P733" s="90"/>
      <c r="Q733" s="90"/>
      <c r="R733" s="94"/>
      <c r="S733" s="90"/>
      <c r="T733" s="90"/>
      <c r="U733" s="94"/>
      <c r="V733" s="44"/>
      <c r="W733" s="90"/>
      <c r="X733" s="45"/>
      <c r="Y733" s="44"/>
      <c r="Z733" s="90"/>
      <c r="AA733" s="94"/>
      <c r="AB733" s="44"/>
      <c r="AC733" s="90"/>
      <c r="AD733" s="45"/>
      <c r="AE733" s="44"/>
      <c r="AF733" s="90"/>
      <c r="AG733" s="94"/>
      <c r="AH733" s="90"/>
      <c r="AI733" s="90"/>
      <c r="AJ733" s="94"/>
      <c r="AK733" s="90"/>
      <c r="AL733" s="90"/>
      <c r="AM733" s="94"/>
      <c r="AN733" s="46"/>
      <c r="AO733" s="90"/>
      <c r="AP733" s="46"/>
      <c r="AQ733" s="46"/>
      <c r="AR733" s="90"/>
      <c r="AS733" s="97"/>
      <c r="AT733" s="98"/>
      <c r="AU733" s="98"/>
      <c r="AV733" s="98"/>
      <c r="AW733" s="98"/>
      <c r="AX733" s="98"/>
      <c r="AY733" s="98"/>
      <c r="AZ733" s="98"/>
      <c r="BA733" s="99"/>
      <c r="BB733" s="99"/>
      <c r="BC733" s="99"/>
      <c r="BD733" s="99"/>
      <c r="BE733" s="99"/>
      <c r="BF733" s="99"/>
      <c r="BG733" s="119"/>
      <c r="BH733" s="119"/>
      <c r="BI733" s="119"/>
      <c r="BJ733" s="119"/>
      <c r="BK733" s="119"/>
      <c r="BL733" s="119"/>
      <c r="BM733" s="119"/>
      <c r="BN733" s="119"/>
      <c r="BO733" s="119"/>
      <c r="BP733" s="119"/>
      <c r="BQ733" s="119"/>
      <c r="BR733" s="119"/>
      <c r="BS733" s="119"/>
      <c r="BT733" s="119"/>
      <c r="BU733" s="119"/>
      <c r="BV733" s="119"/>
      <c r="BW733" s="119"/>
      <c r="BX733" s="119"/>
      <c r="BY733" s="119"/>
      <c r="BZ733" s="119"/>
      <c r="CA733" s="119"/>
    </row>
    <row r="734" spans="1:79" ht="24" hidden="1" customHeight="1" outlineLevel="1">
      <c r="A734" s="36">
        <v>4</v>
      </c>
      <c r="B734" s="88"/>
      <c r="C734" s="89"/>
      <c r="D734" s="89"/>
      <c r="E734" s="90"/>
      <c r="F734" s="91"/>
      <c r="G734" s="44" t="s">
        <v>14</v>
      </c>
      <c r="H734" s="96">
        <v>43321</v>
      </c>
      <c r="I734" s="105">
        <v>0</v>
      </c>
      <c r="J734" s="92"/>
      <c r="K734" s="92"/>
      <c r="L734" s="92"/>
      <c r="M734" s="93"/>
      <c r="N734" s="90"/>
      <c r="O734" s="94"/>
      <c r="P734" s="90"/>
      <c r="Q734" s="90"/>
      <c r="R734" s="94"/>
      <c r="S734" s="90"/>
      <c r="T734" s="90"/>
      <c r="U734" s="94"/>
      <c r="V734" s="44"/>
      <c r="W734" s="90"/>
      <c r="X734" s="45"/>
      <c r="Y734" s="44"/>
      <c r="Z734" s="90"/>
      <c r="AA734" s="94"/>
      <c r="AB734" s="44"/>
      <c r="AC734" s="90"/>
      <c r="AD734" s="45"/>
      <c r="AE734" s="44"/>
      <c r="AF734" s="90"/>
      <c r="AG734" s="94"/>
      <c r="AH734" s="90"/>
      <c r="AI734" s="90"/>
      <c r="AJ734" s="94"/>
      <c r="AK734" s="90"/>
      <c r="AL734" s="90"/>
      <c r="AM734" s="94"/>
      <c r="AN734" s="46"/>
      <c r="AO734" s="90"/>
      <c r="AP734" s="46"/>
      <c r="AQ734" s="46"/>
      <c r="AR734" s="90"/>
      <c r="AS734" s="97"/>
      <c r="AT734" s="98"/>
      <c r="AU734" s="98"/>
      <c r="AV734" s="98"/>
      <c r="AW734" s="98"/>
      <c r="AX734" s="98"/>
      <c r="AY734" s="98"/>
      <c r="AZ734" s="98"/>
      <c r="BA734" s="99"/>
      <c r="BB734" s="99"/>
      <c r="BC734" s="99"/>
      <c r="BD734" s="99"/>
      <c r="BE734" s="99"/>
      <c r="BF734" s="99"/>
      <c r="BG734" s="119"/>
      <c r="BH734" s="119"/>
      <c r="BI734" s="119"/>
      <c r="BJ734" s="119"/>
      <c r="BK734" s="119"/>
      <c r="BL734" s="119"/>
      <c r="BM734" s="119"/>
      <c r="BN734" s="119"/>
      <c r="BO734" s="119"/>
      <c r="BP734" s="119"/>
      <c r="BQ734" s="119"/>
      <c r="BR734" s="119"/>
      <c r="BS734" s="119"/>
      <c r="BT734" s="119"/>
      <c r="BU734" s="119"/>
      <c r="BV734" s="119"/>
      <c r="BW734" s="119"/>
      <c r="BX734" s="119"/>
      <c r="BY734" s="119"/>
      <c r="BZ734" s="119"/>
      <c r="CA734" s="119"/>
    </row>
    <row r="735" spans="1:79" ht="24" hidden="1" customHeight="1" outlineLevel="1">
      <c r="A735" s="36">
        <v>5</v>
      </c>
      <c r="B735" s="88"/>
      <c r="C735" s="89"/>
      <c r="D735" s="89"/>
      <c r="E735" s="90"/>
      <c r="F735" s="91"/>
      <c r="G735" s="44" t="s">
        <v>14</v>
      </c>
      <c r="H735" s="96">
        <v>43322</v>
      </c>
      <c r="I735" s="105">
        <v>0</v>
      </c>
      <c r="J735" s="92"/>
      <c r="K735" s="92"/>
      <c r="L735" s="92"/>
      <c r="M735" s="93"/>
      <c r="N735" s="90"/>
      <c r="O735" s="94"/>
      <c r="P735" s="90"/>
      <c r="Q735" s="90"/>
      <c r="R735" s="94"/>
      <c r="S735" s="90"/>
      <c r="T735" s="90"/>
      <c r="U735" s="94"/>
      <c r="V735" s="44"/>
      <c r="W735" s="90"/>
      <c r="X735" s="45"/>
      <c r="Y735" s="44"/>
      <c r="Z735" s="90"/>
      <c r="AA735" s="94"/>
      <c r="AB735" s="44"/>
      <c r="AC735" s="90"/>
      <c r="AD735" s="45"/>
      <c r="AE735" s="44"/>
      <c r="AF735" s="90"/>
      <c r="AG735" s="94"/>
      <c r="AH735" s="90"/>
      <c r="AI735" s="90"/>
      <c r="AJ735" s="94"/>
      <c r="AK735" s="90"/>
      <c r="AL735" s="90"/>
      <c r="AM735" s="94"/>
      <c r="AN735" s="46"/>
      <c r="AO735" s="90"/>
      <c r="AP735" s="46"/>
      <c r="AQ735" s="46"/>
      <c r="AR735" s="90"/>
      <c r="AS735" s="97"/>
      <c r="AT735" s="98"/>
      <c r="AU735" s="98"/>
      <c r="AV735" s="98"/>
      <c r="AW735" s="98"/>
      <c r="AX735" s="98"/>
      <c r="AY735" s="98"/>
      <c r="AZ735" s="98"/>
      <c r="BA735" s="99"/>
      <c r="BB735" s="99"/>
      <c r="BC735" s="99"/>
      <c r="BD735" s="99"/>
      <c r="BE735" s="99"/>
      <c r="BF735" s="99"/>
      <c r="BG735" s="119"/>
      <c r="BH735" s="119"/>
      <c r="BI735" s="119"/>
      <c r="BJ735" s="119"/>
      <c r="BK735" s="119"/>
      <c r="BL735" s="119"/>
      <c r="BM735" s="119"/>
      <c r="BN735" s="119"/>
      <c r="BO735" s="119"/>
      <c r="BP735" s="119"/>
      <c r="BQ735" s="119"/>
      <c r="BR735" s="119"/>
      <c r="BS735" s="119"/>
      <c r="BT735" s="119"/>
      <c r="BU735" s="119"/>
      <c r="BV735" s="119"/>
      <c r="BW735" s="119"/>
      <c r="BX735" s="119"/>
      <c r="BY735" s="119"/>
      <c r="BZ735" s="119"/>
      <c r="CA735" s="119"/>
    </row>
    <row r="736" spans="1:79" ht="24" hidden="1" customHeight="1" outlineLevel="1">
      <c r="A736" s="36">
        <v>6</v>
      </c>
      <c r="B736" s="88"/>
      <c r="C736" s="89"/>
      <c r="D736" s="89"/>
      <c r="E736" s="90"/>
      <c r="F736" s="91"/>
      <c r="G736" s="44" t="s">
        <v>14</v>
      </c>
      <c r="H736" s="96">
        <v>43323</v>
      </c>
      <c r="I736" s="105">
        <v>0</v>
      </c>
      <c r="J736" s="92"/>
      <c r="K736" s="92"/>
      <c r="L736" s="92"/>
      <c r="M736" s="93"/>
      <c r="N736" s="90"/>
      <c r="O736" s="94"/>
      <c r="P736" s="90"/>
      <c r="Q736" s="90"/>
      <c r="R736" s="94"/>
      <c r="S736" s="90"/>
      <c r="T736" s="90"/>
      <c r="U736" s="94"/>
      <c r="V736" s="44"/>
      <c r="W736" s="90"/>
      <c r="X736" s="45"/>
      <c r="Y736" s="44"/>
      <c r="Z736" s="90"/>
      <c r="AA736" s="94"/>
      <c r="AB736" s="44"/>
      <c r="AC736" s="90"/>
      <c r="AD736" s="45"/>
      <c r="AE736" s="44"/>
      <c r="AF736" s="90"/>
      <c r="AG736" s="94"/>
      <c r="AH736" s="90"/>
      <c r="AI736" s="90"/>
      <c r="AJ736" s="94"/>
      <c r="AK736" s="90"/>
      <c r="AL736" s="90"/>
      <c r="AM736" s="94"/>
      <c r="AN736" s="46"/>
      <c r="AO736" s="90"/>
      <c r="AP736" s="46"/>
      <c r="AQ736" s="46"/>
      <c r="AR736" s="90"/>
      <c r="AS736" s="97"/>
      <c r="AT736" s="98"/>
      <c r="AU736" s="98"/>
      <c r="AV736" s="98"/>
      <c r="AW736" s="98"/>
      <c r="AX736" s="98"/>
      <c r="AY736" s="98"/>
      <c r="AZ736" s="98"/>
      <c r="BA736" s="99"/>
      <c r="BB736" s="99"/>
      <c r="BC736" s="99"/>
      <c r="BD736" s="99"/>
      <c r="BE736" s="99"/>
      <c r="BF736" s="99"/>
      <c r="BG736" s="119"/>
      <c r="BH736" s="119"/>
      <c r="BI736" s="119"/>
      <c r="BJ736" s="119"/>
      <c r="BK736" s="119"/>
      <c r="BL736" s="119"/>
      <c r="BM736" s="119"/>
      <c r="BN736" s="119"/>
      <c r="BO736" s="119"/>
      <c r="BP736" s="119"/>
      <c r="BQ736" s="119"/>
      <c r="BR736" s="119"/>
      <c r="BS736" s="119"/>
      <c r="BT736" s="119"/>
      <c r="BU736" s="119"/>
      <c r="BV736" s="119"/>
      <c r="BW736" s="119"/>
      <c r="BX736" s="119"/>
      <c r="BY736" s="119"/>
      <c r="BZ736" s="119"/>
      <c r="CA736" s="119"/>
    </row>
    <row r="737" spans="1:79" ht="24" hidden="1" customHeight="1" outlineLevel="1">
      <c r="A737" s="36">
        <v>7</v>
      </c>
      <c r="B737" s="88"/>
      <c r="C737" s="89"/>
      <c r="D737" s="89"/>
      <c r="E737" s="90"/>
      <c r="F737" s="91"/>
      <c r="G737" s="44" t="s">
        <v>14</v>
      </c>
      <c r="H737" s="96">
        <v>43324</v>
      </c>
      <c r="I737" s="105">
        <v>0</v>
      </c>
      <c r="J737" s="92"/>
      <c r="K737" s="92"/>
      <c r="L737" s="92"/>
      <c r="M737" s="93"/>
      <c r="N737" s="90"/>
      <c r="O737" s="94"/>
      <c r="P737" s="90"/>
      <c r="Q737" s="90"/>
      <c r="R737" s="94"/>
      <c r="S737" s="90"/>
      <c r="T737" s="90"/>
      <c r="U737" s="94"/>
      <c r="V737" s="44"/>
      <c r="W737" s="90"/>
      <c r="X737" s="45"/>
      <c r="Y737" s="44"/>
      <c r="Z737" s="90"/>
      <c r="AA737" s="94"/>
      <c r="AB737" s="44"/>
      <c r="AC737" s="90"/>
      <c r="AD737" s="45"/>
      <c r="AE737" s="44"/>
      <c r="AF737" s="90"/>
      <c r="AG737" s="94"/>
      <c r="AH737" s="90"/>
      <c r="AI737" s="90"/>
      <c r="AJ737" s="94"/>
      <c r="AK737" s="90"/>
      <c r="AL737" s="90"/>
      <c r="AM737" s="94"/>
      <c r="AN737" s="46"/>
      <c r="AO737" s="90"/>
      <c r="AP737" s="46"/>
      <c r="AQ737" s="46"/>
      <c r="AR737" s="90"/>
      <c r="AS737" s="97"/>
      <c r="AT737" s="98"/>
      <c r="AU737" s="98"/>
      <c r="AV737" s="98"/>
      <c r="AW737" s="98"/>
      <c r="AX737" s="98"/>
      <c r="AY737" s="98"/>
      <c r="AZ737" s="98"/>
      <c r="BA737" s="99"/>
      <c r="BB737" s="99"/>
      <c r="BC737" s="99"/>
      <c r="BD737" s="99"/>
      <c r="BE737" s="99"/>
      <c r="BF737" s="99"/>
      <c r="BG737" s="119"/>
      <c r="BH737" s="119"/>
      <c r="BI737" s="119"/>
      <c r="BJ737" s="119"/>
      <c r="BK737" s="119"/>
      <c r="BL737" s="119"/>
      <c r="BM737" s="119"/>
      <c r="BN737" s="119"/>
      <c r="BO737" s="119"/>
      <c r="BP737" s="119"/>
      <c r="BQ737" s="119"/>
      <c r="BR737" s="119"/>
      <c r="BS737" s="119"/>
      <c r="BT737" s="119"/>
      <c r="BU737" s="119"/>
      <c r="BV737" s="119"/>
      <c r="BW737" s="119"/>
      <c r="BX737" s="119"/>
      <c r="BY737" s="119"/>
      <c r="BZ737" s="119"/>
      <c r="CA737" s="119"/>
    </row>
    <row r="738" spans="1:79" ht="24" hidden="1" customHeight="1" outlineLevel="1">
      <c r="A738" s="36">
        <v>8</v>
      </c>
      <c r="B738" s="88"/>
      <c r="C738" s="89"/>
      <c r="D738" s="89"/>
      <c r="E738" s="90"/>
      <c r="F738" s="91"/>
      <c r="G738" s="44" t="s">
        <v>14</v>
      </c>
      <c r="H738" s="96">
        <v>43325</v>
      </c>
      <c r="I738" s="105">
        <v>0</v>
      </c>
      <c r="J738" s="92"/>
      <c r="K738" s="92"/>
      <c r="L738" s="92"/>
      <c r="M738" s="93"/>
      <c r="N738" s="90"/>
      <c r="O738" s="94"/>
      <c r="P738" s="90"/>
      <c r="Q738" s="90"/>
      <c r="R738" s="94"/>
      <c r="S738" s="90"/>
      <c r="T738" s="90"/>
      <c r="U738" s="94"/>
      <c r="V738" s="44"/>
      <c r="W738" s="90"/>
      <c r="X738" s="45"/>
      <c r="Y738" s="44"/>
      <c r="Z738" s="90"/>
      <c r="AA738" s="94"/>
      <c r="AB738" s="44"/>
      <c r="AC738" s="90"/>
      <c r="AD738" s="45"/>
      <c r="AE738" s="44"/>
      <c r="AF738" s="90"/>
      <c r="AG738" s="94"/>
      <c r="AH738" s="90"/>
      <c r="AI738" s="90"/>
      <c r="AJ738" s="94"/>
      <c r="AK738" s="90"/>
      <c r="AL738" s="90"/>
      <c r="AM738" s="94"/>
      <c r="AN738" s="46"/>
      <c r="AO738" s="90"/>
      <c r="AP738" s="46"/>
      <c r="AQ738" s="46"/>
      <c r="AR738" s="90"/>
      <c r="AS738" s="97"/>
      <c r="AT738" s="98"/>
      <c r="AU738" s="98"/>
      <c r="AV738" s="98"/>
      <c r="AW738" s="98"/>
      <c r="AX738" s="98"/>
      <c r="AY738" s="98"/>
      <c r="AZ738" s="98"/>
      <c r="BA738" s="99"/>
      <c r="BB738" s="99"/>
      <c r="BC738" s="99"/>
      <c r="BD738" s="99"/>
      <c r="BE738" s="99"/>
      <c r="BF738" s="99"/>
      <c r="BG738" s="119"/>
      <c r="BH738" s="119"/>
      <c r="BI738" s="119"/>
      <c r="BJ738" s="119"/>
      <c r="BK738" s="119"/>
      <c r="BL738" s="119"/>
      <c r="BM738" s="119"/>
      <c r="BN738" s="119"/>
      <c r="BO738" s="119"/>
      <c r="BP738" s="119"/>
      <c r="BQ738" s="119"/>
      <c r="BR738" s="119"/>
      <c r="BS738" s="119"/>
      <c r="BT738" s="119"/>
      <c r="BU738" s="119"/>
      <c r="BV738" s="119"/>
      <c r="BW738" s="119"/>
      <c r="BX738" s="119"/>
      <c r="BY738" s="119"/>
      <c r="BZ738" s="119"/>
      <c r="CA738" s="119"/>
    </row>
    <row r="739" spans="1:79" ht="24" hidden="1" customHeight="1" outlineLevel="1">
      <c r="A739" s="36">
        <v>9</v>
      </c>
      <c r="B739" s="88"/>
      <c r="C739" s="89"/>
      <c r="D739" s="89"/>
      <c r="E739" s="90"/>
      <c r="F739" s="91"/>
      <c r="G739" s="44" t="s">
        <v>14</v>
      </c>
      <c r="H739" s="96">
        <v>43326</v>
      </c>
      <c r="I739" s="105">
        <v>9</v>
      </c>
      <c r="J739" s="92"/>
      <c r="K739" s="92"/>
      <c r="L739" s="92"/>
      <c r="M739" s="93"/>
      <c r="N739" s="90"/>
      <c r="O739" s="94"/>
      <c r="P739" s="90"/>
      <c r="Q739" s="90"/>
      <c r="R739" s="94"/>
      <c r="S739" s="90"/>
      <c r="T739" s="90"/>
      <c r="U739" s="94"/>
      <c r="V739" s="44"/>
      <c r="W739" s="90"/>
      <c r="X739" s="45"/>
      <c r="Y739" s="44"/>
      <c r="Z739" s="90"/>
      <c r="AA739" s="94"/>
      <c r="AB739" s="44"/>
      <c r="AC739" s="90"/>
      <c r="AD739" s="45"/>
      <c r="AE739" s="44"/>
      <c r="AF739" s="90"/>
      <c r="AG739" s="94"/>
      <c r="AH739" s="90"/>
      <c r="AI739" s="90"/>
      <c r="AJ739" s="94"/>
      <c r="AK739" s="90"/>
      <c r="AL739" s="90"/>
      <c r="AM739" s="94"/>
      <c r="AN739" s="46"/>
      <c r="AO739" s="90"/>
      <c r="AP739" s="46"/>
      <c r="AQ739" s="46"/>
      <c r="AR739" s="90"/>
      <c r="AS739" s="97"/>
      <c r="AT739" s="98"/>
      <c r="AU739" s="98"/>
      <c r="AV739" s="98"/>
      <c r="AW739" s="98"/>
      <c r="AX739" s="98"/>
      <c r="AY739" s="98"/>
      <c r="AZ739" s="98"/>
      <c r="BA739" s="99"/>
      <c r="BB739" s="99"/>
      <c r="BC739" s="99"/>
      <c r="BD739" s="99"/>
      <c r="BE739" s="99"/>
      <c r="BF739" s="99"/>
      <c r="BG739" s="119"/>
      <c r="BH739" s="119"/>
      <c r="BI739" s="119"/>
      <c r="BJ739" s="119"/>
      <c r="BK739" s="119"/>
      <c r="BL739" s="119"/>
      <c r="BM739" s="119"/>
      <c r="BN739" s="119"/>
      <c r="BO739" s="119"/>
      <c r="BP739" s="119"/>
      <c r="BQ739" s="119"/>
      <c r="BR739" s="119"/>
      <c r="BS739" s="119"/>
      <c r="BT739" s="119"/>
      <c r="BU739" s="119"/>
      <c r="BV739" s="119"/>
      <c r="BW739" s="119"/>
      <c r="BX739" s="119"/>
      <c r="BY739" s="119"/>
      <c r="BZ739" s="119"/>
      <c r="CA739" s="119"/>
    </row>
    <row r="740" spans="1:79" ht="24" hidden="1" customHeight="1" outlineLevel="1">
      <c r="A740" s="36">
        <v>10</v>
      </c>
      <c r="B740" s="88"/>
      <c r="C740" s="89"/>
      <c r="D740" s="89"/>
      <c r="E740" s="90"/>
      <c r="F740" s="91"/>
      <c r="G740" s="44" t="s">
        <v>14</v>
      </c>
      <c r="H740" s="96">
        <v>43327</v>
      </c>
      <c r="I740" s="105">
        <v>9</v>
      </c>
      <c r="J740" s="92"/>
      <c r="K740" s="92"/>
      <c r="L740" s="92"/>
      <c r="M740" s="93"/>
      <c r="N740" s="90"/>
      <c r="O740" s="94"/>
      <c r="P740" s="90"/>
      <c r="Q740" s="90"/>
      <c r="R740" s="94"/>
      <c r="S740" s="90"/>
      <c r="T740" s="90"/>
      <c r="U740" s="94"/>
      <c r="V740" s="44"/>
      <c r="W740" s="90"/>
      <c r="X740" s="45"/>
      <c r="Y740" s="44"/>
      <c r="Z740" s="90"/>
      <c r="AA740" s="94"/>
      <c r="AB740" s="44"/>
      <c r="AC740" s="90"/>
      <c r="AD740" s="45"/>
      <c r="AE740" s="44"/>
      <c r="AF740" s="90"/>
      <c r="AG740" s="94"/>
      <c r="AH740" s="90"/>
      <c r="AI740" s="90"/>
      <c r="AJ740" s="94"/>
      <c r="AK740" s="90"/>
      <c r="AL740" s="90"/>
      <c r="AM740" s="94"/>
      <c r="AN740" s="46"/>
      <c r="AO740" s="90"/>
      <c r="AP740" s="46"/>
      <c r="AQ740" s="46"/>
      <c r="AR740" s="90"/>
      <c r="AS740" s="97"/>
      <c r="AT740" s="98"/>
      <c r="AU740" s="98"/>
      <c r="AV740" s="98"/>
      <c r="AW740" s="98"/>
      <c r="AX740" s="98"/>
      <c r="AY740" s="98"/>
      <c r="AZ740" s="98"/>
      <c r="BA740" s="99"/>
      <c r="BB740" s="99"/>
      <c r="BC740" s="99"/>
      <c r="BD740" s="99"/>
      <c r="BE740" s="99"/>
      <c r="BF740" s="99"/>
      <c r="BG740" s="119"/>
      <c r="BH740" s="119"/>
      <c r="BI740" s="119"/>
      <c r="BJ740" s="119"/>
      <c r="BK740" s="119"/>
      <c r="BL740" s="119"/>
      <c r="BM740" s="119"/>
      <c r="BN740" s="119"/>
      <c r="BO740" s="119"/>
      <c r="BP740" s="119"/>
      <c r="BQ740" s="119"/>
      <c r="BR740" s="119"/>
      <c r="BS740" s="119"/>
      <c r="BT740" s="119"/>
      <c r="BU740" s="119"/>
      <c r="BV740" s="119"/>
      <c r="BW740" s="119"/>
      <c r="BX740" s="119"/>
      <c r="BY740" s="119"/>
      <c r="BZ740" s="119"/>
      <c r="CA740" s="119"/>
    </row>
    <row r="741" spans="1:79" ht="24" hidden="1" customHeight="1" outlineLevel="1">
      <c r="A741" s="36">
        <v>11</v>
      </c>
      <c r="B741" s="88"/>
      <c r="C741" s="89"/>
      <c r="D741" s="89"/>
      <c r="E741" s="90"/>
      <c r="F741" s="91"/>
      <c r="G741" s="44" t="s">
        <v>14</v>
      </c>
      <c r="H741" s="96">
        <v>43328</v>
      </c>
      <c r="I741" s="105">
        <v>9</v>
      </c>
      <c r="J741" s="92"/>
      <c r="K741" s="92"/>
      <c r="L741" s="92"/>
      <c r="M741" s="93"/>
      <c r="N741" s="90"/>
      <c r="O741" s="94"/>
      <c r="P741" s="90"/>
      <c r="Q741" s="90"/>
      <c r="R741" s="94"/>
      <c r="S741" s="90"/>
      <c r="T741" s="90"/>
      <c r="U741" s="94"/>
      <c r="V741" s="44"/>
      <c r="W741" s="90"/>
      <c r="X741" s="45"/>
      <c r="Y741" s="44"/>
      <c r="Z741" s="90"/>
      <c r="AA741" s="94"/>
      <c r="AB741" s="44"/>
      <c r="AC741" s="90"/>
      <c r="AD741" s="45"/>
      <c r="AE741" s="44"/>
      <c r="AF741" s="90"/>
      <c r="AG741" s="94"/>
      <c r="AH741" s="90"/>
      <c r="AI741" s="90"/>
      <c r="AJ741" s="94"/>
      <c r="AK741" s="90"/>
      <c r="AL741" s="90"/>
      <c r="AM741" s="94"/>
      <c r="AN741" s="46"/>
      <c r="AO741" s="90"/>
      <c r="AP741" s="46"/>
      <c r="AQ741" s="46"/>
      <c r="AR741" s="90"/>
      <c r="AS741" s="97"/>
      <c r="AT741" s="98"/>
      <c r="AU741" s="98"/>
      <c r="AV741" s="98"/>
      <c r="AW741" s="98"/>
      <c r="AX741" s="98"/>
      <c r="AY741" s="98"/>
      <c r="AZ741" s="98"/>
      <c r="BA741" s="99"/>
      <c r="BB741" s="99"/>
      <c r="BC741" s="99"/>
      <c r="BD741" s="99"/>
      <c r="BE741" s="99"/>
      <c r="BF741" s="99"/>
      <c r="BG741" s="119"/>
      <c r="BH741" s="119"/>
      <c r="BI741" s="119"/>
      <c r="BJ741" s="119"/>
      <c r="BK741" s="119"/>
      <c r="BL741" s="119"/>
      <c r="BM741" s="119"/>
      <c r="BN741" s="119"/>
      <c r="BO741" s="119"/>
      <c r="BP741" s="119"/>
      <c r="BQ741" s="119"/>
      <c r="BR741" s="119"/>
      <c r="BS741" s="119"/>
      <c r="BT741" s="119"/>
      <c r="BU741" s="119"/>
      <c r="BV741" s="119"/>
      <c r="BW741" s="119"/>
      <c r="BX741" s="119"/>
      <c r="BY741" s="119"/>
      <c r="BZ741" s="119"/>
      <c r="CA741" s="119"/>
    </row>
    <row r="742" spans="1:79" ht="24" hidden="1" customHeight="1" outlineLevel="1">
      <c r="A742" s="36">
        <v>12</v>
      </c>
      <c r="B742" s="88"/>
      <c r="C742" s="89"/>
      <c r="D742" s="89"/>
      <c r="E742" s="90"/>
      <c r="F742" s="91"/>
      <c r="G742" s="44" t="s">
        <v>14</v>
      </c>
      <c r="H742" s="96">
        <v>43329</v>
      </c>
      <c r="I742" s="105">
        <v>9</v>
      </c>
      <c r="J742" s="92"/>
      <c r="K742" s="92"/>
      <c r="L742" s="92"/>
      <c r="M742" s="93"/>
      <c r="N742" s="90"/>
      <c r="O742" s="94"/>
      <c r="P742" s="90"/>
      <c r="Q742" s="90"/>
      <c r="R742" s="94"/>
      <c r="S742" s="90"/>
      <c r="T742" s="90"/>
      <c r="U742" s="94"/>
      <c r="V742" s="44"/>
      <c r="W742" s="90"/>
      <c r="X742" s="45"/>
      <c r="Y742" s="44"/>
      <c r="Z742" s="90"/>
      <c r="AA742" s="94"/>
      <c r="AB742" s="44"/>
      <c r="AC742" s="90"/>
      <c r="AD742" s="45"/>
      <c r="AE742" s="44"/>
      <c r="AF742" s="90"/>
      <c r="AG742" s="94"/>
      <c r="AH742" s="90"/>
      <c r="AI742" s="90"/>
      <c r="AJ742" s="94"/>
      <c r="AK742" s="90"/>
      <c r="AL742" s="90"/>
      <c r="AM742" s="94"/>
      <c r="AN742" s="46"/>
      <c r="AO742" s="90"/>
      <c r="AP742" s="46"/>
      <c r="AQ742" s="46"/>
      <c r="AR742" s="90"/>
      <c r="AS742" s="97"/>
      <c r="AT742" s="98"/>
      <c r="AU742" s="98"/>
      <c r="AV742" s="98"/>
      <c r="AW742" s="98"/>
      <c r="AX742" s="98"/>
      <c r="AY742" s="98"/>
      <c r="AZ742" s="98"/>
      <c r="BA742" s="99"/>
      <c r="BB742" s="99"/>
      <c r="BC742" s="99"/>
      <c r="BD742" s="99"/>
      <c r="BE742" s="99"/>
      <c r="BF742" s="99"/>
      <c r="BG742" s="119"/>
      <c r="BH742" s="119"/>
      <c r="BI742" s="119"/>
      <c r="BJ742" s="119"/>
      <c r="BK742" s="119"/>
      <c r="BL742" s="119"/>
      <c r="BM742" s="119"/>
      <c r="BN742" s="119"/>
      <c r="BO742" s="119"/>
      <c r="BP742" s="119"/>
      <c r="BQ742" s="119"/>
      <c r="BR742" s="119"/>
      <c r="BS742" s="119"/>
      <c r="BT742" s="119"/>
      <c r="BU742" s="119"/>
      <c r="BV742" s="119"/>
      <c r="BW742" s="119"/>
      <c r="BX742" s="119"/>
      <c r="BY742" s="119"/>
      <c r="BZ742" s="119"/>
      <c r="CA742" s="119"/>
    </row>
    <row r="743" spans="1:79" ht="24" hidden="1" customHeight="1" outlineLevel="1">
      <c r="A743" s="36">
        <v>13</v>
      </c>
      <c r="B743" s="88"/>
      <c r="C743" s="89"/>
      <c r="D743" s="89"/>
      <c r="E743" s="90"/>
      <c r="F743" s="91"/>
      <c r="G743" s="44" t="s">
        <v>14</v>
      </c>
      <c r="H743" s="96">
        <v>43330</v>
      </c>
      <c r="I743" s="105">
        <v>9</v>
      </c>
      <c r="J743" s="92"/>
      <c r="K743" s="92"/>
      <c r="L743" s="92"/>
      <c r="M743" s="93"/>
      <c r="N743" s="90"/>
      <c r="O743" s="94"/>
      <c r="P743" s="90"/>
      <c r="Q743" s="90"/>
      <c r="R743" s="94"/>
      <c r="S743" s="90"/>
      <c r="T743" s="90"/>
      <c r="U743" s="94"/>
      <c r="V743" s="44"/>
      <c r="W743" s="90"/>
      <c r="X743" s="45"/>
      <c r="Y743" s="44"/>
      <c r="Z743" s="90"/>
      <c r="AA743" s="94"/>
      <c r="AB743" s="44"/>
      <c r="AC743" s="90"/>
      <c r="AD743" s="45"/>
      <c r="AE743" s="44"/>
      <c r="AF743" s="90"/>
      <c r="AG743" s="94"/>
      <c r="AH743" s="90"/>
      <c r="AI743" s="90"/>
      <c r="AJ743" s="94"/>
      <c r="AK743" s="90"/>
      <c r="AL743" s="90"/>
      <c r="AM743" s="94"/>
      <c r="AN743" s="46"/>
      <c r="AO743" s="90"/>
      <c r="AP743" s="46"/>
      <c r="AQ743" s="46"/>
      <c r="AR743" s="90"/>
      <c r="AS743" s="97"/>
      <c r="AT743" s="98"/>
      <c r="AU743" s="98"/>
      <c r="AV743" s="98"/>
      <c r="AW743" s="98"/>
      <c r="AX743" s="98"/>
      <c r="AY743" s="98"/>
      <c r="AZ743" s="98"/>
      <c r="BA743" s="99"/>
      <c r="BB743" s="99"/>
      <c r="BC743" s="99"/>
      <c r="BD743" s="99"/>
      <c r="BE743" s="99"/>
      <c r="BF743" s="99"/>
      <c r="BG743" s="119"/>
      <c r="BH743" s="119"/>
      <c r="BI743" s="119"/>
      <c r="BJ743" s="119"/>
      <c r="BK743" s="119"/>
      <c r="BL743" s="119"/>
      <c r="BM743" s="119"/>
      <c r="BN743" s="119"/>
      <c r="BO743" s="119"/>
      <c r="BP743" s="119"/>
      <c r="BQ743" s="119"/>
      <c r="BR743" s="119"/>
      <c r="BS743" s="119"/>
      <c r="BT743" s="119"/>
      <c r="BU743" s="119"/>
      <c r="BV743" s="119"/>
      <c r="BW743" s="119"/>
      <c r="BX743" s="119"/>
      <c r="BY743" s="119"/>
      <c r="BZ743" s="119"/>
      <c r="CA743" s="119"/>
    </row>
    <row r="744" spans="1:79" ht="24" hidden="1" customHeight="1" outlineLevel="1">
      <c r="A744" s="36">
        <v>14</v>
      </c>
      <c r="B744" s="88"/>
      <c r="C744" s="89"/>
      <c r="D744" s="89"/>
      <c r="E744" s="90"/>
      <c r="F744" s="91"/>
      <c r="G744" s="44" t="s">
        <v>14</v>
      </c>
      <c r="H744" s="96">
        <v>43331</v>
      </c>
      <c r="I744" s="105">
        <v>9</v>
      </c>
      <c r="J744" s="92"/>
      <c r="K744" s="92"/>
      <c r="L744" s="92"/>
      <c r="M744" s="93"/>
      <c r="N744" s="90"/>
      <c r="O744" s="94"/>
      <c r="P744" s="90"/>
      <c r="Q744" s="90"/>
      <c r="R744" s="94"/>
      <c r="S744" s="90"/>
      <c r="T744" s="90"/>
      <c r="U744" s="94"/>
      <c r="V744" s="44"/>
      <c r="W744" s="90"/>
      <c r="X744" s="45"/>
      <c r="Y744" s="44"/>
      <c r="Z744" s="90"/>
      <c r="AA744" s="94"/>
      <c r="AB744" s="44"/>
      <c r="AC744" s="90"/>
      <c r="AD744" s="45"/>
      <c r="AE744" s="44"/>
      <c r="AF744" s="90"/>
      <c r="AG744" s="94"/>
      <c r="AH744" s="90"/>
      <c r="AI744" s="90"/>
      <c r="AJ744" s="94"/>
      <c r="AK744" s="90"/>
      <c r="AL744" s="90"/>
      <c r="AM744" s="94"/>
      <c r="AN744" s="46"/>
      <c r="AO744" s="90"/>
      <c r="AP744" s="46"/>
      <c r="AQ744" s="46"/>
      <c r="AR744" s="90"/>
      <c r="AS744" s="97"/>
      <c r="AT744" s="98"/>
      <c r="AU744" s="98"/>
      <c r="AV744" s="98"/>
      <c r="AW744" s="98"/>
      <c r="AX744" s="98"/>
      <c r="AY744" s="98"/>
      <c r="AZ744" s="98"/>
      <c r="BA744" s="99"/>
      <c r="BB744" s="99"/>
      <c r="BC744" s="99"/>
      <c r="BD744" s="99"/>
      <c r="BE744" s="99"/>
      <c r="BF744" s="99"/>
      <c r="BG744" s="119"/>
      <c r="BH744" s="119"/>
      <c r="BI744" s="119"/>
      <c r="BJ744" s="119"/>
      <c r="BK744" s="119"/>
      <c r="BL744" s="119"/>
      <c r="BM744" s="119"/>
      <c r="BN744" s="119"/>
      <c r="BO744" s="119"/>
      <c r="BP744" s="119"/>
      <c r="BQ744" s="119"/>
      <c r="BR744" s="119"/>
      <c r="BS744" s="119"/>
      <c r="BT744" s="119"/>
      <c r="BU744" s="119"/>
      <c r="BV744" s="119"/>
      <c r="BW744" s="119"/>
      <c r="BX744" s="119"/>
      <c r="BY744" s="119"/>
      <c r="BZ744" s="119"/>
      <c r="CA744" s="119"/>
    </row>
    <row r="745" spans="1:79" ht="24" hidden="1" customHeight="1" outlineLevel="1">
      <c r="B745" s="88"/>
      <c r="C745" s="89"/>
      <c r="D745" s="89"/>
      <c r="E745" s="90"/>
      <c r="F745" s="91"/>
      <c r="G745" s="44" t="s">
        <v>14</v>
      </c>
      <c r="H745" s="96">
        <v>43332</v>
      </c>
      <c r="I745" s="105">
        <v>9</v>
      </c>
      <c r="J745" s="92"/>
      <c r="K745" s="92"/>
      <c r="L745" s="92"/>
      <c r="M745" s="93"/>
      <c r="N745" s="90"/>
      <c r="O745" s="94"/>
      <c r="P745" s="90"/>
      <c r="Q745" s="90"/>
      <c r="R745" s="94"/>
      <c r="S745" s="90"/>
      <c r="T745" s="90"/>
      <c r="U745" s="94"/>
      <c r="V745" s="44"/>
      <c r="W745" s="90"/>
      <c r="X745" s="45"/>
      <c r="Y745" s="44"/>
      <c r="Z745" s="90"/>
      <c r="AA745" s="94"/>
      <c r="AB745" s="44"/>
      <c r="AC745" s="90"/>
      <c r="AD745" s="45"/>
      <c r="AE745" s="44"/>
      <c r="AF745" s="90"/>
      <c r="AG745" s="94"/>
      <c r="AH745" s="90"/>
      <c r="AI745" s="90"/>
      <c r="AJ745" s="94"/>
      <c r="AK745" s="90"/>
      <c r="AL745" s="90"/>
      <c r="AM745" s="94"/>
      <c r="AN745" s="46"/>
      <c r="AO745" s="90"/>
      <c r="AP745" s="46"/>
      <c r="AQ745" s="46"/>
      <c r="AR745" s="90"/>
      <c r="AS745" s="97"/>
      <c r="AT745" s="98"/>
      <c r="AU745" s="98"/>
      <c r="AV745" s="98"/>
      <c r="AW745" s="98"/>
      <c r="AX745" s="98"/>
      <c r="AY745" s="98"/>
      <c r="AZ745" s="98"/>
      <c r="BA745" s="99"/>
      <c r="BB745" s="99"/>
      <c r="BC745" s="99"/>
      <c r="BD745" s="99"/>
      <c r="BE745" s="99"/>
      <c r="BF745" s="99"/>
      <c r="BG745" s="119"/>
      <c r="BH745" s="119"/>
      <c r="BI745" s="119"/>
      <c r="BJ745" s="119"/>
      <c r="BK745" s="119"/>
      <c r="BL745" s="119"/>
      <c r="BM745" s="119"/>
      <c r="BN745" s="119"/>
      <c r="BO745" s="119"/>
      <c r="BP745" s="119"/>
      <c r="BQ745" s="119"/>
      <c r="BR745" s="119"/>
      <c r="BS745" s="119"/>
      <c r="BT745" s="119"/>
      <c r="BU745" s="119"/>
      <c r="BV745" s="119"/>
      <c r="BW745" s="119"/>
      <c r="BX745" s="119"/>
      <c r="BY745" s="119"/>
      <c r="BZ745" s="119"/>
      <c r="CA745" s="119"/>
    </row>
    <row r="746" spans="1:79" ht="24" hidden="1" customHeight="1" outlineLevel="1">
      <c r="B746" s="88"/>
      <c r="C746" s="89"/>
      <c r="D746" s="89"/>
      <c r="E746" s="90"/>
      <c r="F746" s="91"/>
      <c r="G746" s="44" t="s">
        <v>14</v>
      </c>
      <c r="H746" s="96">
        <v>43333</v>
      </c>
      <c r="I746" s="105">
        <v>9</v>
      </c>
      <c r="J746" s="92"/>
      <c r="K746" s="92"/>
      <c r="L746" s="92"/>
      <c r="M746" s="93"/>
      <c r="N746" s="90"/>
      <c r="O746" s="94"/>
      <c r="P746" s="90"/>
      <c r="Q746" s="90"/>
      <c r="R746" s="94"/>
      <c r="S746" s="90"/>
      <c r="T746" s="90"/>
      <c r="U746" s="94"/>
      <c r="V746" s="44"/>
      <c r="W746" s="90"/>
      <c r="X746" s="45"/>
      <c r="Y746" s="44"/>
      <c r="Z746" s="90"/>
      <c r="AA746" s="94"/>
      <c r="AB746" s="44"/>
      <c r="AC746" s="90"/>
      <c r="AD746" s="45"/>
      <c r="AE746" s="44"/>
      <c r="AF746" s="90"/>
      <c r="AG746" s="94"/>
      <c r="AH746" s="90"/>
      <c r="AI746" s="90"/>
      <c r="AJ746" s="94"/>
      <c r="AK746" s="90"/>
      <c r="AL746" s="90"/>
      <c r="AM746" s="94"/>
      <c r="AN746" s="46"/>
      <c r="AO746" s="90"/>
      <c r="AP746" s="46"/>
      <c r="AQ746" s="46"/>
      <c r="AR746" s="90"/>
      <c r="AS746" s="97"/>
      <c r="AT746" s="98"/>
      <c r="AU746" s="98"/>
      <c r="AV746" s="98"/>
      <c r="AW746" s="98"/>
      <c r="AX746" s="98"/>
      <c r="AY746" s="98"/>
      <c r="AZ746" s="98"/>
      <c r="BA746" s="99"/>
      <c r="BB746" s="99"/>
      <c r="BC746" s="99"/>
      <c r="BD746" s="99"/>
      <c r="BE746" s="99"/>
      <c r="BF746" s="99"/>
      <c r="BG746" s="119"/>
      <c r="BH746" s="119"/>
      <c r="BI746" s="119"/>
      <c r="BJ746" s="119"/>
      <c r="BK746" s="119"/>
      <c r="BL746" s="119"/>
      <c r="BM746" s="119"/>
      <c r="BN746" s="119"/>
      <c r="BO746" s="119"/>
      <c r="BP746" s="119"/>
      <c r="BQ746" s="119"/>
      <c r="BR746" s="119"/>
      <c r="BS746" s="119"/>
      <c r="BT746" s="119"/>
      <c r="BU746" s="119"/>
      <c r="BV746" s="119"/>
      <c r="BW746" s="119"/>
      <c r="BX746" s="119"/>
      <c r="BY746" s="119"/>
      <c r="BZ746" s="119"/>
      <c r="CA746" s="119"/>
    </row>
    <row r="747" spans="1:79" ht="24" hidden="1" customHeight="1" outlineLevel="1">
      <c r="B747" s="88"/>
      <c r="C747" s="89"/>
      <c r="D747" s="89"/>
      <c r="E747" s="90"/>
      <c r="F747" s="91"/>
      <c r="G747" s="44" t="s">
        <v>14</v>
      </c>
      <c r="H747" s="96">
        <v>43334</v>
      </c>
      <c r="I747" s="105">
        <v>9</v>
      </c>
      <c r="J747" s="92"/>
      <c r="K747" s="92"/>
      <c r="L747" s="92"/>
      <c r="M747" s="93"/>
      <c r="N747" s="90"/>
      <c r="O747" s="94"/>
      <c r="P747" s="90"/>
      <c r="Q747" s="90"/>
      <c r="R747" s="94"/>
      <c r="S747" s="90"/>
      <c r="T747" s="90"/>
      <c r="U747" s="94"/>
      <c r="V747" s="44"/>
      <c r="W747" s="90"/>
      <c r="X747" s="45"/>
      <c r="Y747" s="44"/>
      <c r="Z747" s="90"/>
      <c r="AA747" s="94"/>
      <c r="AB747" s="44"/>
      <c r="AC747" s="90"/>
      <c r="AD747" s="45"/>
      <c r="AE747" s="44"/>
      <c r="AF747" s="90"/>
      <c r="AG747" s="94"/>
      <c r="AH747" s="90"/>
      <c r="AI747" s="90"/>
      <c r="AJ747" s="94"/>
      <c r="AK747" s="90"/>
      <c r="AL747" s="90"/>
      <c r="AM747" s="94"/>
      <c r="AN747" s="46"/>
      <c r="AO747" s="90"/>
      <c r="AP747" s="46"/>
      <c r="AQ747" s="46"/>
      <c r="AR747" s="90"/>
      <c r="AS747" s="97"/>
      <c r="AT747" s="98"/>
      <c r="AU747" s="98"/>
      <c r="AV747" s="98"/>
      <c r="AW747" s="98"/>
      <c r="AX747" s="98"/>
      <c r="AY747" s="98"/>
      <c r="AZ747" s="98"/>
      <c r="BA747" s="99"/>
      <c r="BB747" s="99"/>
      <c r="BC747" s="99"/>
      <c r="BD747" s="99"/>
      <c r="BE747" s="99"/>
      <c r="BF747" s="99"/>
      <c r="BG747" s="119"/>
      <c r="BH747" s="119"/>
      <c r="BI747" s="119"/>
      <c r="BJ747" s="119"/>
      <c r="BK747" s="119"/>
      <c r="BL747" s="119"/>
      <c r="BM747" s="119"/>
      <c r="BN747" s="119"/>
      <c r="BO747" s="119"/>
      <c r="BP747" s="119"/>
      <c r="BQ747" s="119"/>
      <c r="BR747" s="119"/>
      <c r="BS747" s="119"/>
      <c r="BT747" s="119"/>
      <c r="BU747" s="119"/>
      <c r="BV747" s="119"/>
      <c r="BW747" s="119"/>
      <c r="BX747" s="119"/>
      <c r="BY747" s="119"/>
      <c r="BZ747" s="119"/>
      <c r="CA747" s="119"/>
    </row>
    <row r="748" spans="1:79" ht="24" hidden="1" customHeight="1" outlineLevel="1">
      <c r="B748" s="88"/>
      <c r="C748" s="89"/>
      <c r="D748" s="89"/>
      <c r="E748" s="90"/>
      <c r="F748" s="91"/>
      <c r="G748" s="44" t="s">
        <v>14</v>
      </c>
      <c r="H748" s="96">
        <v>43335</v>
      </c>
      <c r="I748" s="105">
        <v>9</v>
      </c>
      <c r="J748" s="92"/>
      <c r="K748" s="92"/>
      <c r="L748" s="92"/>
      <c r="M748" s="93"/>
      <c r="N748" s="90"/>
      <c r="O748" s="94"/>
      <c r="P748" s="90"/>
      <c r="Q748" s="90"/>
      <c r="R748" s="94"/>
      <c r="S748" s="90"/>
      <c r="T748" s="90"/>
      <c r="U748" s="94"/>
      <c r="V748" s="44"/>
      <c r="W748" s="90"/>
      <c r="X748" s="45"/>
      <c r="Y748" s="44"/>
      <c r="Z748" s="90"/>
      <c r="AA748" s="94"/>
      <c r="AB748" s="44"/>
      <c r="AC748" s="90"/>
      <c r="AD748" s="45"/>
      <c r="AE748" s="44"/>
      <c r="AF748" s="90"/>
      <c r="AG748" s="94"/>
      <c r="AH748" s="90"/>
      <c r="AI748" s="90"/>
      <c r="AJ748" s="94"/>
      <c r="AK748" s="90"/>
      <c r="AL748" s="90"/>
      <c r="AM748" s="94"/>
      <c r="AN748" s="46"/>
      <c r="AO748" s="90"/>
      <c r="AP748" s="46"/>
      <c r="AQ748" s="46"/>
      <c r="AR748" s="90"/>
      <c r="AS748" s="97"/>
      <c r="AT748" s="98"/>
      <c r="AU748" s="98"/>
      <c r="AV748" s="98"/>
      <c r="AW748" s="98"/>
      <c r="AX748" s="98"/>
      <c r="AY748" s="98"/>
      <c r="AZ748" s="98"/>
      <c r="BA748" s="99"/>
      <c r="BB748" s="99"/>
      <c r="BC748" s="99"/>
      <c r="BD748" s="99"/>
      <c r="BE748" s="99"/>
      <c r="BF748" s="99"/>
      <c r="BG748" s="119"/>
      <c r="BH748" s="119"/>
      <c r="BI748" s="119"/>
      <c r="BJ748" s="119"/>
      <c r="BK748" s="119"/>
      <c r="BL748" s="119"/>
      <c r="BM748" s="119"/>
      <c r="BN748" s="119"/>
      <c r="BO748" s="119"/>
      <c r="BP748" s="119"/>
      <c r="BQ748" s="119"/>
      <c r="BR748" s="119"/>
      <c r="BS748" s="119"/>
      <c r="BT748" s="119"/>
      <c r="BU748" s="119"/>
      <c r="BV748" s="119"/>
      <c r="BW748" s="119"/>
      <c r="BX748" s="119"/>
      <c r="BY748" s="119"/>
      <c r="BZ748" s="119"/>
      <c r="CA748" s="119"/>
    </row>
    <row r="749" spans="1:79" ht="24" hidden="1" customHeight="1" outlineLevel="1">
      <c r="B749" s="88"/>
      <c r="C749" s="89"/>
      <c r="D749" s="89"/>
      <c r="E749" s="90"/>
      <c r="F749" s="91"/>
      <c r="G749" s="44" t="s">
        <v>14</v>
      </c>
      <c r="H749" s="96">
        <v>43336</v>
      </c>
      <c r="I749" s="105">
        <v>9</v>
      </c>
      <c r="J749" s="92"/>
      <c r="K749" s="92"/>
      <c r="L749" s="92"/>
      <c r="M749" s="93"/>
      <c r="N749" s="90"/>
      <c r="O749" s="94"/>
      <c r="P749" s="90"/>
      <c r="Q749" s="90"/>
      <c r="R749" s="94"/>
      <c r="S749" s="90"/>
      <c r="T749" s="90"/>
      <c r="U749" s="94"/>
      <c r="V749" s="44"/>
      <c r="W749" s="90"/>
      <c r="X749" s="45"/>
      <c r="Y749" s="44"/>
      <c r="Z749" s="90"/>
      <c r="AA749" s="94"/>
      <c r="AB749" s="44"/>
      <c r="AC749" s="90"/>
      <c r="AD749" s="45"/>
      <c r="AE749" s="44"/>
      <c r="AF749" s="90"/>
      <c r="AG749" s="94"/>
      <c r="AH749" s="90"/>
      <c r="AI749" s="90"/>
      <c r="AJ749" s="94"/>
      <c r="AK749" s="90"/>
      <c r="AL749" s="90"/>
      <c r="AM749" s="94"/>
      <c r="AN749" s="46"/>
      <c r="AO749" s="90"/>
      <c r="AP749" s="46"/>
      <c r="AQ749" s="46"/>
      <c r="AR749" s="90"/>
      <c r="AS749" s="97"/>
      <c r="AT749" s="98"/>
      <c r="AU749" s="98"/>
      <c r="AV749" s="98"/>
      <c r="AW749" s="98"/>
      <c r="AX749" s="98"/>
      <c r="AY749" s="98"/>
      <c r="AZ749" s="98"/>
      <c r="BA749" s="99"/>
      <c r="BB749" s="99"/>
      <c r="BC749" s="99"/>
      <c r="BD749" s="99"/>
      <c r="BE749" s="99"/>
      <c r="BF749" s="99"/>
      <c r="BG749" s="119"/>
      <c r="BH749" s="119"/>
      <c r="BI749" s="119"/>
      <c r="BJ749" s="119"/>
      <c r="BK749" s="119"/>
      <c r="BL749" s="119"/>
      <c r="BM749" s="119"/>
      <c r="BN749" s="119"/>
      <c r="BO749" s="119"/>
      <c r="BP749" s="119"/>
      <c r="BQ749" s="119"/>
      <c r="BR749" s="119"/>
      <c r="BS749" s="119"/>
      <c r="BT749" s="119"/>
      <c r="BU749" s="119"/>
      <c r="BV749" s="119"/>
      <c r="BW749" s="119"/>
      <c r="BX749" s="119"/>
      <c r="BY749" s="119"/>
      <c r="BZ749" s="119"/>
      <c r="CA749" s="119"/>
    </row>
    <row r="750" spans="1:79" ht="24" hidden="1" customHeight="1" outlineLevel="1">
      <c r="B750" s="88"/>
      <c r="C750" s="89"/>
      <c r="D750" s="89"/>
      <c r="E750" s="90"/>
      <c r="F750" s="91"/>
      <c r="G750" s="44" t="s">
        <v>14</v>
      </c>
      <c r="H750" s="96">
        <v>43337</v>
      </c>
      <c r="I750" s="105">
        <v>9</v>
      </c>
      <c r="J750" s="92"/>
      <c r="K750" s="92"/>
      <c r="L750" s="92"/>
      <c r="M750" s="93"/>
      <c r="N750" s="90"/>
      <c r="O750" s="94"/>
      <c r="P750" s="90"/>
      <c r="Q750" s="90"/>
      <c r="R750" s="94"/>
      <c r="S750" s="90"/>
      <c r="T750" s="90"/>
      <c r="U750" s="94"/>
      <c r="V750" s="44"/>
      <c r="W750" s="90"/>
      <c r="X750" s="45"/>
      <c r="Y750" s="44"/>
      <c r="Z750" s="90"/>
      <c r="AA750" s="94"/>
      <c r="AB750" s="44"/>
      <c r="AC750" s="90"/>
      <c r="AD750" s="45"/>
      <c r="AE750" s="44"/>
      <c r="AF750" s="90"/>
      <c r="AG750" s="94"/>
      <c r="AH750" s="90"/>
      <c r="AI750" s="90"/>
      <c r="AJ750" s="94"/>
      <c r="AK750" s="90"/>
      <c r="AL750" s="90"/>
      <c r="AM750" s="94"/>
      <c r="AN750" s="46"/>
      <c r="AO750" s="90"/>
      <c r="AP750" s="46"/>
      <c r="AQ750" s="46"/>
      <c r="AR750" s="90"/>
      <c r="AS750" s="97"/>
      <c r="AT750" s="98"/>
      <c r="AU750" s="98"/>
      <c r="AV750" s="98"/>
      <c r="AW750" s="98"/>
      <c r="AX750" s="98"/>
      <c r="AY750" s="98"/>
      <c r="AZ750" s="98"/>
      <c r="BA750" s="99"/>
      <c r="BB750" s="99"/>
      <c r="BC750" s="99"/>
      <c r="BD750" s="99"/>
      <c r="BE750" s="99"/>
      <c r="BF750" s="99"/>
      <c r="BG750" s="119"/>
      <c r="BH750" s="119"/>
      <c r="BI750" s="119"/>
      <c r="BJ750" s="119"/>
      <c r="BK750" s="119"/>
      <c r="BL750" s="119"/>
      <c r="BM750" s="119"/>
      <c r="BN750" s="119"/>
      <c r="BO750" s="119"/>
      <c r="BP750" s="119"/>
      <c r="BQ750" s="119"/>
      <c r="BR750" s="119"/>
      <c r="BS750" s="119"/>
      <c r="BT750" s="119"/>
      <c r="BU750" s="119"/>
      <c r="BV750" s="119"/>
      <c r="BW750" s="119"/>
      <c r="BX750" s="119"/>
      <c r="BY750" s="119"/>
      <c r="BZ750" s="119"/>
      <c r="CA750" s="119"/>
    </row>
    <row r="751" spans="1:79" ht="24" hidden="1" customHeight="1" outlineLevel="1">
      <c r="B751" s="88"/>
      <c r="C751" s="89"/>
      <c r="D751" s="89"/>
      <c r="E751" s="90"/>
      <c r="F751" s="91"/>
      <c r="G751" s="44" t="s">
        <v>14</v>
      </c>
      <c r="H751" s="96">
        <v>43338</v>
      </c>
      <c r="I751" s="105">
        <v>9</v>
      </c>
      <c r="J751" s="92"/>
      <c r="K751" s="92"/>
      <c r="L751" s="92"/>
      <c r="M751" s="93"/>
      <c r="N751" s="90"/>
      <c r="O751" s="94"/>
      <c r="P751" s="90"/>
      <c r="Q751" s="90"/>
      <c r="R751" s="94"/>
      <c r="S751" s="90"/>
      <c r="T751" s="90"/>
      <c r="U751" s="94"/>
      <c r="V751" s="44"/>
      <c r="W751" s="90"/>
      <c r="X751" s="45"/>
      <c r="Y751" s="44"/>
      <c r="Z751" s="90"/>
      <c r="AA751" s="94"/>
      <c r="AB751" s="44"/>
      <c r="AC751" s="90"/>
      <c r="AD751" s="45"/>
      <c r="AE751" s="44"/>
      <c r="AF751" s="90"/>
      <c r="AG751" s="94"/>
      <c r="AH751" s="90"/>
      <c r="AI751" s="90"/>
      <c r="AJ751" s="94"/>
      <c r="AK751" s="90"/>
      <c r="AL751" s="90"/>
      <c r="AM751" s="94"/>
      <c r="AN751" s="46"/>
      <c r="AO751" s="90"/>
      <c r="AP751" s="46"/>
      <c r="AQ751" s="46"/>
      <c r="AR751" s="90"/>
      <c r="AS751" s="97"/>
      <c r="AT751" s="98"/>
      <c r="AU751" s="98"/>
      <c r="AV751" s="98"/>
      <c r="AW751" s="98"/>
      <c r="AX751" s="98"/>
      <c r="AY751" s="98"/>
      <c r="AZ751" s="98"/>
      <c r="BA751" s="99"/>
      <c r="BB751" s="99"/>
      <c r="BC751" s="99"/>
      <c r="BD751" s="99"/>
      <c r="BE751" s="99"/>
      <c r="BF751" s="99"/>
      <c r="BG751" s="119"/>
      <c r="BH751" s="119"/>
      <c r="BI751" s="119"/>
      <c r="BJ751" s="119"/>
      <c r="BK751" s="119"/>
      <c r="BL751" s="119"/>
      <c r="BM751" s="119"/>
      <c r="BN751" s="119"/>
      <c r="BO751" s="119"/>
      <c r="BP751" s="119"/>
      <c r="BQ751" s="119"/>
      <c r="BR751" s="119"/>
      <c r="BS751" s="119"/>
      <c r="BT751" s="119"/>
      <c r="BU751" s="119"/>
      <c r="BV751" s="119"/>
      <c r="BW751" s="119"/>
      <c r="BX751" s="119"/>
      <c r="BY751" s="119"/>
      <c r="BZ751" s="119"/>
      <c r="CA751" s="119"/>
    </row>
    <row r="752" spans="1:79" ht="24" hidden="1" customHeight="1" outlineLevel="1">
      <c r="B752" s="88"/>
      <c r="C752" s="89"/>
      <c r="D752" s="89"/>
      <c r="E752" s="90"/>
      <c r="F752" s="91"/>
      <c r="G752" s="44" t="s">
        <v>14</v>
      </c>
      <c r="H752" s="96">
        <v>43339</v>
      </c>
      <c r="I752" s="105">
        <v>9</v>
      </c>
      <c r="J752" s="92"/>
      <c r="K752" s="92"/>
      <c r="L752" s="92"/>
      <c r="M752" s="93"/>
      <c r="N752" s="90"/>
      <c r="O752" s="94"/>
      <c r="P752" s="90"/>
      <c r="Q752" s="90"/>
      <c r="R752" s="94"/>
      <c r="S752" s="90"/>
      <c r="T752" s="90"/>
      <c r="U752" s="94"/>
      <c r="V752" s="44"/>
      <c r="W752" s="90"/>
      <c r="X752" s="45"/>
      <c r="Y752" s="44"/>
      <c r="Z752" s="90"/>
      <c r="AA752" s="94"/>
      <c r="AB752" s="44"/>
      <c r="AC752" s="90"/>
      <c r="AD752" s="45"/>
      <c r="AE752" s="44"/>
      <c r="AF752" s="90"/>
      <c r="AG752" s="94"/>
      <c r="AH752" s="90"/>
      <c r="AI752" s="90"/>
      <c r="AJ752" s="94"/>
      <c r="AK752" s="90"/>
      <c r="AL752" s="90"/>
      <c r="AM752" s="94"/>
      <c r="AN752" s="46"/>
      <c r="AO752" s="90"/>
      <c r="AP752" s="46"/>
      <c r="AQ752" s="46"/>
      <c r="AR752" s="90"/>
      <c r="AS752" s="97"/>
      <c r="AT752" s="98"/>
      <c r="AU752" s="98"/>
      <c r="AV752" s="98"/>
      <c r="AW752" s="98"/>
      <c r="AX752" s="98"/>
      <c r="AY752" s="98"/>
      <c r="AZ752" s="98"/>
      <c r="BA752" s="99"/>
      <c r="BB752" s="99"/>
      <c r="BC752" s="99"/>
      <c r="BD752" s="99"/>
      <c r="BE752" s="99"/>
      <c r="BF752" s="99"/>
      <c r="BG752" s="119"/>
      <c r="BH752" s="119"/>
      <c r="BI752" s="119"/>
      <c r="BJ752" s="119"/>
      <c r="BK752" s="119"/>
      <c r="BL752" s="119"/>
      <c r="BM752" s="119"/>
      <c r="BN752" s="119"/>
      <c r="BO752" s="119"/>
      <c r="BP752" s="119"/>
      <c r="BQ752" s="119"/>
      <c r="BR752" s="119"/>
      <c r="BS752" s="119"/>
      <c r="BT752" s="119"/>
      <c r="BU752" s="119"/>
      <c r="BV752" s="119"/>
      <c r="BW752" s="119"/>
      <c r="BX752" s="119"/>
      <c r="BY752" s="119"/>
      <c r="BZ752" s="119"/>
      <c r="CA752" s="119"/>
    </row>
    <row r="753" spans="1:79" ht="24" hidden="1" customHeight="1" outlineLevel="1">
      <c r="B753" s="88"/>
      <c r="C753" s="89"/>
      <c r="D753" s="89"/>
      <c r="E753" s="90"/>
      <c r="F753" s="91"/>
      <c r="G753" s="44" t="s">
        <v>14</v>
      </c>
      <c r="H753" s="96">
        <v>43340</v>
      </c>
      <c r="I753" s="105">
        <v>0</v>
      </c>
      <c r="J753" s="92"/>
      <c r="K753" s="92"/>
      <c r="L753" s="92"/>
      <c r="M753" s="93"/>
      <c r="N753" s="90"/>
      <c r="O753" s="94"/>
      <c r="P753" s="90"/>
      <c r="Q753" s="90"/>
      <c r="R753" s="94"/>
      <c r="S753" s="90"/>
      <c r="T753" s="90"/>
      <c r="U753" s="94"/>
      <c r="V753" s="44"/>
      <c r="W753" s="90"/>
      <c r="X753" s="45"/>
      <c r="Y753" s="44"/>
      <c r="Z753" s="90"/>
      <c r="AA753" s="94"/>
      <c r="AB753" s="44"/>
      <c r="AC753" s="90"/>
      <c r="AD753" s="45"/>
      <c r="AE753" s="44"/>
      <c r="AF753" s="90"/>
      <c r="AG753" s="94"/>
      <c r="AH753" s="90"/>
      <c r="AI753" s="90"/>
      <c r="AJ753" s="94"/>
      <c r="AK753" s="90"/>
      <c r="AL753" s="90"/>
      <c r="AM753" s="94"/>
      <c r="AN753" s="46"/>
      <c r="AO753" s="90"/>
      <c r="AP753" s="46"/>
      <c r="AQ753" s="46"/>
      <c r="AR753" s="90"/>
      <c r="AS753" s="97"/>
      <c r="AT753" s="98"/>
      <c r="AU753" s="98"/>
      <c r="AV753" s="98"/>
      <c r="AW753" s="98"/>
      <c r="AX753" s="98"/>
      <c r="AY753" s="98"/>
      <c r="AZ753" s="98"/>
      <c r="BA753" s="99"/>
      <c r="BB753" s="99"/>
      <c r="BC753" s="99"/>
      <c r="BD753" s="99"/>
      <c r="BE753" s="99"/>
      <c r="BF753" s="99"/>
      <c r="BG753" s="119"/>
      <c r="BH753" s="119"/>
      <c r="BI753" s="119"/>
      <c r="BJ753" s="119"/>
      <c r="BK753" s="119"/>
      <c r="BL753" s="119"/>
      <c r="BM753" s="119"/>
      <c r="BN753" s="119"/>
      <c r="BO753" s="119"/>
      <c r="BP753" s="119"/>
      <c r="BQ753" s="119"/>
      <c r="BR753" s="119"/>
      <c r="BS753" s="119"/>
      <c r="BT753" s="119"/>
      <c r="BU753" s="119"/>
      <c r="BV753" s="119"/>
      <c r="BW753" s="119"/>
      <c r="BX753" s="119"/>
      <c r="BY753" s="119"/>
      <c r="BZ753" s="119"/>
      <c r="CA753" s="119"/>
    </row>
    <row r="754" spans="1:79" ht="24" hidden="1" customHeight="1" outlineLevel="1">
      <c r="B754" s="88"/>
      <c r="C754" s="89"/>
      <c r="D754" s="89"/>
      <c r="E754" s="90"/>
      <c r="F754" s="91"/>
      <c r="G754" s="44" t="s">
        <v>14</v>
      </c>
      <c r="H754" s="96">
        <v>43341</v>
      </c>
      <c r="I754" s="105">
        <v>0</v>
      </c>
      <c r="J754" s="92"/>
      <c r="K754" s="92"/>
      <c r="L754" s="92"/>
      <c r="M754" s="93"/>
      <c r="N754" s="90"/>
      <c r="O754" s="94"/>
      <c r="P754" s="90"/>
      <c r="Q754" s="90"/>
      <c r="R754" s="94"/>
      <c r="S754" s="90"/>
      <c r="T754" s="90"/>
      <c r="U754" s="94"/>
      <c r="V754" s="44"/>
      <c r="W754" s="90"/>
      <c r="X754" s="45"/>
      <c r="Y754" s="44"/>
      <c r="Z754" s="90"/>
      <c r="AA754" s="94"/>
      <c r="AB754" s="44"/>
      <c r="AC754" s="90"/>
      <c r="AD754" s="45"/>
      <c r="AE754" s="44"/>
      <c r="AF754" s="90"/>
      <c r="AG754" s="94"/>
      <c r="AH754" s="90"/>
      <c r="AI754" s="90"/>
      <c r="AJ754" s="94"/>
      <c r="AK754" s="90"/>
      <c r="AL754" s="90"/>
      <c r="AM754" s="94"/>
      <c r="AN754" s="46"/>
      <c r="AO754" s="90"/>
      <c r="AP754" s="46"/>
      <c r="AQ754" s="46"/>
      <c r="AR754" s="90"/>
      <c r="AS754" s="97"/>
      <c r="AT754" s="98"/>
      <c r="AU754" s="98"/>
      <c r="AV754" s="98"/>
      <c r="AW754" s="98"/>
      <c r="AX754" s="98"/>
      <c r="AY754" s="98"/>
      <c r="AZ754" s="98"/>
      <c r="BA754" s="99"/>
      <c r="BB754" s="99"/>
      <c r="BC754" s="99"/>
      <c r="BD754" s="99"/>
      <c r="BE754" s="99"/>
      <c r="BF754" s="99"/>
      <c r="BG754" s="119"/>
      <c r="BH754" s="119"/>
      <c r="BI754" s="119"/>
      <c r="BJ754" s="119"/>
      <c r="BK754" s="119"/>
      <c r="BL754" s="119"/>
      <c r="BM754" s="119"/>
      <c r="BN754" s="119"/>
      <c r="BO754" s="119"/>
      <c r="BP754" s="119"/>
      <c r="BQ754" s="119"/>
      <c r="BR754" s="119"/>
      <c r="BS754" s="119"/>
      <c r="BT754" s="119"/>
      <c r="BU754" s="119"/>
      <c r="BV754" s="119"/>
      <c r="BW754" s="119"/>
      <c r="BX754" s="119"/>
      <c r="BY754" s="119"/>
      <c r="BZ754" s="119"/>
      <c r="CA754" s="119"/>
    </row>
    <row r="755" spans="1:79" ht="24" hidden="1" customHeight="1" outlineLevel="1">
      <c r="B755" s="88"/>
      <c r="C755" s="89"/>
      <c r="D755" s="89"/>
      <c r="E755" s="90"/>
      <c r="F755" s="91"/>
      <c r="G755" s="44" t="s">
        <v>14</v>
      </c>
      <c r="H755" s="96">
        <v>43342</v>
      </c>
      <c r="I755" s="105">
        <v>0</v>
      </c>
      <c r="J755" s="92"/>
      <c r="K755" s="92"/>
      <c r="L755" s="92"/>
      <c r="M755" s="93"/>
      <c r="N755" s="90"/>
      <c r="O755" s="94"/>
      <c r="P755" s="90"/>
      <c r="Q755" s="90"/>
      <c r="R755" s="94"/>
      <c r="S755" s="90"/>
      <c r="T755" s="90"/>
      <c r="U755" s="94"/>
      <c r="V755" s="44"/>
      <c r="W755" s="90"/>
      <c r="X755" s="45"/>
      <c r="Y755" s="44"/>
      <c r="Z755" s="90"/>
      <c r="AA755" s="94"/>
      <c r="AB755" s="44"/>
      <c r="AC755" s="90"/>
      <c r="AD755" s="45"/>
      <c r="AE755" s="44"/>
      <c r="AF755" s="90"/>
      <c r="AG755" s="94"/>
      <c r="AH755" s="90"/>
      <c r="AI755" s="90"/>
      <c r="AJ755" s="94"/>
      <c r="AK755" s="90"/>
      <c r="AL755" s="90"/>
      <c r="AM755" s="94"/>
      <c r="AN755" s="46"/>
      <c r="AO755" s="90"/>
      <c r="AP755" s="46"/>
      <c r="AQ755" s="46"/>
      <c r="AR755" s="90"/>
      <c r="AS755" s="97"/>
      <c r="AT755" s="98"/>
      <c r="AU755" s="98"/>
      <c r="AV755" s="98"/>
      <c r="AW755" s="98"/>
      <c r="AX755" s="98"/>
      <c r="AY755" s="98"/>
      <c r="AZ755" s="98"/>
      <c r="BA755" s="99"/>
      <c r="BB755" s="99"/>
      <c r="BC755" s="99"/>
      <c r="BD755" s="99"/>
      <c r="BE755" s="99"/>
      <c r="BF755" s="99"/>
      <c r="BG755" s="119"/>
      <c r="BH755" s="119"/>
      <c r="BI755" s="119"/>
      <c r="BJ755" s="119"/>
      <c r="BK755" s="119"/>
      <c r="BL755" s="119"/>
      <c r="BM755" s="119"/>
      <c r="BN755" s="119"/>
      <c r="BO755" s="119"/>
      <c r="BP755" s="119"/>
      <c r="BQ755" s="119"/>
      <c r="BR755" s="119"/>
      <c r="BS755" s="119"/>
      <c r="BT755" s="119"/>
      <c r="BU755" s="119"/>
      <c r="BV755" s="119"/>
      <c r="BW755" s="119"/>
      <c r="BX755" s="119"/>
      <c r="BY755" s="119"/>
      <c r="BZ755" s="119"/>
      <c r="CA755" s="119"/>
    </row>
    <row r="756" spans="1:79" ht="24" hidden="1" customHeight="1" outlineLevel="1">
      <c r="B756" s="88"/>
      <c r="C756" s="89"/>
      <c r="D756" s="89"/>
      <c r="E756" s="90"/>
      <c r="F756" s="91"/>
      <c r="G756" s="44" t="s">
        <v>14</v>
      </c>
      <c r="H756" s="96">
        <v>43343</v>
      </c>
      <c r="I756" s="105">
        <v>0</v>
      </c>
      <c r="J756" s="92"/>
      <c r="K756" s="92"/>
      <c r="L756" s="92"/>
      <c r="M756" s="93"/>
      <c r="N756" s="90"/>
      <c r="O756" s="94"/>
      <c r="P756" s="90"/>
      <c r="Q756" s="90"/>
      <c r="R756" s="94"/>
      <c r="S756" s="90"/>
      <c r="T756" s="90"/>
      <c r="U756" s="94"/>
      <c r="V756" s="44"/>
      <c r="W756" s="90"/>
      <c r="X756" s="45"/>
      <c r="Y756" s="44"/>
      <c r="Z756" s="90"/>
      <c r="AA756" s="94"/>
      <c r="AB756" s="44"/>
      <c r="AC756" s="90"/>
      <c r="AD756" s="45"/>
      <c r="AE756" s="44"/>
      <c r="AF756" s="90"/>
      <c r="AG756" s="94"/>
      <c r="AH756" s="90"/>
      <c r="AI756" s="90"/>
      <c r="AJ756" s="94"/>
      <c r="AK756" s="90"/>
      <c r="AL756" s="90"/>
      <c r="AM756" s="94"/>
      <c r="AN756" s="46"/>
      <c r="AO756" s="90"/>
      <c r="AP756" s="46"/>
      <c r="AQ756" s="46"/>
      <c r="AR756" s="90"/>
      <c r="AS756" s="97"/>
      <c r="AT756" s="98"/>
      <c r="AU756" s="98"/>
      <c r="AV756" s="98"/>
      <c r="AW756" s="98"/>
      <c r="AX756" s="98"/>
      <c r="AY756" s="98"/>
      <c r="AZ756" s="98"/>
      <c r="BA756" s="99"/>
      <c r="BB756" s="99"/>
      <c r="BC756" s="99"/>
      <c r="BD756" s="99"/>
      <c r="BE756" s="99"/>
      <c r="BF756" s="99"/>
      <c r="BG756" s="119"/>
      <c r="BH756" s="119"/>
      <c r="BI756" s="119"/>
      <c r="BJ756" s="119"/>
      <c r="BK756" s="119"/>
      <c r="BL756" s="119"/>
      <c r="BM756" s="119"/>
      <c r="BN756" s="119"/>
      <c r="BO756" s="119"/>
      <c r="BP756" s="119"/>
      <c r="BQ756" s="119"/>
      <c r="BR756" s="119"/>
      <c r="BS756" s="119"/>
      <c r="BT756" s="119"/>
      <c r="BU756" s="119"/>
      <c r="BV756" s="119"/>
      <c r="BW756" s="119"/>
      <c r="BX756" s="119"/>
      <c r="BY756" s="119"/>
      <c r="BZ756" s="119"/>
      <c r="CA756" s="119"/>
    </row>
    <row r="757" spans="1:79" ht="24" hidden="1" customHeight="1" outlineLevel="1">
      <c r="B757" s="88"/>
      <c r="C757" s="89"/>
      <c r="D757" s="89"/>
      <c r="E757" s="90"/>
      <c r="F757" s="91"/>
      <c r="G757" s="44" t="s">
        <v>14</v>
      </c>
      <c r="H757" s="96">
        <v>43344</v>
      </c>
      <c r="I757" s="105">
        <v>0</v>
      </c>
      <c r="J757" s="92"/>
      <c r="K757" s="92"/>
      <c r="L757" s="92"/>
      <c r="M757" s="93"/>
      <c r="N757" s="90"/>
      <c r="O757" s="94"/>
      <c r="P757" s="90"/>
      <c r="Q757" s="90"/>
      <c r="R757" s="94"/>
      <c r="S757" s="90"/>
      <c r="T757" s="90"/>
      <c r="U757" s="94"/>
      <c r="V757" s="44"/>
      <c r="W757" s="90"/>
      <c r="X757" s="45"/>
      <c r="Y757" s="44"/>
      <c r="Z757" s="90"/>
      <c r="AA757" s="94"/>
      <c r="AB757" s="44"/>
      <c r="AC757" s="90"/>
      <c r="AD757" s="45"/>
      <c r="AE757" s="44"/>
      <c r="AF757" s="90"/>
      <c r="AG757" s="94"/>
      <c r="AH757" s="90"/>
      <c r="AI757" s="90"/>
      <c r="AJ757" s="94"/>
      <c r="AK757" s="90"/>
      <c r="AL757" s="90"/>
      <c r="AM757" s="94"/>
      <c r="AN757" s="46"/>
      <c r="AO757" s="90"/>
      <c r="AP757" s="46"/>
      <c r="AQ757" s="46"/>
      <c r="AR757" s="90"/>
      <c r="AS757" s="97"/>
      <c r="AT757" s="98"/>
      <c r="AU757" s="98"/>
      <c r="AV757" s="98"/>
      <c r="AW757" s="98"/>
      <c r="AX757" s="98"/>
      <c r="AY757" s="98"/>
      <c r="AZ757" s="98"/>
      <c r="BA757" s="99"/>
      <c r="BB757" s="99"/>
      <c r="BC757" s="99"/>
      <c r="BD757" s="99"/>
      <c r="BE757" s="99"/>
      <c r="BF757" s="99"/>
      <c r="BG757" s="119"/>
      <c r="BH757" s="119"/>
      <c r="BI757" s="119"/>
      <c r="BJ757" s="119"/>
      <c r="BK757" s="119"/>
      <c r="BL757" s="119"/>
      <c r="BM757" s="119"/>
      <c r="BN757" s="119"/>
      <c r="BO757" s="119"/>
      <c r="BP757" s="119"/>
      <c r="BQ757" s="119"/>
      <c r="BR757" s="119"/>
      <c r="BS757" s="119"/>
      <c r="BT757" s="119"/>
      <c r="BU757" s="119"/>
      <c r="BV757" s="119"/>
      <c r="BW757" s="119"/>
      <c r="BX757" s="119"/>
      <c r="BY757" s="119"/>
      <c r="BZ757" s="119"/>
      <c r="CA757" s="119"/>
    </row>
    <row r="758" spans="1:79" ht="24" hidden="1" customHeight="1" outlineLevel="1">
      <c r="B758" s="88"/>
      <c r="C758" s="89"/>
      <c r="D758" s="89"/>
      <c r="E758" s="90"/>
      <c r="F758" s="91"/>
      <c r="G758" s="44" t="s">
        <v>14</v>
      </c>
      <c r="H758" s="96">
        <v>43345</v>
      </c>
      <c r="I758" s="105">
        <v>0</v>
      </c>
      <c r="J758" s="92"/>
      <c r="K758" s="92"/>
      <c r="L758" s="92"/>
      <c r="M758" s="93"/>
      <c r="N758" s="90"/>
      <c r="O758" s="94"/>
      <c r="P758" s="90"/>
      <c r="Q758" s="90"/>
      <c r="R758" s="94"/>
      <c r="S758" s="90"/>
      <c r="T758" s="90"/>
      <c r="U758" s="94"/>
      <c r="V758" s="44"/>
      <c r="W758" s="90"/>
      <c r="X758" s="45"/>
      <c r="Y758" s="44"/>
      <c r="Z758" s="90"/>
      <c r="AA758" s="94"/>
      <c r="AB758" s="44"/>
      <c r="AC758" s="90"/>
      <c r="AD758" s="45"/>
      <c r="AE758" s="44"/>
      <c r="AF758" s="90"/>
      <c r="AG758" s="94"/>
      <c r="AH758" s="90"/>
      <c r="AI758" s="90"/>
      <c r="AJ758" s="94"/>
      <c r="AK758" s="90"/>
      <c r="AL758" s="90"/>
      <c r="AM758" s="94"/>
      <c r="AN758" s="46"/>
      <c r="AO758" s="90"/>
      <c r="AP758" s="46"/>
      <c r="AQ758" s="46"/>
      <c r="AR758" s="90"/>
      <c r="AS758" s="97"/>
      <c r="AT758" s="98"/>
      <c r="AU758" s="98"/>
      <c r="AV758" s="98"/>
      <c r="AW758" s="98"/>
      <c r="AX758" s="98"/>
      <c r="AY758" s="98"/>
      <c r="AZ758" s="98"/>
      <c r="BA758" s="99"/>
      <c r="BB758" s="99"/>
      <c r="BC758" s="99"/>
      <c r="BD758" s="99"/>
      <c r="BE758" s="99"/>
      <c r="BF758" s="99"/>
      <c r="BG758" s="119"/>
      <c r="BH758" s="119"/>
      <c r="BI758" s="119"/>
      <c r="BJ758" s="119"/>
      <c r="BK758" s="119"/>
      <c r="BL758" s="119"/>
      <c r="BM758" s="119"/>
      <c r="BN758" s="119"/>
      <c r="BO758" s="119"/>
      <c r="BP758" s="119"/>
      <c r="BQ758" s="119"/>
      <c r="BR758" s="119"/>
      <c r="BS758" s="119"/>
      <c r="BT758" s="119"/>
      <c r="BU758" s="119"/>
      <c r="BV758" s="119"/>
      <c r="BW758" s="119"/>
      <c r="BX758" s="119"/>
      <c r="BY758" s="119"/>
      <c r="BZ758" s="119"/>
      <c r="CA758" s="119"/>
    </row>
    <row r="759" spans="1:79" ht="24" customHeight="1" collapsed="1">
      <c r="B759" s="86" t="s">
        <v>235</v>
      </c>
      <c r="C759" s="79" t="s">
        <v>212</v>
      </c>
      <c r="D759" s="79">
        <f>D730+1</f>
        <v>26</v>
      </c>
      <c r="E759" s="44">
        <v>1921</v>
      </c>
      <c r="F759" s="87" t="s">
        <v>242</v>
      </c>
      <c r="G759" s="44" t="s">
        <v>14</v>
      </c>
      <c r="H759" s="44"/>
      <c r="I759" s="105"/>
      <c r="J759" s="81">
        <v>39114</v>
      </c>
      <c r="K759" s="81" t="s">
        <v>170</v>
      </c>
      <c r="L759" s="81" t="s">
        <v>171</v>
      </c>
      <c r="M759" s="82"/>
      <c r="N759" s="44"/>
      <c r="O759" s="45"/>
      <c r="P759" s="44"/>
      <c r="Q759" s="44"/>
      <c r="R759" s="45"/>
      <c r="S759" s="44"/>
      <c r="T759" s="44"/>
      <c r="U759" s="45"/>
      <c r="V759" s="46" t="s">
        <v>211</v>
      </c>
      <c r="W759" s="46" t="s">
        <v>211</v>
      </c>
      <c r="X759" s="46" t="s">
        <v>211</v>
      </c>
      <c r="Y759" s="46" t="s">
        <v>211</v>
      </c>
      <c r="Z759" s="44"/>
      <c r="AA759" s="45"/>
      <c r="AB759" s="44"/>
      <c r="AC759" s="44"/>
      <c r="AD759" s="45"/>
      <c r="AE759" s="44"/>
      <c r="AF759" s="44"/>
      <c r="AG759" s="45"/>
      <c r="AH759" s="44"/>
      <c r="AI759" s="44"/>
      <c r="AJ759" s="45"/>
      <c r="AK759" s="44"/>
      <c r="AL759" s="44"/>
      <c r="AM759" s="45"/>
      <c r="AN759" s="44"/>
      <c r="AO759" s="44"/>
      <c r="AP759" s="45"/>
      <c r="AQ759" s="44"/>
      <c r="AR759" s="44"/>
      <c r="AS759" s="97">
        <v>9</v>
      </c>
      <c r="AT759" s="98">
        <v>0</v>
      </c>
      <c r="AU759" s="98">
        <v>0</v>
      </c>
      <c r="AV759" s="98">
        <v>0</v>
      </c>
      <c r="AW759" s="98">
        <v>0</v>
      </c>
      <c r="AX759" s="98">
        <v>0</v>
      </c>
      <c r="AY759" s="98">
        <v>0</v>
      </c>
      <c r="AZ759" s="98">
        <v>0</v>
      </c>
      <c r="BA759" s="99">
        <v>9</v>
      </c>
      <c r="BB759" s="99">
        <v>9</v>
      </c>
      <c r="BC759" s="99">
        <v>9</v>
      </c>
      <c r="BD759" s="99">
        <v>9</v>
      </c>
      <c r="BE759" s="99">
        <v>9</v>
      </c>
      <c r="BF759" s="99">
        <v>9</v>
      </c>
      <c r="BG759" s="99">
        <v>9</v>
      </c>
      <c r="BH759" s="97">
        <v>9</v>
      </c>
      <c r="BI759" s="97">
        <v>9</v>
      </c>
      <c r="BJ759" s="97">
        <v>9</v>
      </c>
      <c r="BK759" s="97">
        <v>9</v>
      </c>
      <c r="BL759" s="97">
        <v>9</v>
      </c>
      <c r="BM759" s="97">
        <v>9</v>
      </c>
      <c r="BN759" s="97">
        <v>9</v>
      </c>
      <c r="BO759" s="98">
        <v>0</v>
      </c>
      <c r="BP759" s="98">
        <v>0</v>
      </c>
      <c r="BQ759" s="98">
        <v>0</v>
      </c>
      <c r="BR759" s="98">
        <v>0</v>
      </c>
      <c r="BS759" s="98">
        <v>0</v>
      </c>
      <c r="BT759" s="98">
        <v>0</v>
      </c>
      <c r="BU759" s="97">
        <v>9</v>
      </c>
      <c r="BV759" s="98">
        <v>0</v>
      </c>
      <c r="BW759" s="98">
        <v>0</v>
      </c>
      <c r="BX759" s="98">
        <v>0</v>
      </c>
      <c r="BY759" s="98">
        <v>0</v>
      </c>
      <c r="BZ759" s="98">
        <v>0</v>
      </c>
      <c r="CA759" s="98">
        <v>0</v>
      </c>
    </row>
    <row r="760" spans="1:79" ht="24" hidden="1" customHeight="1" outlineLevel="1">
      <c r="A760" s="36">
        <v>1</v>
      </c>
      <c r="B760" s="88"/>
      <c r="C760" s="89"/>
      <c r="D760" s="89"/>
      <c r="E760" s="90"/>
      <c r="F760" s="91"/>
      <c r="G760" s="44" t="s">
        <v>40</v>
      </c>
      <c r="H760" s="96">
        <v>43318</v>
      </c>
      <c r="I760" s="105">
        <v>9</v>
      </c>
      <c r="J760" s="92"/>
      <c r="K760" s="92"/>
      <c r="L760" s="92"/>
      <c r="M760" s="93"/>
      <c r="N760" s="90"/>
      <c r="O760" s="94"/>
      <c r="P760" s="90"/>
      <c r="Q760" s="90"/>
      <c r="R760" s="94"/>
      <c r="S760" s="90"/>
      <c r="T760" s="90"/>
      <c r="U760" s="94"/>
      <c r="V760" s="46"/>
      <c r="W760" s="90"/>
      <c r="X760" s="46"/>
      <c r="Y760" s="46"/>
      <c r="Z760" s="90"/>
      <c r="AA760" s="94"/>
      <c r="AB760" s="44"/>
      <c r="AC760" s="90"/>
      <c r="AD760" s="45"/>
      <c r="AE760" s="44"/>
      <c r="AF760" s="90"/>
      <c r="AG760" s="94"/>
      <c r="AH760" s="90"/>
      <c r="AI760" s="90"/>
      <c r="AJ760" s="94"/>
      <c r="AK760" s="90"/>
      <c r="AL760" s="90"/>
      <c r="AM760" s="94"/>
      <c r="AN760" s="44"/>
      <c r="AO760" s="90"/>
      <c r="AP760" s="45"/>
      <c r="AQ760" s="44"/>
      <c r="AR760" s="90"/>
      <c r="AS760" s="97"/>
      <c r="AT760" s="98"/>
      <c r="AU760" s="98"/>
      <c r="AV760" s="98"/>
      <c r="AW760" s="98"/>
      <c r="AX760" s="98"/>
      <c r="AY760" s="98"/>
      <c r="AZ760" s="98"/>
      <c r="BA760" s="99"/>
      <c r="BB760" s="99"/>
      <c r="BC760" s="99"/>
      <c r="BD760" s="99"/>
      <c r="BE760" s="99"/>
      <c r="BF760" s="99"/>
      <c r="BG760" s="119"/>
      <c r="BH760" s="119"/>
      <c r="BI760" s="119"/>
      <c r="BJ760" s="119"/>
      <c r="BK760" s="119"/>
      <c r="BL760" s="119"/>
      <c r="BM760" s="119"/>
      <c r="BN760" s="119"/>
      <c r="BO760" s="119"/>
      <c r="BP760" s="119"/>
      <c r="BQ760" s="119"/>
      <c r="BR760" s="119"/>
      <c r="BS760" s="119"/>
      <c r="BT760" s="119"/>
      <c r="BU760" s="119"/>
      <c r="BV760" s="119"/>
      <c r="BW760" s="119"/>
      <c r="BX760" s="119"/>
      <c r="BY760" s="119"/>
      <c r="BZ760" s="119"/>
      <c r="CA760" s="119"/>
    </row>
    <row r="761" spans="1:79" ht="24" hidden="1" customHeight="1" outlineLevel="1">
      <c r="A761" s="36">
        <v>2</v>
      </c>
      <c r="B761" s="88"/>
      <c r="C761" s="89"/>
      <c r="D761" s="89"/>
      <c r="E761" s="90"/>
      <c r="F761" s="91"/>
      <c r="G761" s="44" t="s">
        <v>40</v>
      </c>
      <c r="H761" s="96">
        <v>43319</v>
      </c>
      <c r="I761" s="105">
        <v>0</v>
      </c>
      <c r="J761" s="92"/>
      <c r="K761" s="92"/>
      <c r="L761" s="92"/>
      <c r="M761" s="93"/>
      <c r="N761" s="90"/>
      <c r="O761" s="94"/>
      <c r="P761" s="90"/>
      <c r="Q761" s="90"/>
      <c r="R761" s="94"/>
      <c r="S761" s="90"/>
      <c r="T761" s="90"/>
      <c r="U761" s="94"/>
      <c r="V761" s="46"/>
      <c r="W761" s="90"/>
      <c r="X761" s="46"/>
      <c r="Y761" s="46"/>
      <c r="Z761" s="90"/>
      <c r="AA761" s="94"/>
      <c r="AB761" s="44"/>
      <c r="AC761" s="90"/>
      <c r="AD761" s="45"/>
      <c r="AE761" s="44"/>
      <c r="AF761" s="90"/>
      <c r="AG761" s="94"/>
      <c r="AH761" s="90"/>
      <c r="AI761" s="90"/>
      <c r="AJ761" s="94"/>
      <c r="AK761" s="90"/>
      <c r="AL761" s="90"/>
      <c r="AM761" s="94"/>
      <c r="AN761" s="44"/>
      <c r="AO761" s="90"/>
      <c r="AP761" s="45"/>
      <c r="AQ761" s="44"/>
      <c r="AR761" s="90"/>
      <c r="AS761" s="97"/>
      <c r="AT761" s="98"/>
      <c r="AU761" s="98"/>
      <c r="AV761" s="98"/>
      <c r="AW761" s="98"/>
      <c r="AX761" s="98"/>
      <c r="AY761" s="98"/>
      <c r="AZ761" s="98"/>
      <c r="BA761" s="99"/>
      <c r="BB761" s="99"/>
      <c r="BC761" s="99"/>
      <c r="BD761" s="99"/>
      <c r="BE761" s="99"/>
      <c r="BF761" s="99"/>
      <c r="BG761" s="119"/>
      <c r="BH761" s="119"/>
      <c r="BI761" s="119"/>
      <c r="BJ761" s="119"/>
      <c r="BK761" s="119"/>
      <c r="BL761" s="119"/>
      <c r="BM761" s="119"/>
      <c r="BN761" s="119"/>
      <c r="BO761" s="119"/>
      <c r="BP761" s="119"/>
      <c r="BQ761" s="119"/>
      <c r="BR761" s="119"/>
      <c r="BS761" s="119"/>
      <c r="BT761" s="119"/>
      <c r="BU761" s="119"/>
      <c r="BV761" s="119"/>
      <c r="BW761" s="119"/>
      <c r="BX761" s="119"/>
      <c r="BY761" s="119"/>
      <c r="BZ761" s="119"/>
      <c r="CA761" s="119"/>
    </row>
    <row r="762" spans="1:79" ht="24" hidden="1" customHeight="1" outlineLevel="1">
      <c r="A762" s="36">
        <v>3</v>
      </c>
      <c r="B762" s="88"/>
      <c r="C762" s="89"/>
      <c r="D762" s="89"/>
      <c r="E762" s="90"/>
      <c r="F762" s="91"/>
      <c r="G762" s="44" t="s">
        <v>40</v>
      </c>
      <c r="H762" s="96">
        <v>43320</v>
      </c>
      <c r="I762" s="105">
        <v>0</v>
      </c>
      <c r="J762" s="92"/>
      <c r="K762" s="92"/>
      <c r="L762" s="92"/>
      <c r="M762" s="93"/>
      <c r="N762" s="90"/>
      <c r="O762" s="94"/>
      <c r="P762" s="90"/>
      <c r="Q762" s="90"/>
      <c r="R762" s="94"/>
      <c r="S762" s="90"/>
      <c r="T762" s="90"/>
      <c r="U762" s="94"/>
      <c r="V762" s="46"/>
      <c r="W762" s="90"/>
      <c r="X762" s="46"/>
      <c r="Y762" s="46"/>
      <c r="Z762" s="90"/>
      <c r="AA762" s="94"/>
      <c r="AB762" s="44"/>
      <c r="AC762" s="90"/>
      <c r="AD762" s="45"/>
      <c r="AE762" s="44"/>
      <c r="AF762" s="90"/>
      <c r="AG762" s="94"/>
      <c r="AH762" s="90"/>
      <c r="AI762" s="90"/>
      <c r="AJ762" s="94"/>
      <c r="AK762" s="90"/>
      <c r="AL762" s="90"/>
      <c r="AM762" s="94"/>
      <c r="AN762" s="44"/>
      <c r="AO762" s="90"/>
      <c r="AP762" s="45"/>
      <c r="AQ762" s="44"/>
      <c r="AR762" s="90"/>
      <c r="AS762" s="97"/>
      <c r="AT762" s="98"/>
      <c r="AU762" s="98"/>
      <c r="AV762" s="98"/>
      <c r="AW762" s="98"/>
      <c r="AX762" s="98"/>
      <c r="AY762" s="98"/>
      <c r="AZ762" s="98"/>
      <c r="BA762" s="99"/>
      <c r="BB762" s="99"/>
      <c r="BC762" s="99"/>
      <c r="BD762" s="99"/>
      <c r="BE762" s="99"/>
      <c r="BF762" s="99"/>
      <c r="BG762" s="119"/>
      <c r="BH762" s="119"/>
      <c r="BI762" s="119"/>
      <c r="BJ762" s="119"/>
      <c r="BK762" s="119"/>
      <c r="BL762" s="119"/>
      <c r="BM762" s="119"/>
      <c r="BN762" s="119"/>
      <c r="BO762" s="119"/>
      <c r="BP762" s="119"/>
      <c r="BQ762" s="119"/>
      <c r="BR762" s="119"/>
      <c r="BS762" s="119"/>
      <c r="BT762" s="119"/>
      <c r="BU762" s="119"/>
      <c r="BV762" s="119"/>
      <c r="BW762" s="119"/>
      <c r="BX762" s="119"/>
      <c r="BY762" s="119"/>
      <c r="BZ762" s="119"/>
      <c r="CA762" s="119"/>
    </row>
    <row r="763" spans="1:79" ht="24" hidden="1" customHeight="1" outlineLevel="1">
      <c r="A763" s="36">
        <v>4</v>
      </c>
      <c r="B763" s="88"/>
      <c r="C763" s="89"/>
      <c r="D763" s="89"/>
      <c r="E763" s="90"/>
      <c r="F763" s="91"/>
      <c r="G763" s="44" t="s">
        <v>40</v>
      </c>
      <c r="H763" s="96">
        <v>43321</v>
      </c>
      <c r="I763" s="105">
        <v>0</v>
      </c>
      <c r="J763" s="92"/>
      <c r="K763" s="92"/>
      <c r="L763" s="92"/>
      <c r="M763" s="93"/>
      <c r="N763" s="90"/>
      <c r="O763" s="94"/>
      <c r="P763" s="90"/>
      <c r="Q763" s="90"/>
      <c r="R763" s="94"/>
      <c r="S763" s="90"/>
      <c r="T763" s="90"/>
      <c r="U763" s="94"/>
      <c r="V763" s="46"/>
      <c r="W763" s="90"/>
      <c r="X763" s="46"/>
      <c r="Y763" s="46"/>
      <c r="Z763" s="90"/>
      <c r="AA763" s="94"/>
      <c r="AB763" s="44"/>
      <c r="AC763" s="90"/>
      <c r="AD763" s="45"/>
      <c r="AE763" s="44"/>
      <c r="AF763" s="90"/>
      <c r="AG763" s="94"/>
      <c r="AH763" s="90"/>
      <c r="AI763" s="90"/>
      <c r="AJ763" s="94"/>
      <c r="AK763" s="90"/>
      <c r="AL763" s="90"/>
      <c r="AM763" s="94"/>
      <c r="AN763" s="44"/>
      <c r="AO763" s="90"/>
      <c r="AP763" s="45"/>
      <c r="AQ763" s="44"/>
      <c r="AR763" s="90"/>
      <c r="AS763" s="97"/>
      <c r="AT763" s="98"/>
      <c r="AU763" s="98"/>
      <c r="AV763" s="98"/>
      <c r="AW763" s="98"/>
      <c r="AX763" s="98"/>
      <c r="AY763" s="98"/>
      <c r="AZ763" s="98"/>
      <c r="BA763" s="99"/>
      <c r="BB763" s="99"/>
      <c r="BC763" s="99"/>
      <c r="BD763" s="99"/>
      <c r="BE763" s="99"/>
      <c r="BF763" s="99"/>
      <c r="BG763" s="119"/>
      <c r="BH763" s="119"/>
      <c r="BI763" s="119"/>
      <c r="BJ763" s="119"/>
      <c r="BK763" s="119"/>
      <c r="BL763" s="119"/>
      <c r="BM763" s="119"/>
      <c r="BN763" s="119"/>
      <c r="BO763" s="119"/>
      <c r="BP763" s="119"/>
      <c r="BQ763" s="119"/>
      <c r="BR763" s="119"/>
      <c r="BS763" s="119"/>
      <c r="BT763" s="119"/>
      <c r="BU763" s="119"/>
      <c r="BV763" s="119"/>
      <c r="BW763" s="119"/>
      <c r="BX763" s="119"/>
      <c r="BY763" s="119"/>
      <c r="BZ763" s="119"/>
      <c r="CA763" s="119"/>
    </row>
    <row r="764" spans="1:79" ht="24" hidden="1" customHeight="1" outlineLevel="1">
      <c r="A764" s="36">
        <v>5</v>
      </c>
      <c r="B764" s="88"/>
      <c r="C764" s="89"/>
      <c r="D764" s="89"/>
      <c r="E764" s="90"/>
      <c r="F764" s="91"/>
      <c r="G764" s="44" t="s">
        <v>40</v>
      </c>
      <c r="H764" s="96">
        <v>43322</v>
      </c>
      <c r="I764" s="105">
        <v>0</v>
      </c>
      <c r="J764" s="92"/>
      <c r="K764" s="92"/>
      <c r="L764" s="92"/>
      <c r="M764" s="93"/>
      <c r="N764" s="90"/>
      <c r="O764" s="94"/>
      <c r="P764" s="90"/>
      <c r="Q764" s="90"/>
      <c r="R764" s="94"/>
      <c r="S764" s="90"/>
      <c r="T764" s="90"/>
      <c r="U764" s="94"/>
      <c r="V764" s="46"/>
      <c r="W764" s="90"/>
      <c r="X764" s="46"/>
      <c r="Y764" s="46"/>
      <c r="Z764" s="90"/>
      <c r="AA764" s="94"/>
      <c r="AB764" s="44"/>
      <c r="AC764" s="90"/>
      <c r="AD764" s="45"/>
      <c r="AE764" s="44"/>
      <c r="AF764" s="90"/>
      <c r="AG764" s="94"/>
      <c r="AH764" s="90"/>
      <c r="AI764" s="90"/>
      <c r="AJ764" s="94"/>
      <c r="AK764" s="90"/>
      <c r="AL764" s="90"/>
      <c r="AM764" s="94"/>
      <c r="AN764" s="44"/>
      <c r="AO764" s="90"/>
      <c r="AP764" s="45"/>
      <c r="AQ764" s="44"/>
      <c r="AR764" s="90"/>
      <c r="AS764" s="97"/>
      <c r="AT764" s="98"/>
      <c r="AU764" s="98"/>
      <c r="AV764" s="98"/>
      <c r="AW764" s="98"/>
      <c r="AX764" s="98"/>
      <c r="AY764" s="98"/>
      <c r="AZ764" s="98"/>
      <c r="BA764" s="99"/>
      <c r="BB764" s="99"/>
      <c r="BC764" s="99"/>
      <c r="BD764" s="99"/>
      <c r="BE764" s="99"/>
      <c r="BF764" s="99"/>
      <c r="BG764" s="119"/>
      <c r="BH764" s="119"/>
      <c r="BI764" s="119"/>
      <c r="BJ764" s="119"/>
      <c r="BK764" s="119"/>
      <c r="BL764" s="119"/>
      <c r="BM764" s="119"/>
      <c r="BN764" s="119"/>
      <c r="BO764" s="119"/>
      <c r="BP764" s="119"/>
      <c r="BQ764" s="119"/>
      <c r="BR764" s="119"/>
      <c r="BS764" s="119"/>
      <c r="BT764" s="119"/>
      <c r="BU764" s="119"/>
      <c r="BV764" s="119"/>
      <c r="BW764" s="119"/>
      <c r="BX764" s="119"/>
      <c r="BY764" s="119"/>
      <c r="BZ764" s="119"/>
      <c r="CA764" s="119"/>
    </row>
    <row r="765" spans="1:79" ht="24" hidden="1" customHeight="1" outlineLevel="1">
      <c r="A765" s="36">
        <v>6</v>
      </c>
      <c r="B765" s="88"/>
      <c r="C765" s="89"/>
      <c r="D765" s="89"/>
      <c r="E765" s="90"/>
      <c r="F765" s="91"/>
      <c r="G765" s="44" t="s">
        <v>40</v>
      </c>
      <c r="H765" s="96">
        <v>43323</v>
      </c>
      <c r="I765" s="105">
        <v>0</v>
      </c>
      <c r="J765" s="92"/>
      <c r="K765" s="92"/>
      <c r="L765" s="92"/>
      <c r="M765" s="93"/>
      <c r="N765" s="90"/>
      <c r="O765" s="94"/>
      <c r="P765" s="90"/>
      <c r="Q765" s="90"/>
      <c r="R765" s="94"/>
      <c r="S765" s="90"/>
      <c r="T765" s="90"/>
      <c r="U765" s="94"/>
      <c r="V765" s="46"/>
      <c r="W765" s="90"/>
      <c r="X765" s="46"/>
      <c r="Y765" s="46"/>
      <c r="Z765" s="90"/>
      <c r="AA765" s="94"/>
      <c r="AB765" s="44"/>
      <c r="AC765" s="90"/>
      <c r="AD765" s="45"/>
      <c r="AE765" s="44"/>
      <c r="AF765" s="90"/>
      <c r="AG765" s="94"/>
      <c r="AH765" s="90"/>
      <c r="AI765" s="90"/>
      <c r="AJ765" s="94"/>
      <c r="AK765" s="90"/>
      <c r="AL765" s="90"/>
      <c r="AM765" s="94"/>
      <c r="AN765" s="44"/>
      <c r="AO765" s="90"/>
      <c r="AP765" s="45"/>
      <c r="AQ765" s="44"/>
      <c r="AR765" s="90"/>
      <c r="AS765" s="97"/>
      <c r="AT765" s="98"/>
      <c r="AU765" s="98"/>
      <c r="AV765" s="98"/>
      <c r="AW765" s="98"/>
      <c r="AX765" s="98"/>
      <c r="AY765" s="98"/>
      <c r="AZ765" s="98"/>
      <c r="BA765" s="99"/>
      <c r="BB765" s="99"/>
      <c r="BC765" s="99"/>
      <c r="BD765" s="99"/>
      <c r="BE765" s="99"/>
      <c r="BF765" s="99"/>
      <c r="BG765" s="119"/>
      <c r="BH765" s="119"/>
      <c r="BI765" s="119"/>
      <c r="BJ765" s="119"/>
      <c r="BK765" s="119"/>
      <c r="BL765" s="119"/>
      <c r="BM765" s="119"/>
      <c r="BN765" s="119"/>
      <c r="BO765" s="119"/>
      <c r="BP765" s="119"/>
      <c r="BQ765" s="119"/>
      <c r="BR765" s="119"/>
      <c r="BS765" s="119"/>
      <c r="BT765" s="119"/>
      <c r="BU765" s="119"/>
      <c r="BV765" s="119"/>
      <c r="BW765" s="119"/>
      <c r="BX765" s="119"/>
      <c r="BY765" s="119"/>
      <c r="BZ765" s="119"/>
      <c r="CA765" s="119"/>
    </row>
    <row r="766" spans="1:79" ht="24" hidden="1" customHeight="1" outlineLevel="1">
      <c r="A766" s="36">
        <v>7</v>
      </c>
      <c r="B766" s="88"/>
      <c r="C766" s="89"/>
      <c r="D766" s="89"/>
      <c r="E766" s="90"/>
      <c r="F766" s="91"/>
      <c r="G766" s="44" t="s">
        <v>40</v>
      </c>
      <c r="H766" s="96">
        <v>43324</v>
      </c>
      <c r="I766" s="105">
        <v>0</v>
      </c>
      <c r="J766" s="92"/>
      <c r="K766" s="92"/>
      <c r="L766" s="92"/>
      <c r="M766" s="93"/>
      <c r="N766" s="90"/>
      <c r="O766" s="94"/>
      <c r="P766" s="90"/>
      <c r="Q766" s="90"/>
      <c r="R766" s="94"/>
      <c r="S766" s="90"/>
      <c r="T766" s="90"/>
      <c r="U766" s="94"/>
      <c r="V766" s="46"/>
      <c r="W766" s="90"/>
      <c r="X766" s="46"/>
      <c r="Y766" s="46"/>
      <c r="Z766" s="90"/>
      <c r="AA766" s="94"/>
      <c r="AB766" s="44"/>
      <c r="AC766" s="90"/>
      <c r="AD766" s="45"/>
      <c r="AE766" s="44"/>
      <c r="AF766" s="90"/>
      <c r="AG766" s="94"/>
      <c r="AH766" s="90"/>
      <c r="AI766" s="90"/>
      <c r="AJ766" s="94"/>
      <c r="AK766" s="90"/>
      <c r="AL766" s="90"/>
      <c r="AM766" s="94"/>
      <c r="AN766" s="44"/>
      <c r="AO766" s="90"/>
      <c r="AP766" s="45"/>
      <c r="AQ766" s="44"/>
      <c r="AR766" s="90"/>
      <c r="AS766" s="97"/>
      <c r="AT766" s="98"/>
      <c r="AU766" s="98"/>
      <c r="AV766" s="98"/>
      <c r="AW766" s="98"/>
      <c r="AX766" s="98"/>
      <c r="AY766" s="98"/>
      <c r="AZ766" s="98"/>
      <c r="BA766" s="99"/>
      <c r="BB766" s="99"/>
      <c r="BC766" s="99"/>
      <c r="BD766" s="99"/>
      <c r="BE766" s="99"/>
      <c r="BF766" s="99"/>
      <c r="BG766" s="119"/>
      <c r="BH766" s="119"/>
      <c r="BI766" s="119"/>
      <c r="BJ766" s="119"/>
      <c r="BK766" s="119"/>
      <c r="BL766" s="119"/>
      <c r="BM766" s="119"/>
      <c r="BN766" s="119"/>
      <c r="BO766" s="119"/>
      <c r="BP766" s="119"/>
      <c r="BQ766" s="119"/>
      <c r="BR766" s="119"/>
      <c r="BS766" s="119"/>
      <c r="BT766" s="119"/>
      <c r="BU766" s="119"/>
      <c r="BV766" s="119"/>
      <c r="BW766" s="119"/>
      <c r="BX766" s="119"/>
      <c r="BY766" s="119"/>
      <c r="BZ766" s="119"/>
      <c r="CA766" s="119"/>
    </row>
    <row r="767" spans="1:79" ht="24" hidden="1" customHeight="1" outlineLevel="1">
      <c r="A767" s="36">
        <v>8</v>
      </c>
      <c r="B767" s="88"/>
      <c r="C767" s="89"/>
      <c r="D767" s="89"/>
      <c r="E767" s="90"/>
      <c r="F767" s="91"/>
      <c r="G767" s="44" t="s">
        <v>40</v>
      </c>
      <c r="H767" s="96">
        <v>43325</v>
      </c>
      <c r="I767" s="105">
        <v>0</v>
      </c>
      <c r="J767" s="92"/>
      <c r="K767" s="92"/>
      <c r="L767" s="92"/>
      <c r="M767" s="93"/>
      <c r="N767" s="90"/>
      <c r="O767" s="94"/>
      <c r="P767" s="90"/>
      <c r="Q767" s="90"/>
      <c r="R767" s="94"/>
      <c r="S767" s="90"/>
      <c r="T767" s="90"/>
      <c r="U767" s="94"/>
      <c r="V767" s="46"/>
      <c r="W767" s="90"/>
      <c r="X767" s="46"/>
      <c r="Y767" s="46"/>
      <c r="Z767" s="90"/>
      <c r="AA767" s="94"/>
      <c r="AB767" s="44"/>
      <c r="AC767" s="90"/>
      <c r="AD767" s="45"/>
      <c r="AE767" s="44"/>
      <c r="AF767" s="90"/>
      <c r="AG767" s="94"/>
      <c r="AH767" s="90"/>
      <c r="AI767" s="90"/>
      <c r="AJ767" s="94"/>
      <c r="AK767" s="90"/>
      <c r="AL767" s="90"/>
      <c r="AM767" s="94"/>
      <c r="AN767" s="44"/>
      <c r="AO767" s="90"/>
      <c r="AP767" s="45"/>
      <c r="AQ767" s="44"/>
      <c r="AR767" s="90"/>
      <c r="AS767" s="97"/>
      <c r="AT767" s="98"/>
      <c r="AU767" s="98"/>
      <c r="AV767" s="98"/>
      <c r="AW767" s="98"/>
      <c r="AX767" s="98"/>
      <c r="AY767" s="98"/>
      <c r="AZ767" s="98"/>
      <c r="BA767" s="99"/>
      <c r="BB767" s="99"/>
      <c r="BC767" s="99"/>
      <c r="BD767" s="99"/>
      <c r="BE767" s="99"/>
      <c r="BF767" s="99"/>
      <c r="BG767" s="119"/>
      <c r="BH767" s="119"/>
      <c r="BI767" s="119"/>
      <c r="BJ767" s="119"/>
      <c r="BK767" s="119"/>
      <c r="BL767" s="119"/>
      <c r="BM767" s="119"/>
      <c r="BN767" s="119"/>
      <c r="BO767" s="119"/>
      <c r="BP767" s="119"/>
      <c r="BQ767" s="119"/>
      <c r="BR767" s="119"/>
      <c r="BS767" s="119"/>
      <c r="BT767" s="119"/>
      <c r="BU767" s="119"/>
      <c r="BV767" s="119"/>
      <c r="BW767" s="119"/>
      <c r="BX767" s="119"/>
      <c r="BY767" s="119"/>
      <c r="BZ767" s="119"/>
      <c r="CA767" s="119"/>
    </row>
    <row r="768" spans="1:79" ht="24" hidden="1" customHeight="1" outlineLevel="1">
      <c r="A768" s="36">
        <v>9</v>
      </c>
      <c r="B768" s="88"/>
      <c r="C768" s="89"/>
      <c r="D768" s="89"/>
      <c r="E768" s="90"/>
      <c r="F768" s="91"/>
      <c r="G768" s="44" t="s">
        <v>40</v>
      </c>
      <c r="H768" s="96">
        <v>43326</v>
      </c>
      <c r="I768" s="105">
        <v>9</v>
      </c>
      <c r="J768" s="92"/>
      <c r="K768" s="92"/>
      <c r="L768" s="92"/>
      <c r="M768" s="93"/>
      <c r="N768" s="90"/>
      <c r="O768" s="94"/>
      <c r="P768" s="90"/>
      <c r="Q768" s="90"/>
      <c r="R768" s="94"/>
      <c r="S768" s="90"/>
      <c r="T768" s="90"/>
      <c r="U768" s="94"/>
      <c r="V768" s="46"/>
      <c r="W768" s="90"/>
      <c r="X768" s="46"/>
      <c r="Y768" s="46"/>
      <c r="Z768" s="90"/>
      <c r="AA768" s="94"/>
      <c r="AB768" s="44"/>
      <c r="AC768" s="90"/>
      <c r="AD768" s="45"/>
      <c r="AE768" s="44"/>
      <c r="AF768" s="90"/>
      <c r="AG768" s="94"/>
      <c r="AH768" s="90"/>
      <c r="AI768" s="90"/>
      <c r="AJ768" s="94"/>
      <c r="AK768" s="90"/>
      <c r="AL768" s="90"/>
      <c r="AM768" s="94"/>
      <c r="AN768" s="44"/>
      <c r="AO768" s="90"/>
      <c r="AP768" s="45"/>
      <c r="AQ768" s="44"/>
      <c r="AR768" s="90"/>
      <c r="AS768" s="97"/>
      <c r="AT768" s="98"/>
      <c r="AU768" s="98"/>
      <c r="AV768" s="98"/>
      <c r="AW768" s="98"/>
      <c r="AX768" s="98"/>
      <c r="AY768" s="98"/>
      <c r="AZ768" s="98"/>
      <c r="BA768" s="99"/>
      <c r="BB768" s="99"/>
      <c r="BC768" s="99"/>
      <c r="BD768" s="99"/>
      <c r="BE768" s="99"/>
      <c r="BF768" s="99"/>
      <c r="BG768" s="119"/>
      <c r="BH768" s="119"/>
      <c r="BI768" s="119"/>
      <c r="BJ768" s="119"/>
      <c r="BK768" s="119"/>
      <c r="BL768" s="119"/>
      <c r="BM768" s="119"/>
      <c r="BN768" s="119"/>
      <c r="BO768" s="119"/>
      <c r="BP768" s="119"/>
      <c r="BQ768" s="119"/>
      <c r="BR768" s="119"/>
      <c r="BS768" s="119"/>
      <c r="BT768" s="119"/>
      <c r="BU768" s="119"/>
      <c r="BV768" s="119"/>
      <c r="BW768" s="119"/>
      <c r="BX768" s="119"/>
      <c r="BY768" s="119"/>
      <c r="BZ768" s="119"/>
      <c r="CA768" s="119"/>
    </row>
    <row r="769" spans="1:79" ht="24" hidden="1" customHeight="1" outlineLevel="1">
      <c r="A769" s="36">
        <v>10</v>
      </c>
      <c r="B769" s="88"/>
      <c r="C769" s="89"/>
      <c r="D769" s="89"/>
      <c r="E769" s="90"/>
      <c r="F769" s="91"/>
      <c r="G769" s="44" t="s">
        <v>40</v>
      </c>
      <c r="H769" s="96">
        <v>43327</v>
      </c>
      <c r="I769" s="105">
        <v>9</v>
      </c>
      <c r="J769" s="92"/>
      <c r="K769" s="92"/>
      <c r="L769" s="92"/>
      <c r="M769" s="93"/>
      <c r="N769" s="90"/>
      <c r="O769" s="94"/>
      <c r="P769" s="90"/>
      <c r="Q769" s="90"/>
      <c r="R769" s="94"/>
      <c r="S769" s="90"/>
      <c r="T769" s="90"/>
      <c r="U769" s="94"/>
      <c r="V769" s="46"/>
      <c r="W769" s="90"/>
      <c r="X769" s="46"/>
      <c r="Y769" s="46"/>
      <c r="Z769" s="90"/>
      <c r="AA769" s="94"/>
      <c r="AB769" s="44"/>
      <c r="AC769" s="90"/>
      <c r="AD769" s="45"/>
      <c r="AE769" s="44"/>
      <c r="AF769" s="90"/>
      <c r="AG769" s="94"/>
      <c r="AH769" s="90"/>
      <c r="AI769" s="90"/>
      <c r="AJ769" s="94"/>
      <c r="AK769" s="90"/>
      <c r="AL769" s="90"/>
      <c r="AM769" s="94"/>
      <c r="AN769" s="44"/>
      <c r="AO769" s="90"/>
      <c r="AP769" s="45"/>
      <c r="AQ769" s="44"/>
      <c r="AR769" s="90"/>
      <c r="AS769" s="97"/>
      <c r="AT769" s="98"/>
      <c r="AU769" s="98"/>
      <c r="AV769" s="98"/>
      <c r="AW769" s="98"/>
      <c r="AX769" s="98"/>
      <c r="AY769" s="98"/>
      <c r="AZ769" s="98"/>
      <c r="BA769" s="99"/>
      <c r="BB769" s="99"/>
      <c r="BC769" s="99"/>
      <c r="BD769" s="99"/>
      <c r="BE769" s="99"/>
      <c r="BF769" s="99"/>
      <c r="BG769" s="119"/>
      <c r="BH769" s="119"/>
      <c r="BI769" s="119"/>
      <c r="BJ769" s="119"/>
      <c r="BK769" s="119"/>
      <c r="BL769" s="119"/>
      <c r="BM769" s="119"/>
      <c r="BN769" s="119"/>
      <c r="BO769" s="119"/>
      <c r="BP769" s="119"/>
      <c r="BQ769" s="119"/>
      <c r="BR769" s="119"/>
      <c r="BS769" s="119"/>
      <c r="BT769" s="119"/>
      <c r="BU769" s="119"/>
      <c r="BV769" s="119"/>
      <c r="BW769" s="119"/>
      <c r="BX769" s="119"/>
      <c r="BY769" s="119"/>
      <c r="BZ769" s="119"/>
      <c r="CA769" s="119"/>
    </row>
    <row r="770" spans="1:79" ht="24" hidden="1" customHeight="1" outlineLevel="1">
      <c r="A770" s="36">
        <v>11</v>
      </c>
      <c r="B770" s="88"/>
      <c r="C770" s="89"/>
      <c r="D770" s="89"/>
      <c r="E770" s="90"/>
      <c r="F770" s="91"/>
      <c r="G770" s="44" t="s">
        <v>40</v>
      </c>
      <c r="H770" s="96">
        <v>43328</v>
      </c>
      <c r="I770" s="105">
        <v>9</v>
      </c>
      <c r="J770" s="92"/>
      <c r="K770" s="92"/>
      <c r="L770" s="92"/>
      <c r="M770" s="93"/>
      <c r="N770" s="90"/>
      <c r="O770" s="94"/>
      <c r="P770" s="90"/>
      <c r="Q770" s="90"/>
      <c r="R770" s="94"/>
      <c r="S770" s="90"/>
      <c r="T770" s="90"/>
      <c r="U770" s="94"/>
      <c r="V770" s="46"/>
      <c r="W770" s="90"/>
      <c r="X770" s="46"/>
      <c r="Y770" s="46"/>
      <c r="Z770" s="90"/>
      <c r="AA770" s="94"/>
      <c r="AB770" s="44"/>
      <c r="AC770" s="90"/>
      <c r="AD770" s="45"/>
      <c r="AE770" s="44"/>
      <c r="AF770" s="90"/>
      <c r="AG770" s="94"/>
      <c r="AH770" s="90"/>
      <c r="AI770" s="90"/>
      <c r="AJ770" s="94"/>
      <c r="AK770" s="90"/>
      <c r="AL770" s="90"/>
      <c r="AM770" s="94"/>
      <c r="AN770" s="44"/>
      <c r="AO770" s="90"/>
      <c r="AP770" s="45"/>
      <c r="AQ770" s="44"/>
      <c r="AR770" s="90"/>
      <c r="AS770" s="97"/>
      <c r="AT770" s="98"/>
      <c r="AU770" s="98"/>
      <c r="AV770" s="98"/>
      <c r="AW770" s="98"/>
      <c r="AX770" s="98"/>
      <c r="AY770" s="98"/>
      <c r="AZ770" s="98"/>
      <c r="BA770" s="99"/>
      <c r="BB770" s="99"/>
      <c r="BC770" s="99"/>
      <c r="BD770" s="99"/>
      <c r="BE770" s="99"/>
      <c r="BF770" s="99"/>
      <c r="BG770" s="119"/>
      <c r="BH770" s="119"/>
      <c r="BI770" s="119"/>
      <c r="BJ770" s="119"/>
      <c r="BK770" s="119"/>
      <c r="BL770" s="119"/>
      <c r="BM770" s="119"/>
      <c r="BN770" s="119"/>
      <c r="BO770" s="119"/>
      <c r="BP770" s="119"/>
      <c r="BQ770" s="119"/>
      <c r="BR770" s="119"/>
      <c r="BS770" s="119"/>
      <c r="BT770" s="119"/>
      <c r="BU770" s="119"/>
      <c r="BV770" s="119"/>
      <c r="BW770" s="119"/>
      <c r="BX770" s="119"/>
      <c r="BY770" s="119"/>
      <c r="BZ770" s="119"/>
      <c r="CA770" s="119"/>
    </row>
    <row r="771" spans="1:79" ht="24" hidden="1" customHeight="1" outlineLevel="1">
      <c r="A771" s="36">
        <v>12</v>
      </c>
      <c r="B771" s="88"/>
      <c r="C771" s="89"/>
      <c r="D771" s="89"/>
      <c r="E771" s="90"/>
      <c r="F771" s="91"/>
      <c r="G771" s="44" t="s">
        <v>40</v>
      </c>
      <c r="H771" s="96">
        <v>43329</v>
      </c>
      <c r="I771" s="105">
        <v>9</v>
      </c>
      <c r="J771" s="92"/>
      <c r="K771" s="92"/>
      <c r="L771" s="92"/>
      <c r="M771" s="93"/>
      <c r="N771" s="90"/>
      <c r="O771" s="94"/>
      <c r="P771" s="90"/>
      <c r="Q771" s="90"/>
      <c r="R771" s="94"/>
      <c r="S771" s="90"/>
      <c r="T771" s="90"/>
      <c r="U771" s="94"/>
      <c r="V771" s="46"/>
      <c r="W771" s="90"/>
      <c r="X771" s="46"/>
      <c r="Y771" s="46"/>
      <c r="Z771" s="90"/>
      <c r="AA771" s="94"/>
      <c r="AB771" s="44"/>
      <c r="AC771" s="90"/>
      <c r="AD771" s="45"/>
      <c r="AE771" s="44"/>
      <c r="AF771" s="90"/>
      <c r="AG771" s="94"/>
      <c r="AH771" s="90"/>
      <c r="AI771" s="90"/>
      <c r="AJ771" s="94"/>
      <c r="AK771" s="90"/>
      <c r="AL771" s="90"/>
      <c r="AM771" s="94"/>
      <c r="AN771" s="44"/>
      <c r="AO771" s="90"/>
      <c r="AP771" s="45"/>
      <c r="AQ771" s="44"/>
      <c r="AR771" s="90"/>
      <c r="AS771" s="97"/>
      <c r="AT771" s="98"/>
      <c r="AU771" s="98"/>
      <c r="AV771" s="98"/>
      <c r="AW771" s="98"/>
      <c r="AX771" s="98"/>
      <c r="AY771" s="98"/>
      <c r="AZ771" s="98"/>
      <c r="BA771" s="99"/>
      <c r="BB771" s="99"/>
      <c r="BC771" s="99"/>
      <c r="BD771" s="99"/>
      <c r="BE771" s="99"/>
      <c r="BF771" s="99"/>
      <c r="BG771" s="119"/>
      <c r="BH771" s="119"/>
      <c r="BI771" s="119"/>
      <c r="BJ771" s="119"/>
      <c r="BK771" s="119"/>
      <c r="BL771" s="119"/>
      <c r="BM771" s="119"/>
      <c r="BN771" s="119"/>
      <c r="BO771" s="119"/>
      <c r="BP771" s="119"/>
      <c r="BQ771" s="119"/>
      <c r="BR771" s="119"/>
      <c r="BS771" s="119"/>
      <c r="BT771" s="119"/>
      <c r="BU771" s="119"/>
      <c r="BV771" s="119"/>
      <c r="BW771" s="119"/>
      <c r="BX771" s="119"/>
      <c r="BY771" s="119"/>
      <c r="BZ771" s="119"/>
      <c r="CA771" s="119"/>
    </row>
    <row r="772" spans="1:79" ht="24" hidden="1" customHeight="1" outlineLevel="1">
      <c r="A772" s="36">
        <v>13</v>
      </c>
      <c r="B772" s="88"/>
      <c r="C772" s="89"/>
      <c r="D772" s="89"/>
      <c r="E772" s="90"/>
      <c r="F772" s="91"/>
      <c r="G772" s="44" t="s">
        <v>40</v>
      </c>
      <c r="H772" s="96">
        <v>43330</v>
      </c>
      <c r="I772" s="105">
        <v>9</v>
      </c>
      <c r="J772" s="92"/>
      <c r="K772" s="92"/>
      <c r="L772" s="92"/>
      <c r="M772" s="93"/>
      <c r="N772" s="90"/>
      <c r="O772" s="94"/>
      <c r="P772" s="90"/>
      <c r="Q772" s="90"/>
      <c r="R772" s="94"/>
      <c r="S772" s="90"/>
      <c r="T772" s="90"/>
      <c r="U772" s="94"/>
      <c r="V772" s="46"/>
      <c r="W772" s="90"/>
      <c r="X772" s="46"/>
      <c r="Y772" s="46"/>
      <c r="Z772" s="90"/>
      <c r="AA772" s="94"/>
      <c r="AB772" s="44"/>
      <c r="AC772" s="90"/>
      <c r="AD772" s="45"/>
      <c r="AE772" s="44"/>
      <c r="AF772" s="90"/>
      <c r="AG772" s="94"/>
      <c r="AH772" s="90"/>
      <c r="AI772" s="90"/>
      <c r="AJ772" s="94"/>
      <c r="AK772" s="90"/>
      <c r="AL772" s="90"/>
      <c r="AM772" s="94"/>
      <c r="AN772" s="44"/>
      <c r="AO772" s="90"/>
      <c r="AP772" s="45"/>
      <c r="AQ772" s="44"/>
      <c r="AR772" s="90"/>
      <c r="AS772" s="97"/>
      <c r="AT772" s="98"/>
      <c r="AU772" s="98"/>
      <c r="AV772" s="98"/>
      <c r="AW772" s="98"/>
      <c r="AX772" s="98"/>
      <c r="AY772" s="98"/>
      <c r="AZ772" s="98"/>
      <c r="BA772" s="99"/>
      <c r="BB772" s="99"/>
      <c r="BC772" s="99"/>
      <c r="BD772" s="99"/>
      <c r="BE772" s="99"/>
      <c r="BF772" s="99"/>
      <c r="BG772" s="119"/>
      <c r="BH772" s="119"/>
      <c r="BI772" s="119"/>
      <c r="BJ772" s="119"/>
      <c r="BK772" s="119"/>
      <c r="BL772" s="119"/>
      <c r="BM772" s="119"/>
      <c r="BN772" s="119"/>
      <c r="BO772" s="119"/>
      <c r="BP772" s="119"/>
      <c r="BQ772" s="119"/>
      <c r="BR772" s="119"/>
      <c r="BS772" s="119"/>
      <c r="BT772" s="119"/>
      <c r="BU772" s="119"/>
      <c r="BV772" s="119"/>
      <c r="BW772" s="119"/>
      <c r="BX772" s="119"/>
      <c r="BY772" s="119"/>
      <c r="BZ772" s="119"/>
      <c r="CA772" s="119"/>
    </row>
    <row r="773" spans="1:79" ht="24" hidden="1" customHeight="1" outlineLevel="1">
      <c r="A773" s="36">
        <v>14</v>
      </c>
      <c r="B773" s="88"/>
      <c r="C773" s="89"/>
      <c r="D773" s="89"/>
      <c r="E773" s="90"/>
      <c r="F773" s="91"/>
      <c r="G773" s="44" t="s">
        <v>40</v>
      </c>
      <c r="H773" s="96">
        <v>43331</v>
      </c>
      <c r="I773" s="105">
        <v>9</v>
      </c>
      <c r="J773" s="92"/>
      <c r="K773" s="92"/>
      <c r="L773" s="92"/>
      <c r="M773" s="93"/>
      <c r="N773" s="90"/>
      <c r="O773" s="94"/>
      <c r="P773" s="90"/>
      <c r="Q773" s="90"/>
      <c r="R773" s="94"/>
      <c r="S773" s="90"/>
      <c r="T773" s="90"/>
      <c r="U773" s="94"/>
      <c r="V773" s="46"/>
      <c r="W773" s="90"/>
      <c r="X773" s="46"/>
      <c r="Y773" s="46"/>
      <c r="Z773" s="90"/>
      <c r="AA773" s="94"/>
      <c r="AB773" s="44"/>
      <c r="AC773" s="90"/>
      <c r="AD773" s="45"/>
      <c r="AE773" s="44"/>
      <c r="AF773" s="90"/>
      <c r="AG773" s="94"/>
      <c r="AH773" s="90"/>
      <c r="AI773" s="90"/>
      <c r="AJ773" s="94"/>
      <c r="AK773" s="90"/>
      <c r="AL773" s="90"/>
      <c r="AM773" s="94"/>
      <c r="AN773" s="44"/>
      <c r="AO773" s="90"/>
      <c r="AP773" s="45"/>
      <c r="AQ773" s="44"/>
      <c r="AR773" s="90"/>
      <c r="AS773" s="97"/>
      <c r="AT773" s="98"/>
      <c r="AU773" s="98"/>
      <c r="AV773" s="98"/>
      <c r="AW773" s="98"/>
      <c r="AX773" s="98"/>
      <c r="AY773" s="98"/>
      <c r="AZ773" s="98"/>
      <c r="BA773" s="99"/>
      <c r="BB773" s="99"/>
      <c r="BC773" s="99"/>
      <c r="BD773" s="99"/>
      <c r="BE773" s="99"/>
      <c r="BF773" s="99"/>
      <c r="BG773" s="119"/>
      <c r="BH773" s="119"/>
      <c r="BI773" s="119"/>
      <c r="BJ773" s="119"/>
      <c r="BK773" s="119"/>
      <c r="BL773" s="119"/>
      <c r="BM773" s="119"/>
      <c r="BN773" s="119"/>
      <c r="BO773" s="119"/>
      <c r="BP773" s="119"/>
      <c r="BQ773" s="119"/>
      <c r="BR773" s="119"/>
      <c r="BS773" s="119"/>
      <c r="BT773" s="119"/>
      <c r="BU773" s="119"/>
      <c r="BV773" s="119"/>
      <c r="BW773" s="119"/>
      <c r="BX773" s="119"/>
      <c r="BY773" s="119"/>
      <c r="BZ773" s="119"/>
      <c r="CA773" s="119"/>
    </row>
    <row r="774" spans="1:79" ht="24" hidden="1" customHeight="1" outlineLevel="1">
      <c r="B774" s="88"/>
      <c r="C774" s="89"/>
      <c r="D774" s="89"/>
      <c r="E774" s="90"/>
      <c r="F774" s="91"/>
      <c r="G774" s="44" t="s">
        <v>40</v>
      </c>
      <c r="H774" s="96">
        <v>43332</v>
      </c>
      <c r="I774" s="105">
        <v>9</v>
      </c>
      <c r="J774" s="92"/>
      <c r="K774" s="92"/>
      <c r="L774" s="92"/>
      <c r="M774" s="93"/>
      <c r="N774" s="90"/>
      <c r="O774" s="94"/>
      <c r="P774" s="90"/>
      <c r="Q774" s="90"/>
      <c r="R774" s="94"/>
      <c r="S774" s="90"/>
      <c r="T774" s="90"/>
      <c r="U774" s="94"/>
      <c r="V774" s="46"/>
      <c r="W774" s="90"/>
      <c r="X774" s="46"/>
      <c r="Y774" s="46"/>
      <c r="Z774" s="90"/>
      <c r="AA774" s="94"/>
      <c r="AB774" s="44"/>
      <c r="AC774" s="90"/>
      <c r="AD774" s="45"/>
      <c r="AE774" s="44"/>
      <c r="AF774" s="90"/>
      <c r="AG774" s="94"/>
      <c r="AH774" s="90"/>
      <c r="AI774" s="90"/>
      <c r="AJ774" s="94"/>
      <c r="AK774" s="90"/>
      <c r="AL774" s="90"/>
      <c r="AM774" s="94"/>
      <c r="AN774" s="44"/>
      <c r="AO774" s="90"/>
      <c r="AP774" s="45"/>
      <c r="AQ774" s="44"/>
      <c r="AR774" s="90"/>
      <c r="AS774" s="97"/>
      <c r="AT774" s="98"/>
      <c r="AU774" s="98"/>
      <c r="AV774" s="98"/>
      <c r="AW774" s="98"/>
      <c r="AX774" s="98"/>
      <c r="AY774" s="98"/>
      <c r="AZ774" s="98"/>
      <c r="BA774" s="99"/>
      <c r="BB774" s="99"/>
      <c r="BC774" s="99"/>
      <c r="BD774" s="99"/>
      <c r="BE774" s="99"/>
      <c r="BF774" s="99"/>
      <c r="BG774" s="119"/>
      <c r="BH774" s="119"/>
      <c r="BI774" s="119"/>
      <c r="BJ774" s="119"/>
      <c r="BK774" s="119"/>
      <c r="BL774" s="119"/>
      <c r="BM774" s="119"/>
      <c r="BN774" s="119"/>
      <c r="BO774" s="119"/>
      <c r="BP774" s="119"/>
      <c r="BQ774" s="119"/>
      <c r="BR774" s="119"/>
      <c r="BS774" s="119"/>
      <c r="BT774" s="119"/>
      <c r="BU774" s="119"/>
      <c r="BV774" s="119"/>
      <c r="BW774" s="119"/>
      <c r="BX774" s="119"/>
      <c r="BY774" s="119"/>
      <c r="BZ774" s="119"/>
      <c r="CA774" s="119"/>
    </row>
    <row r="775" spans="1:79" ht="24" hidden="1" customHeight="1" outlineLevel="1">
      <c r="B775" s="88"/>
      <c r="C775" s="89"/>
      <c r="D775" s="89"/>
      <c r="E775" s="90"/>
      <c r="F775" s="91"/>
      <c r="G775" s="44" t="s">
        <v>40</v>
      </c>
      <c r="H775" s="96">
        <v>43333</v>
      </c>
      <c r="I775" s="105">
        <v>9</v>
      </c>
      <c r="J775" s="92"/>
      <c r="K775" s="92"/>
      <c r="L775" s="92"/>
      <c r="M775" s="93"/>
      <c r="N775" s="90"/>
      <c r="O775" s="94"/>
      <c r="P775" s="90"/>
      <c r="Q775" s="90"/>
      <c r="R775" s="94"/>
      <c r="S775" s="90"/>
      <c r="T775" s="90"/>
      <c r="U775" s="94"/>
      <c r="V775" s="46"/>
      <c r="W775" s="90"/>
      <c r="X775" s="46"/>
      <c r="Y775" s="46"/>
      <c r="Z775" s="90"/>
      <c r="AA775" s="94"/>
      <c r="AB775" s="44"/>
      <c r="AC775" s="90"/>
      <c r="AD775" s="45"/>
      <c r="AE775" s="44"/>
      <c r="AF775" s="90"/>
      <c r="AG775" s="94"/>
      <c r="AH775" s="90"/>
      <c r="AI775" s="90"/>
      <c r="AJ775" s="94"/>
      <c r="AK775" s="90"/>
      <c r="AL775" s="90"/>
      <c r="AM775" s="94"/>
      <c r="AN775" s="44"/>
      <c r="AO775" s="90"/>
      <c r="AP775" s="45"/>
      <c r="AQ775" s="44"/>
      <c r="AR775" s="90"/>
      <c r="AS775" s="97"/>
      <c r="AT775" s="98"/>
      <c r="AU775" s="98"/>
      <c r="AV775" s="98"/>
      <c r="AW775" s="98"/>
      <c r="AX775" s="98"/>
      <c r="AY775" s="98"/>
      <c r="AZ775" s="98"/>
      <c r="BA775" s="99"/>
      <c r="BB775" s="99"/>
      <c r="BC775" s="99"/>
      <c r="BD775" s="99"/>
      <c r="BE775" s="99"/>
      <c r="BF775" s="99"/>
      <c r="BG775" s="119"/>
      <c r="BH775" s="119"/>
      <c r="BI775" s="119"/>
      <c r="BJ775" s="119"/>
      <c r="BK775" s="119"/>
      <c r="BL775" s="119"/>
      <c r="BM775" s="119"/>
      <c r="BN775" s="119"/>
      <c r="BO775" s="119"/>
      <c r="BP775" s="119"/>
      <c r="BQ775" s="119"/>
      <c r="BR775" s="119"/>
      <c r="BS775" s="119"/>
      <c r="BT775" s="119"/>
      <c r="BU775" s="119"/>
      <c r="BV775" s="119"/>
      <c r="BW775" s="119"/>
      <c r="BX775" s="119"/>
      <c r="BY775" s="119"/>
      <c r="BZ775" s="119"/>
      <c r="CA775" s="119"/>
    </row>
    <row r="776" spans="1:79" ht="24" hidden="1" customHeight="1" outlineLevel="1">
      <c r="B776" s="88"/>
      <c r="C776" s="89"/>
      <c r="D776" s="89"/>
      <c r="E776" s="90"/>
      <c r="F776" s="91"/>
      <c r="G776" s="44" t="s">
        <v>40</v>
      </c>
      <c r="H776" s="96">
        <v>43334</v>
      </c>
      <c r="I776" s="105">
        <v>9</v>
      </c>
      <c r="J776" s="92"/>
      <c r="K776" s="92"/>
      <c r="L776" s="92"/>
      <c r="M776" s="93"/>
      <c r="N776" s="90"/>
      <c r="O776" s="94"/>
      <c r="P776" s="90"/>
      <c r="Q776" s="90"/>
      <c r="R776" s="94"/>
      <c r="S776" s="90"/>
      <c r="T776" s="90"/>
      <c r="U776" s="94"/>
      <c r="V776" s="46"/>
      <c r="W776" s="90"/>
      <c r="X776" s="46"/>
      <c r="Y776" s="46"/>
      <c r="Z776" s="90"/>
      <c r="AA776" s="94"/>
      <c r="AB776" s="44"/>
      <c r="AC776" s="90"/>
      <c r="AD776" s="45"/>
      <c r="AE776" s="44"/>
      <c r="AF776" s="90"/>
      <c r="AG776" s="94"/>
      <c r="AH776" s="90"/>
      <c r="AI776" s="90"/>
      <c r="AJ776" s="94"/>
      <c r="AK776" s="90"/>
      <c r="AL776" s="90"/>
      <c r="AM776" s="94"/>
      <c r="AN776" s="44"/>
      <c r="AO776" s="90"/>
      <c r="AP776" s="45"/>
      <c r="AQ776" s="44"/>
      <c r="AR776" s="90"/>
      <c r="AS776" s="97"/>
      <c r="AT776" s="98"/>
      <c r="AU776" s="98"/>
      <c r="AV776" s="98"/>
      <c r="AW776" s="98"/>
      <c r="AX776" s="98"/>
      <c r="AY776" s="98"/>
      <c r="AZ776" s="98"/>
      <c r="BA776" s="99"/>
      <c r="BB776" s="99"/>
      <c r="BC776" s="99"/>
      <c r="BD776" s="99"/>
      <c r="BE776" s="99"/>
      <c r="BF776" s="99"/>
      <c r="BG776" s="119"/>
      <c r="BH776" s="119"/>
      <c r="BI776" s="119"/>
      <c r="BJ776" s="119"/>
      <c r="BK776" s="119"/>
      <c r="BL776" s="119"/>
      <c r="BM776" s="119"/>
      <c r="BN776" s="119"/>
      <c r="BO776" s="119"/>
      <c r="BP776" s="119"/>
      <c r="BQ776" s="119"/>
      <c r="BR776" s="119"/>
      <c r="BS776" s="119"/>
      <c r="BT776" s="119"/>
      <c r="BU776" s="119"/>
      <c r="BV776" s="119"/>
      <c r="BW776" s="119"/>
      <c r="BX776" s="119"/>
      <c r="BY776" s="119"/>
      <c r="BZ776" s="119"/>
      <c r="CA776" s="119"/>
    </row>
    <row r="777" spans="1:79" ht="24" hidden="1" customHeight="1" outlineLevel="1">
      <c r="B777" s="88"/>
      <c r="C777" s="89"/>
      <c r="D777" s="89"/>
      <c r="E777" s="90"/>
      <c r="F777" s="91"/>
      <c r="G777" s="44" t="s">
        <v>40</v>
      </c>
      <c r="H777" s="96">
        <v>43335</v>
      </c>
      <c r="I777" s="105">
        <v>9</v>
      </c>
      <c r="J777" s="92"/>
      <c r="K777" s="92"/>
      <c r="L777" s="92"/>
      <c r="M777" s="93"/>
      <c r="N777" s="90"/>
      <c r="O777" s="94"/>
      <c r="P777" s="90"/>
      <c r="Q777" s="90"/>
      <c r="R777" s="94"/>
      <c r="S777" s="90"/>
      <c r="T777" s="90"/>
      <c r="U777" s="94"/>
      <c r="V777" s="46"/>
      <c r="W777" s="90"/>
      <c r="X777" s="46"/>
      <c r="Y777" s="46"/>
      <c r="Z777" s="90"/>
      <c r="AA777" s="94"/>
      <c r="AB777" s="44"/>
      <c r="AC777" s="90"/>
      <c r="AD777" s="45"/>
      <c r="AE777" s="44"/>
      <c r="AF777" s="90"/>
      <c r="AG777" s="94"/>
      <c r="AH777" s="90"/>
      <c r="AI777" s="90"/>
      <c r="AJ777" s="94"/>
      <c r="AK777" s="90"/>
      <c r="AL777" s="90"/>
      <c r="AM777" s="94"/>
      <c r="AN777" s="44"/>
      <c r="AO777" s="90"/>
      <c r="AP777" s="45"/>
      <c r="AQ777" s="44"/>
      <c r="AR777" s="90"/>
      <c r="AS777" s="97"/>
      <c r="AT777" s="98"/>
      <c r="AU777" s="98"/>
      <c r="AV777" s="98"/>
      <c r="AW777" s="98"/>
      <c r="AX777" s="98"/>
      <c r="AY777" s="98"/>
      <c r="AZ777" s="98"/>
      <c r="BA777" s="99"/>
      <c r="BB777" s="99"/>
      <c r="BC777" s="99"/>
      <c r="BD777" s="99"/>
      <c r="BE777" s="99"/>
      <c r="BF777" s="99"/>
      <c r="BG777" s="119"/>
      <c r="BH777" s="119"/>
      <c r="BI777" s="119"/>
      <c r="BJ777" s="119"/>
      <c r="BK777" s="119"/>
      <c r="BL777" s="119"/>
      <c r="BM777" s="119"/>
      <c r="BN777" s="119"/>
      <c r="BO777" s="119"/>
      <c r="BP777" s="119"/>
      <c r="BQ777" s="119"/>
      <c r="BR777" s="119"/>
      <c r="BS777" s="119"/>
      <c r="BT777" s="119"/>
      <c r="BU777" s="119"/>
      <c r="BV777" s="119"/>
      <c r="BW777" s="119"/>
      <c r="BX777" s="119"/>
      <c r="BY777" s="119"/>
      <c r="BZ777" s="119"/>
      <c r="CA777" s="119"/>
    </row>
    <row r="778" spans="1:79" ht="24" hidden="1" customHeight="1" outlineLevel="1">
      <c r="B778" s="88"/>
      <c r="C778" s="89"/>
      <c r="D778" s="89"/>
      <c r="E778" s="90"/>
      <c r="F778" s="91"/>
      <c r="G778" s="44" t="s">
        <v>40</v>
      </c>
      <c r="H778" s="96">
        <v>43336</v>
      </c>
      <c r="I778" s="105">
        <v>9</v>
      </c>
      <c r="J778" s="92"/>
      <c r="K778" s="92"/>
      <c r="L778" s="92"/>
      <c r="M778" s="93"/>
      <c r="N778" s="90"/>
      <c r="O778" s="94"/>
      <c r="P778" s="90"/>
      <c r="Q778" s="90"/>
      <c r="R778" s="94"/>
      <c r="S778" s="90"/>
      <c r="T778" s="90"/>
      <c r="U778" s="94"/>
      <c r="V778" s="46"/>
      <c r="W778" s="90"/>
      <c r="X778" s="46"/>
      <c r="Y778" s="46"/>
      <c r="Z778" s="90"/>
      <c r="AA778" s="94"/>
      <c r="AB778" s="44"/>
      <c r="AC778" s="90"/>
      <c r="AD778" s="45"/>
      <c r="AE778" s="44"/>
      <c r="AF778" s="90"/>
      <c r="AG778" s="94"/>
      <c r="AH778" s="90"/>
      <c r="AI778" s="90"/>
      <c r="AJ778" s="94"/>
      <c r="AK778" s="90"/>
      <c r="AL778" s="90"/>
      <c r="AM778" s="94"/>
      <c r="AN778" s="44"/>
      <c r="AO778" s="90"/>
      <c r="AP778" s="45"/>
      <c r="AQ778" s="44"/>
      <c r="AR778" s="90"/>
      <c r="AS778" s="97"/>
      <c r="AT778" s="98"/>
      <c r="AU778" s="98"/>
      <c r="AV778" s="98"/>
      <c r="AW778" s="98"/>
      <c r="AX778" s="98"/>
      <c r="AY778" s="98"/>
      <c r="AZ778" s="98"/>
      <c r="BA778" s="99"/>
      <c r="BB778" s="99"/>
      <c r="BC778" s="99"/>
      <c r="BD778" s="99"/>
      <c r="BE778" s="99"/>
      <c r="BF778" s="99"/>
      <c r="BG778" s="119"/>
      <c r="BH778" s="119"/>
      <c r="BI778" s="119"/>
      <c r="BJ778" s="119"/>
      <c r="BK778" s="119"/>
      <c r="BL778" s="119"/>
      <c r="BM778" s="119"/>
      <c r="BN778" s="119"/>
      <c r="BO778" s="119"/>
      <c r="BP778" s="119"/>
      <c r="BQ778" s="119"/>
      <c r="BR778" s="119"/>
      <c r="BS778" s="119"/>
      <c r="BT778" s="119"/>
      <c r="BU778" s="119"/>
      <c r="BV778" s="119"/>
      <c r="BW778" s="119"/>
      <c r="BX778" s="119"/>
      <c r="BY778" s="119"/>
      <c r="BZ778" s="119"/>
      <c r="CA778" s="119"/>
    </row>
    <row r="779" spans="1:79" ht="24" hidden="1" customHeight="1" outlineLevel="1">
      <c r="B779" s="88"/>
      <c r="C779" s="89"/>
      <c r="D779" s="89"/>
      <c r="E779" s="90"/>
      <c r="F779" s="91"/>
      <c r="G779" s="44" t="s">
        <v>40</v>
      </c>
      <c r="H779" s="96">
        <v>43337</v>
      </c>
      <c r="I779" s="105">
        <v>9</v>
      </c>
      <c r="J779" s="92"/>
      <c r="K779" s="92"/>
      <c r="L779" s="92"/>
      <c r="M779" s="93"/>
      <c r="N779" s="90"/>
      <c r="O779" s="94"/>
      <c r="P779" s="90"/>
      <c r="Q779" s="90"/>
      <c r="R779" s="94"/>
      <c r="S779" s="90"/>
      <c r="T779" s="90"/>
      <c r="U779" s="94"/>
      <c r="V779" s="46"/>
      <c r="W779" s="90"/>
      <c r="X779" s="46"/>
      <c r="Y779" s="46"/>
      <c r="Z779" s="90"/>
      <c r="AA779" s="94"/>
      <c r="AB779" s="44"/>
      <c r="AC779" s="90"/>
      <c r="AD779" s="45"/>
      <c r="AE779" s="44"/>
      <c r="AF779" s="90"/>
      <c r="AG779" s="94"/>
      <c r="AH779" s="90"/>
      <c r="AI779" s="90"/>
      <c r="AJ779" s="94"/>
      <c r="AK779" s="90"/>
      <c r="AL779" s="90"/>
      <c r="AM779" s="94"/>
      <c r="AN779" s="44"/>
      <c r="AO779" s="90"/>
      <c r="AP779" s="45"/>
      <c r="AQ779" s="44"/>
      <c r="AR779" s="90"/>
      <c r="AS779" s="97"/>
      <c r="AT779" s="98"/>
      <c r="AU779" s="98"/>
      <c r="AV779" s="98"/>
      <c r="AW779" s="98"/>
      <c r="AX779" s="98"/>
      <c r="AY779" s="98"/>
      <c r="AZ779" s="98"/>
      <c r="BA779" s="99"/>
      <c r="BB779" s="99"/>
      <c r="BC779" s="99"/>
      <c r="BD779" s="99"/>
      <c r="BE779" s="99"/>
      <c r="BF779" s="99"/>
      <c r="BG779" s="119"/>
      <c r="BH779" s="119"/>
      <c r="BI779" s="119"/>
      <c r="BJ779" s="119"/>
      <c r="BK779" s="119"/>
      <c r="BL779" s="119"/>
      <c r="BM779" s="119"/>
      <c r="BN779" s="119"/>
      <c r="BO779" s="119"/>
      <c r="BP779" s="119"/>
      <c r="BQ779" s="119"/>
      <c r="BR779" s="119"/>
      <c r="BS779" s="119"/>
      <c r="BT779" s="119"/>
      <c r="BU779" s="119"/>
      <c r="BV779" s="119"/>
      <c r="BW779" s="119"/>
      <c r="BX779" s="119"/>
      <c r="BY779" s="119"/>
      <c r="BZ779" s="119"/>
      <c r="CA779" s="119"/>
    </row>
    <row r="780" spans="1:79" ht="24" hidden="1" customHeight="1" outlineLevel="1">
      <c r="B780" s="88"/>
      <c r="C780" s="89"/>
      <c r="D780" s="89"/>
      <c r="E780" s="90"/>
      <c r="F780" s="91"/>
      <c r="G780" s="44" t="s">
        <v>40</v>
      </c>
      <c r="H780" s="96">
        <v>43338</v>
      </c>
      <c r="I780" s="105">
        <v>9</v>
      </c>
      <c r="J780" s="92"/>
      <c r="K780" s="92"/>
      <c r="L780" s="92"/>
      <c r="M780" s="93"/>
      <c r="N780" s="90"/>
      <c r="O780" s="94"/>
      <c r="P780" s="90"/>
      <c r="Q780" s="90"/>
      <c r="R780" s="94"/>
      <c r="S780" s="90"/>
      <c r="T780" s="90"/>
      <c r="U780" s="94"/>
      <c r="V780" s="46"/>
      <c r="W780" s="90"/>
      <c r="X780" s="46"/>
      <c r="Y780" s="46"/>
      <c r="Z780" s="90"/>
      <c r="AA780" s="94"/>
      <c r="AB780" s="44"/>
      <c r="AC780" s="90"/>
      <c r="AD780" s="45"/>
      <c r="AE780" s="44"/>
      <c r="AF780" s="90"/>
      <c r="AG780" s="94"/>
      <c r="AH780" s="90"/>
      <c r="AI780" s="90"/>
      <c r="AJ780" s="94"/>
      <c r="AK780" s="90"/>
      <c r="AL780" s="90"/>
      <c r="AM780" s="94"/>
      <c r="AN780" s="44"/>
      <c r="AO780" s="90"/>
      <c r="AP780" s="45"/>
      <c r="AQ780" s="44"/>
      <c r="AR780" s="90"/>
      <c r="AS780" s="97"/>
      <c r="AT780" s="98"/>
      <c r="AU780" s="98"/>
      <c r="AV780" s="98"/>
      <c r="AW780" s="98"/>
      <c r="AX780" s="98"/>
      <c r="AY780" s="98"/>
      <c r="AZ780" s="98"/>
      <c r="BA780" s="99"/>
      <c r="BB780" s="99"/>
      <c r="BC780" s="99"/>
      <c r="BD780" s="99"/>
      <c r="BE780" s="99"/>
      <c r="BF780" s="99"/>
      <c r="BG780" s="119"/>
      <c r="BH780" s="119"/>
      <c r="BI780" s="119"/>
      <c r="BJ780" s="119"/>
      <c r="BK780" s="119"/>
      <c r="BL780" s="119"/>
      <c r="BM780" s="119"/>
      <c r="BN780" s="119"/>
      <c r="BO780" s="119"/>
      <c r="BP780" s="119"/>
      <c r="BQ780" s="119"/>
      <c r="BR780" s="119"/>
      <c r="BS780" s="119"/>
      <c r="BT780" s="119"/>
      <c r="BU780" s="119"/>
      <c r="BV780" s="119"/>
      <c r="BW780" s="119"/>
      <c r="BX780" s="119"/>
      <c r="BY780" s="119"/>
      <c r="BZ780" s="119"/>
      <c r="CA780" s="119"/>
    </row>
    <row r="781" spans="1:79" ht="24" hidden="1" customHeight="1" outlineLevel="1">
      <c r="B781" s="88"/>
      <c r="C781" s="89"/>
      <c r="D781" s="89"/>
      <c r="E781" s="90"/>
      <c r="F781" s="91"/>
      <c r="G781" s="44" t="s">
        <v>40</v>
      </c>
      <c r="H781" s="96">
        <v>43339</v>
      </c>
      <c r="I781" s="105">
        <v>9</v>
      </c>
      <c r="J781" s="92"/>
      <c r="K781" s="92"/>
      <c r="L781" s="92"/>
      <c r="M781" s="93"/>
      <c r="N781" s="90"/>
      <c r="O781" s="94"/>
      <c r="P781" s="90"/>
      <c r="Q781" s="90"/>
      <c r="R781" s="94"/>
      <c r="S781" s="90"/>
      <c r="T781" s="90"/>
      <c r="U781" s="94"/>
      <c r="V781" s="46"/>
      <c r="W781" s="90"/>
      <c r="X781" s="46"/>
      <c r="Y781" s="46"/>
      <c r="Z781" s="90"/>
      <c r="AA781" s="94"/>
      <c r="AB781" s="44"/>
      <c r="AC781" s="90"/>
      <c r="AD781" s="45"/>
      <c r="AE781" s="44"/>
      <c r="AF781" s="90"/>
      <c r="AG781" s="94"/>
      <c r="AH781" s="90"/>
      <c r="AI781" s="90"/>
      <c r="AJ781" s="94"/>
      <c r="AK781" s="90"/>
      <c r="AL781" s="90"/>
      <c r="AM781" s="94"/>
      <c r="AN781" s="44"/>
      <c r="AO781" s="90"/>
      <c r="AP781" s="45"/>
      <c r="AQ781" s="44"/>
      <c r="AR781" s="90"/>
      <c r="AS781" s="97"/>
      <c r="AT781" s="98"/>
      <c r="AU781" s="98"/>
      <c r="AV781" s="98"/>
      <c r="AW781" s="98"/>
      <c r="AX781" s="98"/>
      <c r="AY781" s="98"/>
      <c r="AZ781" s="98"/>
      <c r="BA781" s="99"/>
      <c r="BB781" s="99"/>
      <c r="BC781" s="99"/>
      <c r="BD781" s="99"/>
      <c r="BE781" s="99"/>
      <c r="BF781" s="99"/>
      <c r="BG781" s="119"/>
      <c r="BH781" s="119"/>
      <c r="BI781" s="119"/>
      <c r="BJ781" s="119"/>
      <c r="BK781" s="119"/>
      <c r="BL781" s="119"/>
      <c r="BM781" s="119"/>
      <c r="BN781" s="119"/>
      <c r="BO781" s="119"/>
      <c r="BP781" s="119"/>
      <c r="BQ781" s="119"/>
      <c r="BR781" s="119"/>
      <c r="BS781" s="119"/>
      <c r="BT781" s="119"/>
      <c r="BU781" s="119"/>
      <c r="BV781" s="119"/>
      <c r="BW781" s="119"/>
      <c r="BX781" s="119"/>
      <c r="BY781" s="119"/>
      <c r="BZ781" s="119"/>
      <c r="CA781" s="119"/>
    </row>
    <row r="782" spans="1:79" ht="24" hidden="1" customHeight="1" outlineLevel="1">
      <c r="B782" s="88"/>
      <c r="C782" s="89"/>
      <c r="D782" s="89"/>
      <c r="E782" s="90"/>
      <c r="F782" s="91"/>
      <c r="G782" s="44" t="s">
        <v>40</v>
      </c>
      <c r="H782" s="96">
        <v>43340</v>
      </c>
      <c r="I782" s="105">
        <v>0</v>
      </c>
      <c r="J782" s="92"/>
      <c r="K782" s="92"/>
      <c r="L782" s="92"/>
      <c r="M782" s="93"/>
      <c r="N782" s="90"/>
      <c r="O782" s="94"/>
      <c r="P782" s="90"/>
      <c r="Q782" s="90"/>
      <c r="R782" s="94"/>
      <c r="S782" s="90"/>
      <c r="T782" s="90"/>
      <c r="U782" s="94"/>
      <c r="V782" s="46"/>
      <c r="W782" s="90"/>
      <c r="X782" s="46"/>
      <c r="Y782" s="46"/>
      <c r="Z782" s="90"/>
      <c r="AA782" s="94"/>
      <c r="AB782" s="44"/>
      <c r="AC782" s="90"/>
      <c r="AD782" s="45"/>
      <c r="AE782" s="44"/>
      <c r="AF782" s="90"/>
      <c r="AG782" s="94"/>
      <c r="AH782" s="90"/>
      <c r="AI782" s="90"/>
      <c r="AJ782" s="94"/>
      <c r="AK782" s="90"/>
      <c r="AL782" s="90"/>
      <c r="AM782" s="94"/>
      <c r="AN782" s="44"/>
      <c r="AO782" s="90"/>
      <c r="AP782" s="45"/>
      <c r="AQ782" s="44"/>
      <c r="AR782" s="90"/>
      <c r="AS782" s="97"/>
      <c r="AT782" s="98"/>
      <c r="AU782" s="98"/>
      <c r="AV782" s="98"/>
      <c r="AW782" s="98"/>
      <c r="AX782" s="98"/>
      <c r="AY782" s="98"/>
      <c r="AZ782" s="98"/>
      <c r="BA782" s="99"/>
      <c r="BB782" s="99"/>
      <c r="BC782" s="99"/>
      <c r="BD782" s="99"/>
      <c r="BE782" s="99"/>
      <c r="BF782" s="99"/>
      <c r="BG782" s="119"/>
      <c r="BH782" s="119"/>
      <c r="BI782" s="119"/>
      <c r="BJ782" s="119"/>
      <c r="BK782" s="119"/>
      <c r="BL782" s="119"/>
      <c r="BM782" s="119"/>
      <c r="BN782" s="119"/>
      <c r="BO782" s="119"/>
      <c r="BP782" s="119"/>
      <c r="BQ782" s="119"/>
      <c r="BR782" s="119"/>
      <c r="BS782" s="119"/>
      <c r="BT782" s="119"/>
      <c r="BU782" s="119"/>
      <c r="BV782" s="119"/>
      <c r="BW782" s="119"/>
      <c r="BX782" s="119"/>
      <c r="BY782" s="119"/>
      <c r="BZ782" s="119"/>
      <c r="CA782" s="119"/>
    </row>
    <row r="783" spans="1:79" ht="24" hidden="1" customHeight="1" outlineLevel="1">
      <c r="B783" s="88"/>
      <c r="C783" s="89"/>
      <c r="D783" s="89"/>
      <c r="E783" s="90"/>
      <c r="F783" s="91"/>
      <c r="G783" s="44" t="s">
        <v>40</v>
      </c>
      <c r="H783" s="96">
        <v>43341</v>
      </c>
      <c r="I783" s="105">
        <v>0</v>
      </c>
      <c r="J783" s="92"/>
      <c r="K783" s="92"/>
      <c r="L783" s="92"/>
      <c r="M783" s="93"/>
      <c r="N783" s="90"/>
      <c r="O783" s="94"/>
      <c r="P783" s="90"/>
      <c r="Q783" s="90"/>
      <c r="R783" s="94"/>
      <c r="S783" s="90"/>
      <c r="T783" s="90"/>
      <c r="U783" s="94"/>
      <c r="V783" s="46"/>
      <c r="W783" s="90"/>
      <c r="X783" s="46"/>
      <c r="Y783" s="46"/>
      <c r="Z783" s="90"/>
      <c r="AA783" s="94"/>
      <c r="AB783" s="44"/>
      <c r="AC783" s="90"/>
      <c r="AD783" s="45"/>
      <c r="AE783" s="44"/>
      <c r="AF783" s="90"/>
      <c r="AG783" s="94"/>
      <c r="AH783" s="90"/>
      <c r="AI783" s="90"/>
      <c r="AJ783" s="94"/>
      <c r="AK783" s="90"/>
      <c r="AL783" s="90"/>
      <c r="AM783" s="94"/>
      <c r="AN783" s="44"/>
      <c r="AO783" s="90"/>
      <c r="AP783" s="45"/>
      <c r="AQ783" s="44"/>
      <c r="AR783" s="90"/>
      <c r="AS783" s="97"/>
      <c r="AT783" s="98"/>
      <c r="AU783" s="98"/>
      <c r="AV783" s="98"/>
      <c r="AW783" s="98"/>
      <c r="AX783" s="98"/>
      <c r="AY783" s="98"/>
      <c r="AZ783" s="98"/>
      <c r="BA783" s="99"/>
      <c r="BB783" s="99"/>
      <c r="BC783" s="99"/>
      <c r="BD783" s="99"/>
      <c r="BE783" s="99"/>
      <c r="BF783" s="99"/>
      <c r="BG783" s="119"/>
      <c r="BH783" s="119"/>
      <c r="BI783" s="119"/>
      <c r="BJ783" s="119"/>
      <c r="BK783" s="119"/>
      <c r="BL783" s="119"/>
      <c r="BM783" s="119"/>
      <c r="BN783" s="119"/>
      <c r="BO783" s="119"/>
      <c r="BP783" s="119"/>
      <c r="BQ783" s="119"/>
      <c r="BR783" s="119"/>
      <c r="BS783" s="119"/>
      <c r="BT783" s="119"/>
      <c r="BU783" s="119"/>
      <c r="BV783" s="119"/>
      <c r="BW783" s="119"/>
      <c r="BX783" s="119"/>
      <c r="BY783" s="119"/>
      <c r="BZ783" s="119"/>
      <c r="CA783" s="119"/>
    </row>
    <row r="784" spans="1:79" ht="24" hidden="1" customHeight="1" outlineLevel="1">
      <c r="B784" s="88"/>
      <c r="C784" s="89"/>
      <c r="D784" s="89"/>
      <c r="E784" s="90"/>
      <c r="F784" s="91"/>
      <c r="G784" s="44" t="s">
        <v>40</v>
      </c>
      <c r="H784" s="96">
        <v>43342</v>
      </c>
      <c r="I784" s="105">
        <v>0</v>
      </c>
      <c r="J784" s="92"/>
      <c r="K784" s="92"/>
      <c r="L784" s="92"/>
      <c r="M784" s="93"/>
      <c r="N784" s="90"/>
      <c r="O784" s="94"/>
      <c r="P784" s="90"/>
      <c r="Q784" s="90"/>
      <c r="R784" s="94"/>
      <c r="S784" s="90"/>
      <c r="T784" s="90"/>
      <c r="U784" s="94"/>
      <c r="V784" s="46"/>
      <c r="W784" s="90"/>
      <c r="X784" s="46"/>
      <c r="Y784" s="46"/>
      <c r="Z784" s="90"/>
      <c r="AA784" s="94"/>
      <c r="AB784" s="44"/>
      <c r="AC784" s="90"/>
      <c r="AD784" s="45"/>
      <c r="AE784" s="44"/>
      <c r="AF784" s="90"/>
      <c r="AG784" s="94"/>
      <c r="AH784" s="90"/>
      <c r="AI784" s="90"/>
      <c r="AJ784" s="94"/>
      <c r="AK784" s="90"/>
      <c r="AL784" s="90"/>
      <c r="AM784" s="94"/>
      <c r="AN784" s="44"/>
      <c r="AO784" s="90"/>
      <c r="AP784" s="45"/>
      <c r="AQ784" s="44"/>
      <c r="AR784" s="90"/>
      <c r="AS784" s="97"/>
      <c r="AT784" s="98"/>
      <c r="AU784" s="98"/>
      <c r="AV784" s="98"/>
      <c r="AW784" s="98"/>
      <c r="AX784" s="98"/>
      <c r="AY784" s="98"/>
      <c r="AZ784" s="98"/>
      <c r="BA784" s="99"/>
      <c r="BB784" s="99"/>
      <c r="BC784" s="99"/>
      <c r="BD784" s="99"/>
      <c r="BE784" s="99"/>
      <c r="BF784" s="99"/>
      <c r="BG784" s="119"/>
      <c r="BH784" s="119"/>
      <c r="BI784" s="119"/>
      <c r="BJ784" s="119"/>
      <c r="BK784" s="119"/>
      <c r="BL784" s="119"/>
      <c r="BM784" s="119"/>
      <c r="BN784" s="119"/>
      <c r="BO784" s="119"/>
      <c r="BP784" s="119"/>
      <c r="BQ784" s="119"/>
      <c r="BR784" s="119"/>
      <c r="BS784" s="119"/>
      <c r="BT784" s="119"/>
      <c r="BU784" s="119"/>
      <c r="BV784" s="119"/>
      <c r="BW784" s="119"/>
      <c r="BX784" s="119"/>
      <c r="BY784" s="119"/>
      <c r="BZ784" s="119"/>
      <c r="CA784" s="119"/>
    </row>
    <row r="785" spans="1:79" ht="24" hidden="1" customHeight="1" outlineLevel="1">
      <c r="B785" s="88"/>
      <c r="C785" s="89"/>
      <c r="D785" s="89"/>
      <c r="E785" s="90"/>
      <c r="F785" s="91"/>
      <c r="G785" s="44" t="s">
        <v>40</v>
      </c>
      <c r="H785" s="96">
        <v>43343</v>
      </c>
      <c r="I785" s="105">
        <v>0</v>
      </c>
      <c r="J785" s="92"/>
      <c r="K785" s="92"/>
      <c r="L785" s="92"/>
      <c r="M785" s="93"/>
      <c r="N785" s="90"/>
      <c r="O785" s="94"/>
      <c r="P785" s="90"/>
      <c r="Q785" s="90"/>
      <c r="R785" s="94"/>
      <c r="S785" s="90"/>
      <c r="T785" s="90"/>
      <c r="U785" s="94"/>
      <c r="V785" s="46"/>
      <c r="W785" s="90"/>
      <c r="X785" s="46"/>
      <c r="Y785" s="46"/>
      <c r="Z785" s="90"/>
      <c r="AA785" s="94"/>
      <c r="AB785" s="44"/>
      <c r="AC785" s="90"/>
      <c r="AD785" s="45"/>
      <c r="AE785" s="44"/>
      <c r="AF785" s="90"/>
      <c r="AG785" s="94"/>
      <c r="AH785" s="90"/>
      <c r="AI785" s="90"/>
      <c r="AJ785" s="94"/>
      <c r="AK785" s="90"/>
      <c r="AL785" s="90"/>
      <c r="AM785" s="94"/>
      <c r="AN785" s="44"/>
      <c r="AO785" s="90"/>
      <c r="AP785" s="45"/>
      <c r="AQ785" s="44"/>
      <c r="AR785" s="90"/>
      <c r="AS785" s="97"/>
      <c r="AT785" s="98"/>
      <c r="AU785" s="98"/>
      <c r="AV785" s="98"/>
      <c r="AW785" s="98"/>
      <c r="AX785" s="98"/>
      <c r="AY785" s="98"/>
      <c r="AZ785" s="98"/>
      <c r="BA785" s="99"/>
      <c r="BB785" s="99"/>
      <c r="BC785" s="99"/>
      <c r="BD785" s="99"/>
      <c r="BE785" s="99"/>
      <c r="BF785" s="99"/>
      <c r="BG785" s="119"/>
      <c r="BH785" s="119"/>
      <c r="BI785" s="119"/>
      <c r="BJ785" s="119"/>
      <c r="BK785" s="119"/>
      <c r="BL785" s="119"/>
      <c r="BM785" s="119"/>
      <c r="BN785" s="119"/>
      <c r="BO785" s="119"/>
      <c r="BP785" s="119"/>
      <c r="BQ785" s="119"/>
      <c r="BR785" s="119"/>
      <c r="BS785" s="119"/>
      <c r="BT785" s="119"/>
      <c r="BU785" s="119"/>
      <c r="BV785" s="119"/>
      <c r="BW785" s="119"/>
      <c r="BX785" s="119"/>
      <c r="BY785" s="119"/>
      <c r="BZ785" s="119"/>
      <c r="CA785" s="119"/>
    </row>
    <row r="786" spans="1:79" ht="24" hidden="1" customHeight="1" outlineLevel="1">
      <c r="B786" s="88"/>
      <c r="C786" s="89"/>
      <c r="D786" s="89"/>
      <c r="E786" s="90"/>
      <c r="F786" s="91"/>
      <c r="G786" s="44" t="s">
        <v>40</v>
      </c>
      <c r="H786" s="96">
        <v>43344</v>
      </c>
      <c r="I786" s="105">
        <v>0</v>
      </c>
      <c r="J786" s="92"/>
      <c r="K786" s="92"/>
      <c r="L786" s="92"/>
      <c r="M786" s="93"/>
      <c r="N786" s="90"/>
      <c r="O786" s="94"/>
      <c r="P786" s="90"/>
      <c r="Q786" s="90"/>
      <c r="R786" s="94"/>
      <c r="S786" s="90"/>
      <c r="T786" s="90"/>
      <c r="U786" s="94"/>
      <c r="V786" s="46"/>
      <c r="W786" s="90"/>
      <c r="X786" s="46"/>
      <c r="Y786" s="46"/>
      <c r="Z786" s="90"/>
      <c r="AA786" s="94"/>
      <c r="AB786" s="44"/>
      <c r="AC786" s="90"/>
      <c r="AD786" s="45"/>
      <c r="AE786" s="44"/>
      <c r="AF786" s="90"/>
      <c r="AG786" s="94"/>
      <c r="AH786" s="90"/>
      <c r="AI786" s="90"/>
      <c r="AJ786" s="94"/>
      <c r="AK786" s="90"/>
      <c r="AL786" s="90"/>
      <c r="AM786" s="94"/>
      <c r="AN786" s="44"/>
      <c r="AO786" s="90"/>
      <c r="AP786" s="45"/>
      <c r="AQ786" s="44"/>
      <c r="AR786" s="90"/>
      <c r="AS786" s="97"/>
      <c r="AT786" s="98"/>
      <c r="AU786" s="98"/>
      <c r="AV786" s="98"/>
      <c r="AW786" s="98"/>
      <c r="AX786" s="98"/>
      <c r="AY786" s="98"/>
      <c r="AZ786" s="98"/>
      <c r="BA786" s="99"/>
      <c r="BB786" s="99"/>
      <c r="BC786" s="99"/>
      <c r="BD786" s="99"/>
      <c r="BE786" s="99"/>
      <c r="BF786" s="99"/>
      <c r="BG786" s="119"/>
      <c r="BH786" s="119"/>
      <c r="BI786" s="119"/>
      <c r="BJ786" s="119"/>
      <c r="BK786" s="119"/>
      <c r="BL786" s="119"/>
      <c r="BM786" s="119"/>
      <c r="BN786" s="119"/>
      <c r="BO786" s="119"/>
      <c r="BP786" s="119"/>
      <c r="BQ786" s="119"/>
      <c r="BR786" s="119"/>
      <c r="BS786" s="119"/>
      <c r="BT786" s="119"/>
      <c r="BU786" s="119"/>
      <c r="BV786" s="119"/>
      <c r="BW786" s="119"/>
      <c r="BX786" s="119"/>
      <c r="BY786" s="119"/>
      <c r="BZ786" s="119"/>
      <c r="CA786" s="119"/>
    </row>
    <row r="787" spans="1:79" ht="24" hidden="1" customHeight="1" outlineLevel="1">
      <c r="B787" s="88"/>
      <c r="C787" s="89"/>
      <c r="D787" s="89"/>
      <c r="E787" s="90"/>
      <c r="F787" s="91"/>
      <c r="G787" s="44" t="s">
        <v>40</v>
      </c>
      <c r="H787" s="96">
        <v>43345</v>
      </c>
      <c r="I787" s="105">
        <v>0</v>
      </c>
      <c r="J787" s="92"/>
      <c r="K787" s="92"/>
      <c r="L787" s="92"/>
      <c r="M787" s="93"/>
      <c r="N787" s="90"/>
      <c r="O787" s="94"/>
      <c r="P787" s="90"/>
      <c r="Q787" s="90"/>
      <c r="R787" s="94"/>
      <c r="S787" s="90"/>
      <c r="T787" s="90"/>
      <c r="U787" s="94"/>
      <c r="V787" s="46"/>
      <c r="W787" s="90"/>
      <c r="X787" s="46"/>
      <c r="Y787" s="46"/>
      <c r="Z787" s="90"/>
      <c r="AA787" s="94"/>
      <c r="AB787" s="44"/>
      <c r="AC787" s="90"/>
      <c r="AD787" s="45"/>
      <c r="AE787" s="44"/>
      <c r="AF787" s="90"/>
      <c r="AG787" s="94"/>
      <c r="AH787" s="90"/>
      <c r="AI787" s="90"/>
      <c r="AJ787" s="94"/>
      <c r="AK787" s="90"/>
      <c r="AL787" s="90"/>
      <c r="AM787" s="94"/>
      <c r="AN787" s="44"/>
      <c r="AO787" s="90"/>
      <c r="AP787" s="45"/>
      <c r="AQ787" s="44"/>
      <c r="AR787" s="90"/>
      <c r="AS787" s="97"/>
      <c r="AT787" s="98"/>
      <c r="AU787" s="98"/>
      <c r="AV787" s="98"/>
      <c r="AW787" s="98"/>
      <c r="AX787" s="98"/>
      <c r="AY787" s="98"/>
      <c r="AZ787" s="98"/>
      <c r="BA787" s="99"/>
      <c r="BB787" s="99"/>
      <c r="BC787" s="99"/>
      <c r="BD787" s="99"/>
      <c r="BE787" s="99"/>
      <c r="BF787" s="99"/>
      <c r="BG787" s="119"/>
      <c r="BH787" s="119"/>
      <c r="BI787" s="119"/>
      <c r="BJ787" s="119"/>
      <c r="BK787" s="119"/>
      <c r="BL787" s="119"/>
      <c r="BM787" s="119"/>
      <c r="BN787" s="119"/>
      <c r="BO787" s="119"/>
      <c r="BP787" s="119"/>
      <c r="BQ787" s="119"/>
      <c r="BR787" s="119"/>
      <c r="BS787" s="119"/>
      <c r="BT787" s="119"/>
      <c r="BU787" s="119"/>
      <c r="BV787" s="119"/>
      <c r="BW787" s="119"/>
      <c r="BX787" s="119"/>
      <c r="BY787" s="119"/>
      <c r="BZ787" s="119"/>
      <c r="CA787" s="119"/>
    </row>
    <row r="788" spans="1:79" ht="24" customHeight="1" collapsed="1">
      <c r="B788" s="86" t="s">
        <v>235</v>
      </c>
      <c r="C788" s="79" t="s">
        <v>212</v>
      </c>
      <c r="D788" s="79">
        <f>D759+1</f>
        <v>27</v>
      </c>
      <c r="E788" s="44">
        <v>1999</v>
      </c>
      <c r="F788" s="87" t="s">
        <v>243</v>
      </c>
      <c r="G788" s="44" t="s">
        <v>40</v>
      </c>
      <c r="H788" s="44"/>
      <c r="I788" s="105"/>
      <c r="J788" s="81">
        <v>39500</v>
      </c>
      <c r="K788" s="81" t="s">
        <v>170</v>
      </c>
      <c r="L788" s="81" t="s">
        <v>172</v>
      </c>
      <c r="M788" s="82"/>
      <c r="N788" s="44"/>
      <c r="O788" s="45"/>
      <c r="P788" s="44"/>
      <c r="Q788" s="44"/>
      <c r="R788" s="45"/>
      <c r="S788" s="44"/>
      <c r="T788" s="44"/>
      <c r="U788" s="45"/>
      <c r="V788" s="44"/>
      <c r="W788" s="44"/>
      <c r="X788" s="45"/>
      <c r="Y788" s="44"/>
      <c r="Z788" s="44"/>
      <c r="AA788" s="45"/>
      <c r="AB788" s="46" t="s">
        <v>211</v>
      </c>
      <c r="AC788" s="46" t="s">
        <v>211</v>
      </c>
      <c r="AD788" s="46" t="s">
        <v>211</v>
      </c>
      <c r="AE788" s="46" t="s">
        <v>211</v>
      </c>
      <c r="AF788" s="44"/>
      <c r="AG788" s="45"/>
      <c r="AH788" s="44"/>
      <c r="AI788" s="44"/>
      <c r="AJ788" s="45"/>
      <c r="AK788" s="44"/>
      <c r="AL788" s="44"/>
      <c r="AM788" s="45"/>
      <c r="AN788" s="44"/>
      <c r="AO788" s="44"/>
      <c r="AP788" s="45"/>
      <c r="AQ788" s="44"/>
      <c r="AR788" s="44"/>
      <c r="AS788" s="97">
        <v>9</v>
      </c>
      <c r="AT788" s="98">
        <v>0</v>
      </c>
      <c r="AU788" s="98">
        <v>0</v>
      </c>
      <c r="AV788" s="98">
        <v>0</v>
      </c>
      <c r="AW788" s="98">
        <v>0</v>
      </c>
      <c r="AX788" s="98">
        <v>0</v>
      </c>
      <c r="AY788" s="98">
        <v>0</v>
      </c>
      <c r="AZ788" s="98">
        <v>0</v>
      </c>
      <c r="BA788" s="99">
        <v>9</v>
      </c>
      <c r="BB788" s="99">
        <v>9</v>
      </c>
      <c r="BC788" s="99">
        <v>9</v>
      </c>
      <c r="BD788" s="99">
        <v>9</v>
      </c>
      <c r="BE788" s="99">
        <v>9</v>
      </c>
      <c r="BF788" s="99">
        <v>9</v>
      </c>
      <c r="BG788" s="99">
        <v>9</v>
      </c>
      <c r="BH788" s="97">
        <v>9</v>
      </c>
      <c r="BI788" s="97">
        <v>9</v>
      </c>
      <c r="BJ788" s="97">
        <v>9</v>
      </c>
      <c r="BK788" s="97">
        <v>9</v>
      </c>
      <c r="BL788" s="97">
        <v>9</v>
      </c>
      <c r="BM788" s="97">
        <v>9</v>
      </c>
      <c r="BN788" s="97">
        <v>9</v>
      </c>
      <c r="BO788" s="98">
        <v>0</v>
      </c>
      <c r="BP788" s="98">
        <v>0</v>
      </c>
      <c r="BQ788" s="98">
        <v>0</v>
      </c>
      <c r="BR788" s="98">
        <v>0</v>
      </c>
      <c r="BS788" s="98">
        <v>0</v>
      </c>
      <c r="BT788" s="98">
        <v>0</v>
      </c>
      <c r="BU788" s="97">
        <v>9</v>
      </c>
      <c r="BV788" s="98">
        <v>0</v>
      </c>
      <c r="BW788" s="98">
        <v>0</v>
      </c>
      <c r="BX788" s="98">
        <v>0</v>
      </c>
      <c r="BY788" s="98">
        <v>0</v>
      </c>
      <c r="BZ788" s="98">
        <v>0</v>
      </c>
      <c r="CA788" s="98">
        <v>0</v>
      </c>
    </row>
    <row r="789" spans="1:79" ht="24" hidden="1" customHeight="1" outlineLevel="1">
      <c r="A789" s="36">
        <v>1</v>
      </c>
      <c r="B789" s="88"/>
      <c r="C789" s="89"/>
      <c r="D789" s="89"/>
      <c r="E789" s="90"/>
      <c r="F789" s="91"/>
      <c r="G789" s="44" t="s">
        <v>14</v>
      </c>
      <c r="H789" s="96">
        <v>43318</v>
      </c>
      <c r="I789" s="105">
        <v>0</v>
      </c>
      <c r="J789" s="92"/>
      <c r="K789" s="92"/>
      <c r="L789" s="92"/>
      <c r="M789" s="93"/>
      <c r="N789" s="90"/>
      <c r="O789" s="94"/>
      <c r="P789" s="90"/>
      <c r="Q789" s="90"/>
      <c r="R789" s="94"/>
      <c r="S789" s="90"/>
      <c r="T789" s="90"/>
      <c r="U789" s="94"/>
      <c r="V789" s="44"/>
      <c r="W789" s="90"/>
      <c r="X789" s="45"/>
      <c r="Y789" s="44"/>
      <c r="Z789" s="90"/>
      <c r="AA789" s="94"/>
      <c r="AB789" s="46"/>
      <c r="AC789" s="90"/>
      <c r="AD789" s="46"/>
      <c r="AE789" s="46"/>
      <c r="AF789" s="90"/>
      <c r="AG789" s="94"/>
      <c r="AH789" s="90"/>
      <c r="AI789" s="90"/>
      <c r="AJ789" s="94"/>
      <c r="AK789" s="90"/>
      <c r="AL789" s="90"/>
      <c r="AM789" s="94"/>
      <c r="AN789" s="44"/>
      <c r="AO789" s="90"/>
      <c r="AP789" s="45"/>
      <c r="AQ789" s="44"/>
      <c r="AR789" s="90"/>
      <c r="AS789" s="97"/>
      <c r="AT789" s="98"/>
      <c r="AU789" s="98"/>
      <c r="AV789" s="98"/>
      <c r="AW789" s="98"/>
      <c r="AX789" s="98"/>
      <c r="AY789" s="98"/>
      <c r="AZ789" s="98"/>
      <c r="BA789" s="99"/>
      <c r="BB789" s="99"/>
      <c r="BC789" s="99"/>
      <c r="BD789" s="99"/>
      <c r="BE789" s="99"/>
      <c r="BF789" s="99"/>
      <c r="BG789" s="119"/>
      <c r="BH789" s="119"/>
      <c r="BI789" s="119"/>
      <c r="BJ789" s="119"/>
      <c r="BK789" s="119"/>
      <c r="BL789" s="119"/>
      <c r="BM789" s="119"/>
      <c r="BN789" s="119"/>
      <c r="BO789" s="119"/>
      <c r="BP789" s="119"/>
      <c r="BQ789" s="119"/>
      <c r="BR789" s="119"/>
      <c r="BS789" s="119"/>
      <c r="BT789" s="119"/>
      <c r="BU789" s="119"/>
      <c r="BV789" s="119"/>
      <c r="BW789" s="119"/>
      <c r="BX789" s="119"/>
      <c r="BY789" s="119"/>
      <c r="BZ789" s="119"/>
      <c r="CA789" s="119"/>
    </row>
    <row r="790" spans="1:79" ht="24" hidden="1" customHeight="1" outlineLevel="1">
      <c r="A790" s="36">
        <v>2</v>
      </c>
      <c r="B790" s="88"/>
      <c r="C790" s="89"/>
      <c r="D790" s="89"/>
      <c r="E790" s="90"/>
      <c r="F790" s="91"/>
      <c r="G790" s="44" t="s">
        <v>14</v>
      </c>
      <c r="H790" s="96">
        <v>43319</v>
      </c>
      <c r="I790" s="105">
        <v>9</v>
      </c>
      <c r="J790" s="92"/>
      <c r="K790" s="92"/>
      <c r="L790" s="92"/>
      <c r="M790" s="93"/>
      <c r="N790" s="90"/>
      <c r="O790" s="94"/>
      <c r="P790" s="90"/>
      <c r="Q790" s="90"/>
      <c r="R790" s="94"/>
      <c r="S790" s="90"/>
      <c r="T790" s="90"/>
      <c r="U790" s="94"/>
      <c r="V790" s="44"/>
      <c r="W790" s="90"/>
      <c r="X790" s="45"/>
      <c r="Y790" s="44"/>
      <c r="Z790" s="90"/>
      <c r="AA790" s="94"/>
      <c r="AB790" s="46"/>
      <c r="AC790" s="90"/>
      <c r="AD790" s="46"/>
      <c r="AE790" s="46"/>
      <c r="AF790" s="90"/>
      <c r="AG790" s="94"/>
      <c r="AH790" s="90"/>
      <c r="AI790" s="90"/>
      <c r="AJ790" s="94"/>
      <c r="AK790" s="90"/>
      <c r="AL790" s="90"/>
      <c r="AM790" s="94"/>
      <c r="AN790" s="44"/>
      <c r="AO790" s="90"/>
      <c r="AP790" s="45"/>
      <c r="AQ790" s="44"/>
      <c r="AR790" s="90"/>
      <c r="AS790" s="97"/>
      <c r="AT790" s="98"/>
      <c r="AU790" s="98"/>
      <c r="AV790" s="98"/>
      <c r="AW790" s="98"/>
      <c r="AX790" s="98"/>
      <c r="AY790" s="98"/>
      <c r="AZ790" s="98"/>
      <c r="BA790" s="99"/>
      <c r="BB790" s="99"/>
      <c r="BC790" s="99"/>
      <c r="BD790" s="99"/>
      <c r="BE790" s="99"/>
      <c r="BF790" s="99"/>
      <c r="BG790" s="119"/>
      <c r="BH790" s="119"/>
      <c r="BI790" s="119"/>
      <c r="BJ790" s="119"/>
      <c r="BK790" s="119"/>
      <c r="BL790" s="119"/>
      <c r="BM790" s="119"/>
      <c r="BN790" s="119"/>
      <c r="BO790" s="119"/>
      <c r="BP790" s="119"/>
      <c r="BQ790" s="119"/>
      <c r="BR790" s="119"/>
      <c r="BS790" s="119"/>
      <c r="BT790" s="119"/>
      <c r="BU790" s="119"/>
      <c r="BV790" s="119"/>
      <c r="BW790" s="119"/>
      <c r="BX790" s="119"/>
      <c r="BY790" s="119"/>
      <c r="BZ790" s="119"/>
      <c r="CA790" s="119"/>
    </row>
    <row r="791" spans="1:79" ht="24" hidden="1" customHeight="1" outlineLevel="1">
      <c r="A791" s="36">
        <v>3</v>
      </c>
      <c r="B791" s="88"/>
      <c r="C791" s="89"/>
      <c r="D791" s="89"/>
      <c r="E791" s="90"/>
      <c r="F791" s="91"/>
      <c r="G791" s="44" t="s">
        <v>14</v>
      </c>
      <c r="H791" s="96">
        <v>43320</v>
      </c>
      <c r="I791" s="105">
        <v>9</v>
      </c>
      <c r="J791" s="92"/>
      <c r="K791" s="92"/>
      <c r="L791" s="92"/>
      <c r="M791" s="93"/>
      <c r="N791" s="90"/>
      <c r="O791" s="94"/>
      <c r="P791" s="90"/>
      <c r="Q791" s="90"/>
      <c r="R791" s="94"/>
      <c r="S791" s="90"/>
      <c r="T791" s="90"/>
      <c r="U791" s="94"/>
      <c r="V791" s="44"/>
      <c r="W791" s="90"/>
      <c r="X791" s="45"/>
      <c r="Y791" s="44"/>
      <c r="Z791" s="90"/>
      <c r="AA791" s="94"/>
      <c r="AB791" s="46"/>
      <c r="AC791" s="90"/>
      <c r="AD791" s="46"/>
      <c r="AE791" s="46"/>
      <c r="AF791" s="90"/>
      <c r="AG791" s="94"/>
      <c r="AH791" s="90"/>
      <c r="AI791" s="90"/>
      <c r="AJ791" s="94"/>
      <c r="AK791" s="90"/>
      <c r="AL791" s="90"/>
      <c r="AM791" s="94"/>
      <c r="AN791" s="44"/>
      <c r="AO791" s="90"/>
      <c r="AP791" s="45"/>
      <c r="AQ791" s="44"/>
      <c r="AR791" s="90"/>
      <c r="AS791" s="97"/>
      <c r="AT791" s="98"/>
      <c r="AU791" s="98"/>
      <c r="AV791" s="98"/>
      <c r="AW791" s="98"/>
      <c r="AX791" s="98"/>
      <c r="AY791" s="98"/>
      <c r="AZ791" s="98"/>
      <c r="BA791" s="99"/>
      <c r="BB791" s="99"/>
      <c r="BC791" s="99"/>
      <c r="BD791" s="99"/>
      <c r="BE791" s="99"/>
      <c r="BF791" s="99"/>
      <c r="BG791" s="119"/>
      <c r="BH791" s="119"/>
      <c r="BI791" s="119"/>
      <c r="BJ791" s="119"/>
      <c r="BK791" s="119"/>
      <c r="BL791" s="119"/>
      <c r="BM791" s="119"/>
      <c r="BN791" s="119"/>
      <c r="BO791" s="119"/>
      <c r="BP791" s="119"/>
      <c r="BQ791" s="119"/>
      <c r="BR791" s="119"/>
      <c r="BS791" s="119"/>
      <c r="BT791" s="119"/>
      <c r="BU791" s="119"/>
      <c r="BV791" s="119"/>
      <c r="BW791" s="119"/>
      <c r="BX791" s="119"/>
      <c r="BY791" s="119"/>
      <c r="BZ791" s="119"/>
      <c r="CA791" s="119"/>
    </row>
    <row r="792" spans="1:79" ht="24" hidden="1" customHeight="1" outlineLevel="1">
      <c r="A792" s="36">
        <v>4</v>
      </c>
      <c r="B792" s="88"/>
      <c r="C792" s="89"/>
      <c r="D792" s="89"/>
      <c r="E792" s="90"/>
      <c r="F792" s="91"/>
      <c r="G792" s="44" t="s">
        <v>14</v>
      </c>
      <c r="H792" s="96">
        <v>43321</v>
      </c>
      <c r="I792" s="105">
        <v>9</v>
      </c>
      <c r="J792" s="92"/>
      <c r="K792" s="92"/>
      <c r="L792" s="92"/>
      <c r="M792" s="93"/>
      <c r="N792" s="90"/>
      <c r="O792" s="94"/>
      <c r="P792" s="90"/>
      <c r="Q792" s="90"/>
      <c r="R792" s="94"/>
      <c r="S792" s="90"/>
      <c r="T792" s="90"/>
      <c r="U792" s="94"/>
      <c r="V792" s="44"/>
      <c r="W792" s="90"/>
      <c r="X792" s="45"/>
      <c r="Y792" s="44"/>
      <c r="Z792" s="90"/>
      <c r="AA792" s="94"/>
      <c r="AB792" s="46"/>
      <c r="AC792" s="90"/>
      <c r="AD792" s="46"/>
      <c r="AE792" s="46"/>
      <c r="AF792" s="90"/>
      <c r="AG792" s="94"/>
      <c r="AH792" s="90"/>
      <c r="AI792" s="90"/>
      <c r="AJ792" s="94"/>
      <c r="AK792" s="90"/>
      <c r="AL792" s="90"/>
      <c r="AM792" s="94"/>
      <c r="AN792" s="44"/>
      <c r="AO792" s="90"/>
      <c r="AP792" s="45"/>
      <c r="AQ792" s="44"/>
      <c r="AR792" s="90"/>
      <c r="AS792" s="97"/>
      <c r="AT792" s="98"/>
      <c r="AU792" s="98"/>
      <c r="AV792" s="98"/>
      <c r="AW792" s="98"/>
      <c r="AX792" s="98"/>
      <c r="AY792" s="98"/>
      <c r="AZ792" s="98"/>
      <c r="BA792" s="99"/>
      <c r="BB792" s="99"/>
      <c r="BC792" s="99"/>
      <c r="BD792" s="99"/>
      <c r="BE792" s="99"/>
      <c r="BF792" s="99"/>
      <c r="BG792" s="119"/>
      <c r="BH792" s="119"/>
      <c r="BI792" s="119"/>
      <c r="BJ792" s="119"/>
      <c r="BK792" s="119"/>
      <c r="BL792" s="119"/>
      <c r="BM792" s="119"/>
      <c r="BN792" s="119"/>
      <c r="BO792" s="119"/>
      <c r="BP792" s="119"/>
      <c r="BQ792" s="119"/>
      <c r="BR792" s="119"/>
      <c r="BS792" s="119"/>
      <c r="BT792" s="119"/>
      <c r="BU792" s="119"/>
      <c r="BV792" s="119"/>
      <c r="BW792" s="119"/>
      <c r="BX792" s="119"/>
      <c r="BY792" s="119"/>
      <c r="BZ792" s="119"/>
      <c r="CA792" s="119"/>
    </row>
    <row r="793" spans="1:79" ht="24" hidden="1" customHeight="1" outlineLevel="1">
      <c r="A793" s="36">
        <v>5</v>
      </c>
      <c r="B793" s="88"/>
      <c r="C793" s="89"/>
      <c r="D793" s="89"/>
      <c r="E793" s="90"/>
      <c r="F793" s="91"/>
      <c r="G793" s="44" t="s">
        <v>14</v>
      </c>
      <c r="H793" s="96">
        <v>43322</v>
      </c>
      <c r="I793" s="105">
        <v>9</v>
      </c>
      <c r="J793" s="92"/>
      <c r="K793" s="92"/>
      <c r="L793" s="92"/>
      <c r="M793" s="93"/>
      <c r="N793" s="90"/>
      <c r="O793" s="94"/>
      <c r="P793" s="90"/>
      <c r="Q793" s="90"/>
      <c r="R793" s="94"/>
      <c r="S793" s="90"/>
      <c r="T793" s="90"/>
      <c r="U793" s="94"/>
      <c r="V793" s="44"/>
      <c r="W793" s="90"/>
      <c r="X793" s="45"/>
      <c r="Y793" s="44"/>
      <c r="Z793" s="90"/>
      <c r="AA793" s="94"/>
      <c r="AB793" s="46"/>
      <c r="AC793" s="90"/>
      <c r="AD793" s="46"/>
      <c r="AE793" s="46"/>
      <c r="AF793" s="90"/>
      <c r="AG793" s="94"/>
      <c r="AH793" s="90"/>
      <c r="AI793" s="90"/>
      <c r="AJ793" s="94"/>
      <c r="AK793" s="90"/>
      <c r="AL793" s="90"/>
      <c r="AM793" s="94"/>
      <c r="AN793" s="44"/>
      <c r="AO793" s="90"/>
      <c r="AP793" s="45"/>
      <c r="AQ793" s="44"/>
      <c r="AR793" s="90"/>
      <c r="AS793" s="97"/>
      <c r="AT793" s="98"/>
      <c r="AU793" s="98"/>
      <c r="AV793" s="98"/>
      <c r="AW793" s="98"/>
      <c r="AX793" s="98"/>
      <c r="AY793" s="98"/>
      <c r="AZ793" s="98"/>
      <c r="BA793" s="99"/>
      <c r="BB793" s="99"/>
      <c r="BC793" s="99"/>
      <c r="BD793" s="99"/>
      <c r="BE793" s="99"/>
      <c r="BF793" s="99"/>
      <c r="BG793" s="119"/>
      <c r="BH793" s="119"/>
      <c r="BI793" s="119"/>
      <c r="BJ793" s="119"/>
      <c r="BK793" s="119"/>
      <c r="BL793" s="119"/>
      <c r="BM793" s="119"/>
      <c r="BN793" s="119"/>
      <c r="BO793" s="119"/>
      <c r="BP793" s="119"/>
      <c r="BQ793" s="119"/>
      <c r="BR793" s="119"/>
      <c r="BS793" s="119"/>
      <c r="BT793" s="119"/>
      <c r="BU793" s="119"/>
      <c r="BV793" s="119"/>
      <c r="BW793" s="119"/>
      <c r="BX793" s="119"/>
      <c r="BY793" s="119"/>
      <c r="BZ793" s="119"/>
      <c r="CA793" s="119"/>
    </row>
    <row r="794" spans="1:79" ht="24" hidden="1" customHeight="1" outlineLevel="1">
      <c r="A794" s="36">
        <v>6</v>
      </c>
      <c r="B794" s="88"/>
      <c r="C794" s="89"/>
      <c r="D794" s="89"/>
      <c r="E794" s="90"/>
      <c r="F794" s="91"/>
      <c r="G794" s="44" t="s">
        <v>14</v>
      </c>
      <c r="H794" s="96">
        <v>43323</v>
      </c>
      <c r="I794" s="105">
        <v>9</v>
      </c>
      <c r="J794" s="92"/>
      <c r="K794" s="92"/>
      <c r="L794" s="92"/>
      <c r="M794" s="93"/>
      <c r="N794" s="90"/>
      <c r="O794" s="94"/>
      <c r="P794" s="90"/>
      <c r="Q794" s="90"/>
      <c r="R794" s="94"/>
      <c r="S794" s="90"/>
      <c r="T794" s="90"/>
      <c r="U794" s="94"/>
      <c r="V794" s="44"/>
      <c r="W794" s="90"/>
      <c r="X794" s="45"/>
      <c r="Y794" s="44"/>
      <c r="Z794" s="90"/>
      <c r="AA794" s="94"/>
      <c r="AB794" s="46"/>
      <c r="AC794" s="90"/>
      <c r="AD794" s="46"/>
      <c r="AE794" s="46"/>
      <c r="AF794" s="90"/>
      <c r="AG794" s="94"/>
      <c r="AH794" s="90"/>
      <c r="AI794" s="90"/>
      <c r="AJ794" s="94"/>
      <c r="AK794" s="90"/>
      <c r="AL794" s="90"/>
      <c r="AM794" s="94"/>
      <c r="AN794" s="44"/>
      <c r="AO794" s="90"/>
      <c r="AP794" s="45"/>
      <c r="AQ794" s="44"/>
      <c r="AR794" s="90"/>
      <c r="AS794" s="97"/>
      <c r="AT794" s="98"/>
      <c r="AU794" s="98"/>
      <c r="AV794" s="98"/>
      <c r="AW794" s="98"/>
      <c r="AX794" s="98"/>
      <c r="AY794" s="98"/>
      <c r="AZ794" s="98"/>
      <c r="BA794" s="99"/>
      <c r="BB794" s="99"/>
      <c r="BC794" s="99"/>
      <c r="BD794" s="99"/>
      <c r="BE794" s="99"/>
      <c r="BF794" s="99"/>
      <c r="BG794" s="119"/>
      <c r="BH794" s="119"/>
      <c r="BI794" s="119"/>
      <c r="BJ794" s="119"/>
      <c r="BK794" s="119"/>
      <c r="BL794" s="119"/>
      <c r="BM794" s="119"/>
      <c r="BN794" s="119"/>
      <c r="BO794" s="119"/>
      <c r="BP794" s="119"/>
      <c r="BQ794" s="119"/>
      <c r="BR794" s="119"/>
      <c r="BS794" s="119"/>
      <c r="BT794" s="119"/>
      <c r="BU794" s="119"/>
      <c r="BV794" s="119"/>
      <c r="BW794" s="119"/>
      <c r="BX794" s="119"/>
      <c r="BY794" s="119"/>
      <c r="BZ794" s="119"/>
      <c r="CA794" s="119"/>
    </row>
    <row r="795" spans="1:79" ht="24" hidden="1" customHeight="1" outlineLevel="1">
      <c r="A795" s="36">
        <v>7</v>
      </c>
      <c r="B795" s="88"/>
      <c r="C795" s="89"/>
      <c r="D795" s="89"/>
      <c r="E795" s="90"/>
      <c r="F795" s="91"/>
      <c r="G795" s="44" t="s">
        <v>14</v>
      </c>
      <c r="H795" s="96">
        <v>43324</v>
      </c>
      <c r="I795" s="105">
        <v>9</v>
      </c>
      <c r="J795" s="92"/>
      <c r="K795" s="92"/>
      <c r="L795" s="92"/>
      <c r="M795" s="93"/>
      <c r="N795" s="90"/>
      <c r="O795" s="94"/>
      <c r="P795" s="90"/>
      <c r="Q795" s="90"/>
      <c r="R795" s="94"/>
      <c r="S795" s="90"/>
      <c r="T795" s="90"/>
      <c r="U795" s="94"/>
      <c r="V795" s="44"/>
      <c r="W795" s="90"/>
      <c r="X795" s="45"/>
      <c r="Y795" s="44"/>
      <c r="Z795" s="90"/>
      <c r="AA795" s="94"/>
      <c r="AB795" s="46"/>
      <c r="AC795" s="90"/>
      <c r="AD795" s="46"/>
      <c r="AE795" s="46"/>
      <c r="AF795" s="90"/>
      <c r="AG795" s="94"/>
      <c r="AH795" s="90"/>
      <c r="AI795" s="90"/>
      <c r="AJ795" s="94"/>
      <c r="AK795" s="90"/>
      <c r="AL795" s="90"/>
      <c r="AM795" s="94"/>
      <c r="AN795" s="44"/>
      <c r="AO795" s="90"/>
      <c r="AP795" s="45"/>
      <c r="AQ795" s="44"/>
      <c r="AR795" s="90"/>
      <c r="AS795" s="97"/>
      <c r="AT795" s="98"/>
      <c r="AU795" s="98"/>
      <c r="AV795" s="98"/>
      <c r="AW795" s="98"/>
      <c r="AX795" s="98"/>
      <c r="AY795" s="98"/>
      <c r="AZ795" s="98"/>
      <c r="BA795" s="99"/>
      <c r="BB795" s="99"/>
      <c r="BC795" s="99"/>
      <c r="BD795" s="99"/>
      <c r="BE795" s="99"/>
      <c r="BF795" s="99"/>
      <c r="BG795" s="119"/>
      <c r="BH795" s="119"/>
      <c r="BI795" s="119"/>
      <c r="BJ795" s="119"/>
      <c r="BK795" s="119"/>
      <c r="BL795" s="119"/>
      <c r="BM795" s="119"/>
      <c r="BN795" s="119"/>
      <c r="BO795" s="119"/>
      <c r="BP795" s="119"/>
      <c r="BQ795" s="119"/>
      <c r="BR795" s="119"/>
      <c r="BS795" s="119"/>
      <c r="BT795" s="119"/>
      <c r="BU795" s="119"/>
      <c r="BV795" s="119"/>
      <c r="BW795" s="119"/>
      <c r="BX795" s="119"/>
      <c r="BY795" s="119"/>
      <c r="BZ795" s="119"/>
      <c r="CA795" s="119"/>
    </row>
    <row r="796" spans="1:79" ht="24" hidden="1" customHeight="1" outlineLevel="1">
      <c r="A796" s="36">
        <v>8</v>
      </c>
      <c r="B796" s="88"/>
      <c r="C796" s="89"/>
      <c r="D796" s="89"/>
      <c r="E796" s="90"/>
      <c r="F796" s="91"/>
      <c r="G796" s="44" t="s">
        <v>14</v>
      </c>
      <c r="H796" s="96">
        <v>43325</v>
      </c>
      <c r="I796" s="105">
        <v>9</v>
      </c>
      <c r="J796" s="92"/>
      <c r="K796" s="92"/>
      <c r="L796" s="92"/>
      <c r="M796" s="93"/>
      <c r="N796" s="90"/>
      <c r="O796" s="94"/>
      <c r="P796" s="90"/>
      <c r="Q796" s="90"/>
      <c r="R796" s="94"/>
      <c r="S796" s="90"/>
      <c r="T796" s="90"/>
      <c r="U796" s="94"/>
      <c r="V796" s="44"/>
      <c r="W796" s="90"/>
      <c r="X796" s="45"/>
      <c r="Y796" s="44"/>
      <c r="Z796" s="90"/>
      <c r="AA796" s="94"/>
      <c r="AB796" s="46"/>
      <c r="AC796" s="90"/>
      <c r="AD796" s="46"/>
      <c r="AE796" s="46"/>
      <c r="AF796" s="90"/>
      <c r="AG796" s="94"/>
      <c r="AH796" s="90"/>
      <c r="AI796" s="90"/>
      <c r="AJ796" s="94"/>
      <c r="AK796" s="90"/>
      <c r="AL796" s="90"/>
      <c r="AM796" s="94"/>
      <c r="AN796" s="44"/>
      <c r="AO796" s="90"/>
      <c r="AP796" s="45"/>
      <c r="AQ796" s="44"/>
      <c r="AR796" s="90"/>
      <c r="AS796" s="97"/>
      <c r="AT796" s="98"/>
      <c r="AU796" s="98"/>
      <c r="AV796" s="98"/>
      <c r="AW796" s="98"/>
      <c r="AX796" s="98"/>
      <c r="AY796" s="98"/>
      <c r="AZ796" s="98"/>
      <c r="BA796" s="99"/>
      <c r="BB796" s="99"/>
      <c r="BC796" s="99"/>
      <c r="BD796" s="99"/>
      <c r="BE796" s="99"/>
      <c r="BF796" s="99"/>
      <c r="BG796" s="119"/>
      <c r="BH796" s="119"/>
      <c r="BI796" s="119"/>
      <c r="BJ796" s="119"/>
      <c r="BK796" s="119"/>
      <c r="BL796" s="119"/>
      <c r="BM796" s="119"/>
      <c r="BN796" s="119"/>
      <c r="BO796" s="119"/>
      <c r="BP796" s="119"/>
      <c r="BQ796" s="119"/>
      <c r="BR796" s="119"/>
      <c r="BS796" s="119"/>
      <c r="BT796" s="119"/>
      <c r="BU796" s="119"/>
      <c r="BV796" s="119"/>
      <c r="BW796" s="119"/>
      <c r="BX796" s="119"/>
      <c r="BY796" s="119"/>
      <c r="BZ796" s="119"/>
      <c r="CA796" s="119"/>
    </row>
    <row r="797" spans="1:79" ht="24" hidden="1" customHeight="1" outlineLevel="1">
      <c r="A797" s="36">
        <v>9</v>
      </c>
      <c r="B797" s="88"/>
      <c r="C797" s="89"/>
      <c r="D797" s="89"/>
      <c r="E797" s="90"/>
      <c r="F797" s="91"/>
      <c r="G797" s="44" t="s">
        <v>14</v>
      </c>
      <c r="H797" s="96">
        <v>43326</v>
      </c>
      <c r="I797" s="105">
        <v>9</v>
      </c>
      <c r="J797" s="92"/>
      <c r="K797" s="92"/>
      <c r="L797" s="92"/>
      <c r="M797" s="93"/>
      <c r="N797" s="90"/>
      <c r="O797" s="94"/>
      <c r="P797" s="90"/>
      <c r="Q797" s="90"/>
      <c r="R797" s="94"/>
      <c r="S797" s="90"/>
      <c r="T797" s="90"/>
      <c r="U797" s="94"/>
      <c r="V797" s="44"/>
      <c r="W797" s="90"/>
      <c r="X797" s="45"/>
      <c r="Y797" s="44"/>
      <c r="Z797" s="90"/>
      <c r="AA797" s="94"/>
      <c r="AB797" s="46"/>
      <c r="AC797" s="90"/>
      <c r="AD797" s="46"/>
      <c r="AE797" s="46"/>
      <c r="AF797" s="90"/>
      <c r="AG797" s="94"/>
      <c r="AH797" s="90"/>
      <c r="AI797" s="90"/>
      <c r="AJ797" s="94"/>
      <c r="AK797" s="90"/>
      <c r="AL797" s="90"/>
      <c r="AM797" s="94"/>
      <c r="AN797" s="44"/>
      <c r="AO797" s="90"/>
      <c r="AP797" s="45"/>
      <c r="AQ797" s="44"/>
      <c r="AR797" s="90"/>
      <c r="AS797" s="97"/>
      <c r="AT797" s="98"/>
      <c r="AU797" s="98"/>
      <c r="AV797" s="98"/>
      <c r="AW797" s="98"/>
      <c r="AX797" s="98"/>
      <c r="AY797" s="98"/>
      <c r="AZ797" s="98"/>
      <c r="BA797" s="99"/>
      <c r="BB797" s="99"/>
      <c r="BC797" s="99"/>
      <c r="BD797" s="99"/>
      <c r="BE797" s="99"/>
      <c r="BF797" s="99"/>
      <c r="BG797" s="119"/>
      <c r="BH797" s="119"/>
      <c r="BI797" s="119"/>
      <c r="BJ797" s="119"/>
      <c r="BK797" s="119"/>
      <c r="BL797" s="119"/>
      <c r="BM797" s="119"/>
      <c r="BN797" s="119"/>
      <c r="BO797" s="119"/>
      <c r="BP797" s="119"/>
      <c r="BQ797" s="119"/>
      <c r="BR797" s="119"/>
      <c r="BS797" s="119"/>
      <c r="BT797" s="119"/>
      <c r="BU797" s="119"/>
      <c r="BV797" s="119"/>
      <c r="BW797" s="119"/>
      <c r="BX797" s="119"/>
      <c r="BY797" s="119"/>
      <c r="BZ797" s="119"/>
      <c r="CA797" s="119"/>
    </row>
    <row r="798" spans="1:79" ht="24" hidden="1" customHeight="1" outlineLevel="1">
      <c r="A798" s="36">
        <v>10</v>
      </c>
      <c r="B798" s="88"/>
      <c r="C798" s="89"/>
      <c r="D798" s="89"/>
      <c r="E798" s="90"/>
      <c r="F798" s="91"/>
      <c r="G798" s="44" t="s">
        <v>14</v>
      </c>
      <c r="H798" s="96">
        <v>43327</v>
      </c>
      <c r="I798" s="105">
        <v>9</v>
      </c>
      <c r="J798" s="92"/>
      <c r="K798" s="92"/>
      <c r="L798" s="92"/>
      <c r="M798" s="93"/>
      <c r="N798" s="90"/>
      <c r="O798" s="94"/>
      <c r="P798" s="90"/>
      <c r="Q798" s="90"/>
      <c r="R798" s="94"/>
      <c r="S798" s="90"/>
      <c r="T798" s="90"/>
      <c r="U798" s="94"/>
      <c r="V798" s="44"/>
      <c r="W798" s="90"/>
      <c r="X798" s="45"/>
      <c r="Y798" s="44"/>
      <c r="Z798" s="90"/>
      <c r="AA798" s="94"/>
      <c r="AB798" s="46"/>
      <c r="AC798" s="90"/>
      <c r="AD798" s="46"/>
      <c r="AE798" s="46"/>
      <c r="AF798" s="90"/>
      <c r="AG798" s="94"/>
      <c r="AH798" s="90"/>
      <c r="AI798" s="90"/>
      <c r="AJ798" s="94"/>
      <c r="AK798" s="90"/>
      <c r="AL798" s="90"/>
      <c r="AM798" s="94"/>
      <c r="AN798" s="44"/>
      <c r="AO798" s="90"/>
      <c r="AP798" s="45"/>
      <c r="AQ798" s="44"/>
      <c r="AR798" s="90"/>
      <c r="AS798" s="97"/>
      <c r="AT798" s="98"/>
      <c r="AU798" s="98"/>
      <c r="AV798" s="98"/>
      <c r="AW798" s="98"/>
      <c r="AX798" s="98"/>
      <c r="AY798" s="98"/>
      <c r="AZ798" s="98"/>
      <c r="BA798" s="99"/>
      <c r="BB798" s="99"/>
      <c r="BC798" s="99"/>
      <c r="BD798" s="99"/>
      <c r="BE798" s="99"/>
      <c r="BF798" s="99"/>
      <c r="BG798" s="119"/>
      <c r="BH798" s="119"/>
      <c r="BI798" s="119"/>
      <c r="BJ798" s="119"/>
      <c r="BK798" s="119"/>
      <c r="BL798" s="119"/>
      <c r="BM798" s="119"/>
      <c r="BN798" s="119"/>
      <c r="BO798" s="119"/>
      <c r="BP798" s="119"/>
      <c r="BQ798" s="119"/>
      <c r="BR798" s="119"/>
      <c r="BS798" s="119"/>
      <c r="BT798" s="119"/>
      <c r="BU798" s="119"/>
      <c r="BV798" s="119"/>
      <c r="BW798" s="119"/>
      <c r="BX798" s="119"/>
      <c r="BY798" s="119"/>
      <c r="BZ798" s="119"/>
      <c r="CA798" s="119"/>
    </row>
    <row r="799" spans="1:79" ht="24" hidden="1" customHeight="1" outlineLevel="1">
      <c r="A799" s="36">
        <v>11</v>
      </c>
      <c r="B799" s="88"/>
      <c r="C799" s="89"/>
      <c r="D799" s="89"/>
      <c r="E799" s="90"/>
      <c r="F799" s="91"/>
      <c r="G799" s="44" t="s">
        <v>14</v>
      </c>
      <c r="H799" s="96">
        <v>43328</v>
      </c>
      <c r="I799" s="105">
        <v>9</v>
      </c>
      <c r="J799" s="92"/>
      <c r="K799" s="92"/>
      <c r="L799" s="92"/>
      <c r="M799" s="93"/>
      <c r="N799" s="90"/>
      <c r="O799" s="94"/>
      <c r="P799" s="90"/>
      <c r="Q799" s="90"/>
      <c r="R799" s="94"/>
      <c r="S799" s="90"/>
      <c r="T799" s="90"/>
      <c r="U799" s="94"/>
      <c r="V799" s="44"/>
      <c r="W799" s="90"/>
      <c r="X799" s="45"/>
      <c r="Y799" s="44"/>
      <c r="Z799" s="90"/>
      <c r="AA799" s="94"/>
      <c r="AB799" s="46"/>
      <c r="AC799" s="90"/>
      <c r="AD799" s="46"/>
      <c r="AE799" s="46"/>
      <c r="AF799" s="90"/>
      <c r="AG799" s="94"/>
      <c r="AH799" s="90"/>
      <c r="AI799" s="90"/>
      <c r="AJ799" s="94"/>
      <c r="AK799" s="90"/>
      <c r="AL799" s="90"/>
      <c r="AM799" s="94"/>
      <c r="AN799" s="44"/>
      <c r="AO799" s="90"/>
      <c r="AP799" s="45"/>
      <c r="AQ799" s="44"/>
      <c r="AR799" s="90"/>
      <c r="AS799" s="97"/>
      <c r="AT799" s="98"/>
      <c r="AU799" s="98"/>
      <c r="AV799" s="98"/>
      <c r="AW799" s="98"/>
      <c r="AX799" s="98"/>
      <c r="AY799" s="98"/>
      <c r="AZ799" s="98"/>
      <c r="BA799" s="99"/>
      <c r="BB799" s="99"/>
      <c r="BC799" s="99"/>
      <c r="BD799" s="99"/>
      <c r="BE799" s="99"/>
      <c r="BF799" s="99"/>
      <c r="BG799" s="119"/>
      <c r="BH799" s="119"/>
      <c r="BI799" s="119"/>
      <c r="BJ799" s="119"/>
      <c r="BK799" s="119"/>
      <c r="BL799" s="119"/>
      <c r="BM799" s="119"/>
      <c r="BN799" s="119"/>
      <c r="BO799" s="119"/>
      <c r="BP799" s="119"/>
      <c r="BQ799" s="119"/>
      <c r="BR799" s="119"/>
      <c r="BS799" s="119"/>
      <c r="BT799" s="119"/>
      <c r="BU799" s="119"/>
      <c r="BV799" s="119"/>
      <c r="BW799" s="119"/>
      <c r="BX799" s="119"/>
      <c r="BY799" s="119"/>
      <c r="BZ799" s="119"/>
      <c r="CA799" s="119"/>
    </row>
    <row r="800" spans="1:79" ht="24" hidden="1" customHeight="1" outlineLevel="1">
      <c r="A800" s="36">
        <v>12</v>
      </c>
      <c r="B800" s="88"/>
      <c r="C800" s="89"/>
      <c r="D800" s="89"/>
      <c r="E800" s="90"/>
      <c r="F800" s="91"/>
      <c r="G800" s="44" t="s">
        <v>14</v>
      </c>
      <c r="H800" s="96">
        <v>43329</v>
      </c>
      <c r="I800" s="105">
        <v>9</v>
      </c>
      <c r="J800" s="92"/>
      <c r="K800" s="92"/>
      <c r="L800" s="92"/>
      <c r="M800" s="93"/>
      <c r="N800" s="90"/>
      <c r="O800" s="94"/>
      <c r="P800" s="90"/>
      <c r="Q800" s="90"/>
      <c r="R800" s="94"/>
      <c r="S800" s="90"/>
      <c r="T800" s="90"/>
      <c r="U800" s="94"/>
      <c r="V800" s="44"/>
      <c r="W800" s="90"/>
      <c r="X800" s="45"/>
      <c r="Y800" s="44"/>
      <c r="Z800" s="90"/>
      <c r="AA800" s="94"/>
      <c r="AB800" s="46"/>
      <c r="AC800" s="90"/>
      <c r="AD800" s="46"/>
      <c r="AE800" s="46"/>
      <c r="AF800" s="90"/>
      <c r="AG800" s="94"/>
      <c r="AH800" s="90"/>
      <c r="AI800" s="90"/>
      <c r="AJ800" s="94"/>
      <c r="AK800" s="90"/>
      <c r="AL800" s="90"/>
      <c r="AM800" s="94"/>
      <c r="AN800" s="44"/>
      <c r="AO800" s="90"/>
      <c r="AP800" s="45"/>
      <c r="AQ800" s="44"/>
      <c r="AR800" s="90"/>
      <c r="AS800" s="97"/>
      <c r="AT800" s="98"/>
      <c r="AU800" s="98"/>
      <c r="AV800" s="98"/>
      <c r="AW800" s="98"/>
      <c r="AX800" s="98"/>
      <c r="AY800" s="98"/>
      <c r="AZ800" s="98"/>
      <c r="BA800" s="99"/>
      <c r="BB800" s="99"/>
      <c r="BC800" s="99"/>
      <c r="BD800" s="99"/>
      <c r="BE800" s="99"/>
      <c r="BF800" s="99"/>
      <c r="BG800" s="119"/>
      <c r="BH800" s="119"/>
      <c r="BI800" s="119"/>
      <c r="BJ800" s="119"/>
      <c r="BK800" s="119"/>
      <c r="BL800" s="119"/>
      <c r="BM800" s="119"/>
      <c r="BN800" s="119"/>
      <c r="BO800" s="119"/>
      <c r="BP800" s="119"/>
      <c r="BQ800" s="119"/>
      <c r="BR800" s="119"/>
      <c r="BS800" s="119"/>
      <c r="BT800" s="119"/>
      <c r="BU800" s="119"/>
      <c r="BV800" s="119"/>
      <c r="BW800" s="119"/>
      <c r="BX800" s="119"/>
      <c r="BY800" s="119"/>
      <c r="BZ800" s="119"/>
      <c r="CA800" s="119"/>
    </row>
    <row r="801" spans="1:79" ht="24" hidden="1" customHeight="1" outlineLevel="1">
      <c r="A801" s="36">
        <v>13</v>
      </c>
      <c r="B801" s="88"/>
      <c r="C801" s="89"/>
      <c r="D801" s="89"/>
      <c r="E801" s="90"/>
      <c r="F801" s="91"/>
      <c r="G801" s="44" t="s">
        <v>14</v>
      </c>
      <c r="H801" s="96">
        <v>43330</v>
      </c>
      <c r="I801" s="105">
        <v>9</v>
      </c>
      <c r="J801" s="92"/>
      <c r="K801" s="92"/>
      <c r="L801" s="92"/>
      <c r="M801" s="93"/>
      <c r="N801" s="90"/>
      <c r="O801" s="94"/>
      <c r="P801" s="90"/>
      <c r="Q801" s="90"/>
      <c r="R801" s="94"/>
      <c r="S801" s="90"/>
      <c r="T801" s="90"/>
      <c r="U801" s="94"/>
      <c r="V801" s="44"/>
      <c r="W801" s="90"/>
      <c r="X801" s="45"/>
      <c r="Y801" s="44"/>
      <c r="Z801" s="90"/>
      <c r="AA801" s="94"/>
      <c r="AB801" s="46"/>
      <c r="AC801" s="90"/>
      <c r="AD801" s="46"/>
      <c r="AE801" s="46"/>
      <c r="AF801" s="90"/>
      <c r="AG801" s="94"/>
      <c r="AH801" s="90"/>
      <c r="AI801" s="90"/>
      <c r="AJ801" s="94"/>
      <c r="AK801" s="90"/>
      <c r="AL801" s="90"/>
      <c r="AM801" s="94"/>
      <c r="AN801" s="44"/>
      <c r="AO801" s="90"/>
      <c r="AP801" s="45"/>
      <c r="AQ801" s="44"/>
      <c r="AR801" s="90"/>
      <c r="AS801" s="97"/>
      <c r="AT801" s="98"/>
      <c r="AU801" s="98"/>
      <c r="AV801" s="98"/>
      <c r="AW801" s="98"/>
      <c r="AX801" s="98"/>
      <c r="AY801" s="98"/>
      <c r="AZ801" s="98"/>
      <c r="BA801" s="99"/>
      <c r="BB801" s="99"/>
      <c r="BC801" s="99"/>
      <c r="BD801" s="99"/>
      <c r="BE801" s="99"/>
      <c r="BF801" s="99"/>
      <c r="BG801" s="119"/>
      <c r="BH801" s="119"/>
      <c r="BI801" s="119"/>
      <c r="BJ801" s="119"/>
      <c r="BK801" s="119"/>
      <c r="BL801" s="119"/>
      <c r="BM801" s="119"/>
      <c r="BN801" s="119"/>
      <c r="BO801" s="119"/>
      <c r="BP801" s="119"/>
      <c r="BQ801" s="119"/>
      <c r="BR801" s="119"/>
      <c r="BS801" s="119"/>
      <c r="BT801" s="119"/>
      <c r="BU801" s="119"/>
      <c r="BV801" s="119"/>
      <c r="BW801" s="119"/>
      <c r="BX801" s="119"/>
      <c r="BY801" s="119"/>
      <c r="BZ801" s="119"/>
      <c r="CA801" s="119"/>
    </row>
    <row r="802" spans="1:79" ht="24" hidden="1" customHeight="1" outlineLevel="1">
      <c r="A802" s="36">
        <v>14</v>
      </c>
      <c r="B802" s="88"/>
      <c r="C802" s="89"/>
      <c r="D802" s="89"/>
      <c r="E802" s="90"/>
      <c r="F802" s="91"/>
      <c r="G802" s="44" t="s">
        <v>14</v>
      </c>
      <c r="H802" s="96">
        <v>43331</v>
      </c>
      <c r="I802" s="105">
        <v>9</v>
      </c>
      <c r="J802" s="92"/>
      <c r="K802" s="92"/>
      <c r="L802" s="92"/>
      <c r="M802" s="93"/>
      <c r="N802" s="90"/>
      <c r="O802" s="94"/>
      <c r="P802" s="90"/>
      <c r="Q802" s="90"/>
      <c r="R802" s="94"/>
      <c r="S802" s="90"/>
      <c r="T802" s="90"/>
      <c r="U802" s="94"/>
      <c r="V802" s="44"/>
      <c r="W802" s="90"/>
      <c r="X802" s="45"/>
      <c r="Y802" s="44"/>
      <c r="Z802" s="90"/>
      <c r="AA802" s="94"/>
      <c r="AB802" s="46"/>
      <c r="AC802" s="90"/>
      <c r="AD802" s="46"/>
      <c r="AE802" s="46"/>
      <c r="AF802" s="90"/>
      <c r="AG802" s="94"/>
      <c r="AH802" s="90"/>
      <c r="AI802" s="90"/>
      <c r="AJ802" s="94"/>
      <c r="AK802" s="90"/>
      <c r="AL802" s="90"/>
      <c r="AM802" s="94"/>
      <c r="AN802" s="44"/>
      <c r="AO802" s="90"/>
      <c r="AP802" s="45"/>
      <c r="AQ802" s="44"/>
      <c r="AR802" s="90"/>
      <c r="AS802" s="97"/>
      <c r="AT802" s="98"/>
      <c r="AU802" s="98"/>
      <c r="AV802" s="98"/>
      <c r="AW802" s="98"/>
      <c r="AX802" s="98"/>
      <c r="AY802" s="98"/>
      <c r="AZ802" s="98"/>
      <c r="BA802" s="99"/>
      <c r="BB802" s="99"/>
      <c r="BC802" s="99"/>
      <c r="BD802" s="99"/>
      <c r="BE802" s="99"/>
      <c r="BF802" s="99"/>
      <c r="BG802" s="119"/>
      <c r="BH802" s="119"/>
      <c r="BI802" s="119"/>
      <c r="BJ802" s="119"/>
      <c r="BK802" s="119"/>
      <c r="BL802" s="119"/>
      <c r="BM802" s="119"/>
      <c r="BN802" s="119"/>
      <c r="BO802" s="119"/>
      <c r="BP802" s="119"/>
      <c r="BQ802" s="119"/>
      <c r="BR802" s="119"/>
      <c r="BS802" s="119"/>
      <c r="BT802" s="119"/>
      <c r="BU802" s="119"/>
      <c r="BV802" s="119"/>
      <c r="BW802" s="119"/>
      <c r="BX802" s="119"/>
      <c r="BY802" s="119"/>
      <c r="BZ802" s="119"/>
      <c r="CA802" s="119"/>
    </row>
    <row r="803" spans="1:79" ht="24" hidden="1" customHeight="1" outlineLevel="1">
      <c r="B803" s="88"/>
      <c r="C803" s="89"/>
      <c r="D803" s="89"/>
      <c r="E803" s="90"/>
      <c r="F803" s="91"/>
      <c r="G803" s="44" t="s">
        <v>14</v>
      </c>
      <c r="H803" s="96">
        <v>43332</v>
      </c>
      <c r="I803" s="105">
        <v>9</v>
      </c>
      <c r="J803" s="92"/>
      <c r="K803" s="92"/>
      <c r="L803" s="92"/>
      <c r="M803" s="93"/>
      <c r="N803" s="90"/>
      <c r="O803" s="94"/>
      <c r="P803" s="90"/>
      <c r="Q803" s="90"/>
      <c r="R803" s="94"/>
      <c r="S803" s="90"/>
      <c r="T803" s="90"/>
      <c r="U803" s="94"/>
      <c r="V803" s="44"/>
      <c r="W803" s="90"/>
      <c r="X803" s="45"/>
      <c r="Y803" s="44"/>
      <c r="Z803" s="90"/>
      <c r="AA803" s="94"/>
      <c r="AB803" s="46"/>
      <c r="AC803" s="90"/>
      <c r="AD803" s="46"/>
      <c r="AE803" s="46"/>
      <c r="AF803" s="90"/>
      <c r="AG803" s="94"/>
      <c r="AH803" s="90"/>
      <c r="AI803" s="90"/>
      <c r="AJ803" s="94"/>
      <c r="AK803" s="90"/>
      <c r="AL803" s="90"/>
      <c r="AM803" s="94"/>
      <c r="AN803" s="44"/>
      <c r="AO803" s="90"/>
      <c r="AP803" s="45"/>
      <c r="AQ803" s="44"/>
      <c r="AR803" s="90"/>
      <c r="AS803" s="97"/>
      <c r="AT803" s="98"/>
      <c r="AU803" s="98"/>
      <c r="AV803" s="98"/>
      <c r="AW803" s="98"/>
      <c r="AX803" s="98"/>
      <c r="AY803" s="98"/>
      <c r="AZ803" s="98"/>
      <c r="BA803" s="99"/>
      <c r="BB803" s="99"/>
      <c r="BC803" s="99"/>
      <c r="BD803" s="99"/>
      <c r="BE803" s="99"/>
      <c r="BF803" s="99"/>
      <c r="BG803" s="119"/>
      <c r="BH803" s="119"/>
      <c r="BI803" s="119"/>
      <c r="BJ803" s="119"/>
      <c r="BK803" s="119"/>
      <c r="BL803" s="119"/>
      <c r="BM803" s="119"/>
      <c r="BN803" s="119"/>
      <c r="BO803" s="119"/>
      <c r="BP803" s="119"/>
      <c r="BQ803" s="119"/>
      <c r="BR803" s="119"/>
      <c r="BS803" s="119"/>
      <c r="BT803" s="119"/>
      <c r="BU803" s="119"/>
      <c r="BV803" s="119"/>
      <c r="BW803" s="119"/>
      <c r="BX803" s="119"/>
      <c r="BY803" s="119"/>
      <c r="BZ803" s="119"/>
      <c r="CA803" s="119"/>
    </row>
    <row r="804" spans="1:79" ht="24" hidden="1" customHeight="1" outlineLevel="1">
      <c r="B804" s="88"/>
      <c r="C804" s="89"/>
      <c r="D804" s="89"/>
      <c r="E804" s="90"/>
      <c r="F804" s="91"/>
      <c r="G804" s="44" t="s">
        <v>14</v>
      </c>
      <c r="H804" s="96">
        <v>43333</v>
      </c>
      <c r="I804" s="105">
        <v>0</v>
      </c>
      <c r="J804" s="92"/>
      <c r="K804" s="92"/>
      <c r="L804" s="92"/>
      <c r="M804" s="93"/>
      <c r="N804" s="90"/>
      <c r="O804" s="94"/>
      <c r="P804" s="90"/>
      <c r="Q804" s="90"/>
      <c r="R804" s="94"/>
      <c r="S804" s="90"/>
      <c r="T804" s="90"/>
      <c r="U804" s="94"/>
      <c r="V804" s="44"/>
      <c r="W804" s="90"/>
      <c r="X804" s="45"/>
      <c r="Y804" s="44"/>
      <c r="Z804" s="90"/>
      <c r="AA804" s="94"/>
      <c r="AB804" s="46"/>
      <c r="AC804" s="90"/>
      <c r="AD804" s="46"/>
      <c r="AE804" s="46"/>
      <c r="AF804" s="90"/>
      <c r="AG804" s="94"/>
      <c r="AH804" s="90"/>
      <c r="AI804" s="90"/>
      <c r="AJ804" s="94"/>
      <c r="AK804" s="90"/>
      <c r="AL804" s="90"/>
      <c r="AM804" s="94"/>
      <c r="AN804" s="44"/>
      <c r="AO804" s="90"/>
      <c r="AP804" s="45"/>
      <c r="AQ804" s="44"/>
      <c r="AR804" s="90"/>
      <c r="AS804" s="97"/>
      <c r="AT804" s="98"/>
      <c r="AU804" s="98"/>
      <c r="AV804" s="98"/>
      <c r="AW804" s="98"/>
      <c r="AX804" s="98"/>
      <c r="AY804" s="98"/>
      <c r="AZ804" s="98"/>
      <c r="BA804" s="99"/>
      <c r="BB804" s="99"/>
      <c r="BC804" s="99"/>
      <c r="BD804" s="99"/>
      <c r="BE804" s="99"/>
      <c r="BF804" s="99"/>
      <c r="BG804" s="119"/>
      <c r="BH804" s="119"/>
      <c r="BI804" s="119"/>
      <c r="BJ804" s="119"/>
      <c r="BK804" s="119"/>
      <c r="BL804" s="119"/>
      <c r="BM804" s="119"/>
      <c r="BN804" s="119"/>
      <c r="BO804" s="119"/>
      <c r="BP804" s="119"/>
      <c r="BQ804" s="119"/>
      <c r="BR804" s="119"/>
      <c r="BS804" s="119"/>
      <c r="BT804" s="119"/>
      <c r="BU804" s="119"/>
      <c r="BV804" s="119"/>
      <c r="BW804" s="119"/>
      <c r="BX804" s="119"/>
      <c r="BY804" s="119"/>
      <c r="BZ804" s="119"/>
      <c r="CA804" s="119"/>
    </row>
    <row r="805" spans="1:79" ht="24" hidden="1" customHeight="1" outlineLevel="1">
      <c r="B805" s="88"/>
      <c r="C805" s="89"/>
      <c r="D805" s="89"/>
      <c r="E805" s="90"/>
      <c r="F805" s="91"/>
      <c r="G805" s="44" t="s">
        <v>14</v>
      </c>
      <c r="H805" s="96">
        <v>43334</v>
      </c>
      <c r="I805" s="105">
        <v>0</v>
      </c>
      <c r="J805" s="92"/>
      <c r="K805" s="92"/>
      <c r="L805" s="92"/>
      <c r="M805" s="93"/>
      <c r="N805" s="90"/>
      <c r="O805" s="94"/>
      <c r="P805" s="90"/>
      <c r="Q805" s="90"/>
      <c r="R805" s="94"/>
      <c r="S805" s="90"/>
      <c r="T805" s="90"/>
      <c r="U805" s="94"/>
      <c r="V805" s="44"/>
      <c r="W805" s="90"/>
      <c r="X805" s="45"/>
      <c r="Y805" s="44"/>
      <c r="Z805" s="90"/>
      <c r="AA805" s="94"/>
      <c r="AB805" s="46"/>
      <c r="AC805" s="90"/>
      <c r="AD805" s="46"/>
      <c r="AE805" s="46"/>
      <c r="AF805" s="90"/>
      <c r="AG805" s="94"/>
      <c r="AH805" s="90"/>
      <c r="AI805" s="90"/>
      <c r="AJ805" s="94"/>
      <c r="AK805" s="90"/>
      <c r="AL805" s="90"/>
      <c r="AM805" s="94"/>
      <c r="AN805" s="44"/>
      <c r="AO805" s="90"/>
      <c r="AP805" s="45"/>
      <c r="AQ805" s="44"/>
      <c r="AR805" s="90"/>
      <c r="AS805" s="97"/>
      <c r="AT805" s="98"/>
      <c r="AU805" s="98"/>
      <c r="AV805" s="98"/>
      <c r="AW805" s="98"/>
      <c r="AX805" s="98"/>
      <c r="AY805" s="98"/>
      <c r="AZ805" s="98"/>
      <c r="BA805" s="99"/>
      <c r="BB805" s="99"/>
      <c r="BC805" s="99"/>
      <c r="BD805" s="99"/>
      <c r="BE805" s="99"/>
      <c r="BF805" s="99"/>
      <c r="BG805" s="119"/>
      <c r="BH805" s="119"/>
      <c r="BI805" s="119"/>
      <c r="BJ805" s="119"/>
      <c r="BK805" s="119"/>
      <c r="BL805" s="119"/>
      <c r="BM805" s="119"/>
      <c r="BN805" s="119"/>
      <c r="BO805" s="119"/>
      <c r="BP805" s="119"/>
      <c r="BQ805" s="119"/>
      <c r="BR805" s="119"/>
      <c r="BS805" s="119"/>
      <c r="BT805" s="119"/>
      <c r="BU805" s="119"/>
      <c r="BV805" s="119"/>
      <c r="BW805" s="119"/>
      <c r="BX805" s="119"/>
      <c r="BY805" s="119"/>
      <c r="BZ805" s="119"/>
      <c r="CA805" s="119"/>
    </row>
    <row r="806" spans="1:79" ht="24" hidden="1" customHeight="1" outlineLevel="1">
      <c r="B806" s="88"/>
      <c r="C806" s="89"/>
      <c r="D806" s="89"/>
      <c r="E806" s="90"/>
      <c r="F806" s="91"/>
      <c r="G806" s="44" t="s">
        <v>14</v>
      </c>
      <c r="H806" s="96">
        <v>43335</v>
      </c>
      <c r="I806" s="105">
        <v>0</v>
      </c>
      <c r="J806" s="92"/>
      <c r="K806" s="92"/>
      <c r="L806" s="92"/>
      <c r="M806" s="93"/>
      <c r="N806" s="90"/>
      <c r="O806" s="94"/>
      <c r="P806" s="90"/>
      <c r="Q806" s="90"/>
      <c r="R806" s="94"/>
      <c r="S806" s="90"/>
      <c r="T806" s="90"/>
      <c r="U806" s="94"/>
      <c r="V806" s="44"/>
      <c r="W806" s="90"/>
      <c r="X806" s="45"/>
      <c r="Y806" s="44"/>
      <c r="Z806" s="90"/>
      <c r="AA806" s="94"/>
      <c r="AB806" s="46"/>
      <c r="AC806" s="90"/>
      <c r="AD806" s="46"/>
      <c r="AE806" s="46"/>
      <c r="AF806" s="90"/>
      <c r="AG806" s="94"/>
      <c r="AH806" s="90"/>
      <c r="AI806" s="90"/>
      <c r="AJ806" s="94"/>
      <c r="AK806" s="90"/>
      <c r="AL806" s="90"/>
      <c r="AM806" s="94"/>
      <c r="AN806" s="44"/>
      <c r="AO806" s="90"/>
      <c r="AP806" s="45"/>
      <c r="AQ806" s="44"/>
      <c r="AR806" s="90"/>
      <c r="AS806" s="97"/>
      <c r="AT806" s="98"/>
      <c r="AU806" s="98"/>
      <c r="AV806" s="98"/>
      <c r="AW806" s="98"/>
      <c r="AX806" s="98"/>
      <c r="AY806" s="98"/>
      <c r="AZ806" s="98"/>
      <c r="BA806" s="99"/>
      <c r="BB806" s="99"/>
      <c r="BC806" s="99"/>
      <c r="BD806" s="99"/>
      <c r="BE806" s="99"/>
      <c r="BF806" s="99"/>
      <c r="BG806" s="119"/>
      <c r="BH806" s="119"/>
      <c r="BI806" s="119"/>
      <c r="BJ806" s="119"/>
      <c r="BK806" s="119"/>
      <c r="BL806" s="119"/>
      <c r="BM806" s="119"/>
      <c r="BN806" s="119"/>
      <c r="BO806" s="119"/>
      <c r="BP806" s="119"/>
      <c r="BQ806" s="119"/>
      <c r="BR806" s="119"/>
      <c r="BS806" s="119"/>
      <c r="BT806" s="119"/>
      <c r="BU806" s="119"/>
      <c r="BV806" s="119"/>
      <c r="BW806" s="119"/>
      <c r="BX806" s="119"/>
      <c r="BY806" s="119"/>
      <c r="BZ806" s="119"/>
      <c r="CA806" s="119"/>
    </row>
    <row r="807" spans="1:79" ht="24" hidden="1" customHeight="1" outlineLevel="1">
      <c r="B807" s="88"/>
      <c r="C807" s="89"/>
      <c r="D807" s="89"/>
      <c r="E807" s="90"/>
      <c r="F807" s="91"/>
      <c r="G807" s="44" t="s">
        <v>14</v>
      </c>
      <c r="H807" s="96">
        <v>43336</v>
      </c>
      <c r="I807" s="105">
        <v>0</v>
      </c>
      <c r="J807" s="92"/>
      <c r="K807" s="92"/>
      <c r="L807" s="92"/>
      <c r="M807" s="93"/>
      <c r="N807" s="90"/>
      <c r="O807" s="94"/>
      <c r="P807" s="90"/>
      <c r="Q807" s="90"/>
      <c r="R807" s="94"/>
      <c r="S807" s="90"/>
      <c r="T807" s="90"/>
      <c r="U807" s="94"/>
      <c r="V807" s="44"/>
      <c r="W807" s="90"/>
      <c r="X807" s="45"/>
      <c r="Y807" s="44"/>
      <c r="Z807" s="90"/>
      <c r="AA807" s="94"/>
      <c r="AB807" s="46"/>
      <c r="AC807" s="90"/>
      <c r="AD807" s="46"/>
      <c r="AE807" s="46"/>
      <c r="AF807" s="90"/>
      <c r="AG807" s="94"/>
      <c r="AH807" s="90"/>
      <c r="AI807" s="90"/>
      <c r="AJ807" s="94"/>
      <c r="AK807" s="90"/>
      <c r="AL807" s="90"/>
      <c r="AM807" s="94"/>
      <c r="AN807" s="44"/>
      <c r="AO807" s="90"/>
      <c r="AP807" s="45"/>
      <c r="AQ807" s="44"/>
      <c r="AR807" s="90"/>
      <c r="AS807" s="97"/>
      <c r="AT807" s="98"/>
      <c r="AU807" s="98"/>
      <c r="AV807" s="98"/>
      <c r="AW807" s="98"/>
      <c r="AX807" s="98"/>
      <c r="AY807" s="98"/>
      <c r="AZ807" s="98"/>
      <c r="BA807" s="99"/>
      <c r="BB807" s="99"/>
      <c r="BC807" s="99"/>
      <c r="BD807" s="99"/>
      <c r="BE807" s="99"/>
      <c r="BF807" s="99"/>
      <c r="BG807" s="119"/>
      <c r="BH807" s="119"/>
      <c r="BI807" s="119"/>
      <c r="BJ807" s="119"/>
      <c r="BK807" s="119"/>
      <c r="BL807" s="119"/>
      <c r="BM807" s="119"/>
      <c r="BN807" s="119"/>
      <c r="BO807" s="119"/>
      <c r="BP807" s="119"/>
      <c r="BQ807" s="119"/>
      <c r="BR807" s="119"/>
      <c r="BS807" s="119"/>
      <c r="BT807" s="119"/>
      <c r="BU807" s="119"/>
      <c r="BV807" s="119"/>
      <c r="BW807" s="119"/>
      <c r="BX807" s="119"/>
      <c r="BY807" s="119"/>
      <c r="BZ807" s="119"/>
      <c r="CA807" s="119"/>
    </row>
    <row r="808" spans="1:79" ht="24" hidden="1" customHeight="1" outlineLevel="1">
      <c r="B808" s="88"/>
      <c r="C808" s="89"/>
      <c r="D808" s="89"/>
      <c r="E808" s="90"/>
      <c r="F808" s="91"/>
      <c r="G808" s="44" t="s">
        <v>14</v>
      </c>
      <c r="H808" s="96">
        <v>43337</v>
      </c>
      <c r="I808" s="105">
        <v>0</v>
      </c>
      <c r="J808" s="92"/>
      <c r="K808" s="92"/>
      <c r="L808" s="92"/>
      <c r="M808" s="93"/>
      <c r="N808" s="90"/>
      <c r="O808" s="94"/>
      <c r="P808" s="90"/>
      <c r="Q808" s="90"/>
      <c r="R808" s="94"/>
      <c r="S808" s="90"/>
      <c r="T808" s="90"/>
      <c r="U808" s="94"/>
      <c r="V808" s="44"/>
      <c r="W808" s="90"/>
      <c r="X808" s="45"/>
      <c r="Y808" s="44"/>
      <c r="Z808" s="90"/>
      <c r="AA808" s="94"/>
      <c r="AB808" s="46"/>
      <c r="AC808" s="90"/>
      <c r="AD808" s="46"/>
      <c r="AE808" s="46"/>
      <c r="AF808" s="90"/>
      <c r="AG808" s="94"/>
      <c r="AH808" s="90"/>
      <c r="AI808" s="90"/>
      <c r="AJ808" s="94"/>
      <c r="AK808" s="90"/>
      <c r="AL808" s="90"/>
      <c r="AM808" s="94"/>
      <c r="AN808" s="44"/>
      <c r="AO808" s="90"/>
      <c r="AP808" s="45"/>
      <c r="AQ808" s="44"/>
      <c r="AR808" s="90"/>
      <c r="AS808" s="97"/>
      <c r="AT808" s="98"/>
      <c r="AU808" s="98"/>
      <c r="AV808" s="98"/>
      <c r="AW808" s="98"/>
      <c r="AX808" s="98"/>
      <c r="AY808" s="98"/>
      <c r="AZ808" s="98"/>
      <c r="BA808" s="99"/>
      <c r="BB808" s="99"/>
      <c r="BC808" s="99"/>
      <c r="BD808" s="99"/>
      <c r="BE808" s="99"/>
      <c r="BF808" s="99"/>
      <c r="BG808" s="119"/>
      <c r="BH808" s="119"/>
      <c r="BI808" s="119"/>
      <c r="BJ808" s="119"/>
      <c r="BK808" s="119"/>
      <c r="BL808" s="119"/>
      <c r="BM808" s="119"/>
      <c r="BN808" s="119"/>
      <c r="BO808" s="119"/>
      <c r="BP808" s="119"/>
      <c r="BQ808" s="119"/>
      <c r="BR808" s="119"/>
      <c r="BS808" s="119"/>
      <c r="BT808" s="119"/>
      <c r="BU808" s="119"/>
      <c r="BV808" s="119"/>
      <c r="BW808" s="119"/>
      <c r="BX808" s="119"/>
      <c r="BY808" s="119"/>
      <c r="BZ808" s="119"/>
      <c r="CA808" s="119"/>
    </row>
    <row r="809" spans="1:79" ht="24" hidden="1" customHeight="1" outlineLevel="1">
      <c r="B809" s="88"/>
      <c r="C809" s="89"/>
      <c r="D809" s="89"/>
      <c r="E809" s="90"/>
      <c r="F809" s="91"/>
      <c r="G809" s="44" t="s">
        <v>14</v>
      </c>
      <c r="H809" s="96">
        <v>43338</v>
      </c>
      <c r="I809" s="105">
        <v>0</v>
      </c>
      <c r="J809" s="92"/>
      <c r="K809" s="92"/>
      <c r="L809" s="92"/>
      <c r="M809" s="93"/>
      <c r="N809" s="90"/>
      <c r="O809" s="94"/>
      <c r="P809" s="90"/>
      <c r="Q809" s="90"/>
      <c r="R809" s="94"/>
      <c r="S809" s="90"/>
      <c r="T809" s="90"/>
      <c r="U809" s="94"/>
      <c r="V809" s="44"/>
      <c r="W809" s="90"/>
      <c r="X809" s="45"/>
      <c r="Y809" s="44"/>
      <c r="Z809" s="90"/>
      <c r="AA809" s="94"/>
      <c r="AB809" s="46"/>
      <c r="AC809" s="90"/>
      <c r="AD809" s="46"/>
      <c r="AE809" s="46"/>
      <c r="AF809" s="90"/>
      <c r="AG809" s="94"/>
      <c r="AH809" s="90"/>
      <c r="AI809" s="90"/>
      <c r="AJ809" s="94"/>
      <c r="AK809" s="90"/>
      <c r="AL809" s="90"/>
      <c r="AM809" s="94"/>
      <c r="AN809" s="44"/>
      <c r="AO809" s="90"/>
      <c r="AP809" s="45"/>
      <c r="AQ809" s="44"/>
      <c r="AR809" s="90"/>
      <c r="AS809" s="97"/>
      <c r="AT809" s="98"/>
      <c r="AU809" s="98"/>
      <c r="AV809" s="98"/>
      <c r="AW809" s="98"/>
      <c r="AX809" s="98"/>
      <c r="AY809" s="98"/>
      <c r="AZ809" s="98"/>
      <c r="BA809" s="99"/>
      <c r="BB809" s="99"/>
      <c r="BC809" s="99"/>
      <c r="BD809" s="99"/>
      <c r="BE809" s="99"/>
      <c r="BF809" s="99"/>
      <c r="BG809" s="119"/>
      <c r="BH809" s="119"/>
      <c r="BI809" s="119"/>
      <c r="BJ809" s="119"/>
      <c r="BK809" s="119"/>
      <c r="BL809" s="119"/>
      <c r="BM809" s="119"/>
      <c r="BN809" s="119"/>
      <c r="BO809" s="119"/>
      <c r="BP809" s="119"/>
      <c r="BQ809" s="119"/>
      <c r="BR809" s="119"/>
      <c r="BS809" s="119"/>
      <c r="BT809" s="119"/>
      <c r="BU809" s="119"/>
      <c r="BV809" s="119"/>
      <c r="BW809" s="119"/>
      <c r="BX809" s="119"/>
      <c r="BY809" s="119"/>
      <c r="BZ809" s="119"/>
      <c r="CA809" s="119"/>
    </row>
    <row r="810" spans="1:79" ht="24" hidden="1" customHeight="1" outlineLevel="1">
      <c r="B810" s="88"/>
      <c r="C810" s="89"/>
      <c r="D810" s="89"/>
      <c r="E810" s="90"/>
      <c r="F810" s="91"/>
      <c r="G810" s="44" t="s">
        <v>14</v>
      </c>
      <c r="H810" s="96">
        <v>43339</v>
      </c>
      <c r="I810" s="105">
        <v>0</v>
      </c>
      <c r="J810" s="92"/>
      <c r="K810" s="92"/>
      <c r="L810" s="92"/>
      <c r="M810" s="93"/>
      <c r="N810" s="90"/>
      <c r="O810" s="94"/>
      <c r="P810" s="90"/>
      <c r="Q810" s="90"/>
      <c r="R810" s="94"/>
      <c r="S810" s="90"/>
      <c r="T810" s="90"/>
      <c r="U810" s="94"/>
      <c r="V810" s="44"/>
      <c r="W810" s="90"/>
      <c r="X810" s="45"/>
      <c r="Y810" s="44"/>
      <c r="Z810" s="90"/>
      <c r="AA810" s="94"/>
      <c r="AB810" s="46"/>
      <c r="AC810" s="90"/>
      <c r="AD810" s="46"/>
      <c r="AE810" s="46"/>
      <c r="AF810" s="90"/>
      <c r="AG810" s="94"/>
      <c r="AH810" s="90"/>
      <c r="AI810" s="90"/>
      <c r="AJ810" s="94"/>
      <c r="AK810" s="90"/>
      <c r="AL810" s="90"/>
      <c r="AM810" s="94"/>
      <c r="AN810" s="44"/>
      <c r="AO810" s="90"/>
      <c r="AP810" s="45"/>
      <c r="AQ810" s="44"/>
      <c r="AR810" s="90"/>
      <c r="AS810" s="97"/>
      <c r="AT810" s="98"/>
      <c r="AU810" s="98"/>
      <c r="AV810" s="98"/>
      <c r="AW810" s="98"/>
      <c r="AX810" s="98"/>
      <c r="AY810" s="98"/>
      <c r="AZ810" s="98"/>
      <c r="BA810" s="99"/>
      <c r="BB810" s="99"/>
      <c r="BC810" s="99"/>
      <c r="BD810" s="99"/>
      <c r="BE810" s="99"/>
      <c r="BF810" s="99"/>
      <c r="BG810" s="119"/>
      <c r="BH810" s="119"/>
      <c r="BI810" s="119"/>
      <c r="BJ810" s="119"/>
      <c r="BK810" s="119"/>
      <c r="BL810" s="119"/>
      <c r="BM810" s="119"/>
      <c r="BN810" s="119"/>
      <c r="BO810" s="119"/>
      <c r="BP810" s="119"/>
      <c r="BQ810" s="119"/>
      <c r="BR810" s="119"/>
      <c r="BS810" s="119"/>
      <c r="BT810" s="119"/>
      <c r="BU810" s="119"/>
      <c r="BV810" s="119"/>
      <c r="BW810" s="119"/>
      <c r="BX810" s="119"/>
      <c r="BY810" s="119"/>
      <c r="BZ810" s="119"/>
      <c r="CA810" s="119"/>
    </row>
    <row r="811" spans="1:79" ht="24" hidden="1" customHeight="1" outlineLevel="1">
      <c r="B811" s="88"/>
      <c r="C811" s="89"/>
      <c r="D811" s="89"/>
      <c r="E811" s="90"/>
      <c r="F811" s="91"/>
      <c r="G811" s="44" t="s">
        <v>14</v>
      </c>
      <c r="H811" s="96">
        <v>43340</v>
      </c>
      <c r="I811" s="105">
        <v>9</v>
      </c>
      <c r="J811" s="92"/>
      <c r="K811" s="92"/>
      <c r="L811" s="92"/>
      <c r="M811" s="93"/>
      <c r="N811" s="90"/>
      <c r="O811" s="94"/>
      <c r="P811" s="90"/>
      <c r="Q811" s="90"/>
      <c r="R811" s="94"/>
      <c r="S811" s="90"/>
      <c r="T811" s="90"/>
      <c r="U811" s="94"/>
      <c r="V811" s="44"/>
      <c r="W811" s="90"/>
      <c r="X811" s="45"/>
      <c r="Y811" s="44"/>
      <c r="Z811" s="90"/>
      <c r="AA811" s="94"/>
      <c r="AB811" s="46"/>
      <c r="AC811" s="90"/>
      <c r="AD811" s="46"/>
      <c r="AE811" s="46"/>
      <c r="AF811" s="90"/>
      <c r="AG811" s="94"/>
      <c r="AH811" s="90"/>
      <c r="AI811" s="90"/>
      <c r="AJ811" s="94"/>
      <c r="AK811" s="90"/>
      <c r="AL811" s="90"/>
      <c r="AM811" s="94"/>
      <c r="AN811" s="44"/>
      <c r="AO811" s="90"/>
      <c r="AP811" s="45"/>
      <c r="AQ811" s="44"/>
      <c r="AR811" s="90"/>
      <c r="AS811" s="97"/>
      <c r="AT811" s="98"/>
      <c r="AU811" s="98"/>
      <c r="AV811" s="98"/>
      <c r="AW811" s="98"/>
      <c r="AX811" s="98"/>
      <c r="AY811" s="98"/>
      <c r="AZ811" s="98"/>
      <c r="BA811" s="99"/>
      <c r="BB811" s="99"/>
      <c r="BC811" s="99"/>
      <c r="BD811" s="99"/>
      <c r="BE811" s="99"/>
      <c r="BF811" s="99"/>
      <c r="BG811" s="119"/>
      <c r="BH811" s="119"/>
      <c r="BI811" s="119"/>
      <c r="BJ811" s="119"/>
      <c r="BK811" s="119"/>
      <c r="BL811" s="119"/>
      <c r="BM811" s="119"/>
      <c r="BN811" s="119"/>
      <c r="BO811" s="119"/>
      <c r="BP811" s="119"/>
      <c r="BQ811" s="119"/>
      <c r="BR811" s="119"/>
      <c r="BS811" s="119"/>
      <c r="BT811" s="119"/>
      <c r="BU811" s="119"/>
      <c r="BV811" s="119"/>
      <c r="BW811" s="119"/>
      <c r="BX811" s="119"/>
      <c r="BY811" s="119"/>
      <c r="BZ811" s="119"/>
      <c r="CA811" s="119"/>
    </row>
    <row r="812" spans="1:79" ht="24" hidden="1" customHeight="1" outlineLevel="1">
      <c r="B812" s="88"/>
      <c r="C812" s="89"/>
      <c r="D812" s="89"/>
      <c r="E812" s="90"/>
      <c r="F812" s="91"/>
      <c r="G812" s="44" t="s">
        <v>14</v>
      </c>
      <c r="H812" s="96">
        <v>43341</v>
      </c>
      <c r="I812" s="105">
        <v>9</v>
      </c>
      <c r="J812" s="92"/>
      <c r="K812" s="92"/>
      <c r="L812" s="92"/>
      <c r="M812" s="93"/>
      <c r="N812" s="90"/>
      <c r="O812" s="94"/>
      <c r="P812" s="90"/>
      <c r="Q812" s="90"/>
      <c r="R812" s="94"/>
      <c r="S812" s="90"/>
      <c r="T812" s="90"/>
      <c r="U812" s="94"/>
      <c r="V812" s="44"/>
      <c r="W812" s="90"/>
      <c r="X812" s="45"/>
      <c r="Y812" s="44"/>
      <c r="Z812" s="90"/>
      <c r="AA812" s="94"/>
      <c r="AB812" s="46"/>
      <c r="AC812" s="90"/>
      <c r="AD812" s="46"/>
      <c r="AE812" s="46"/>
      <c r="AF812" s="90"/>
      <c r="AG812" s="94"/>
      <c r="AH812" s="90"/>
      <c r="AI812" s="90"/>
      <c r="AJ812" s="94"/>
      <c r="AK812" s="90"/>
      <c r="AL812" s="90"/>
      <c r="AM812" s="94"/>
      <c r="AN812" s="44"/>
      <c r="AO812" s="90"/>
      <c r="AP812" s="45"/>
      <c r="AQ812" s="44"/>
      <c r="AR812" s="90"/>
      <c r="AS812" s="97"/>
      <c r="AT812" s="98"/>
      <c r="AU812" s="98"/>
      <c r="AV812" s="98"/>
      <c r="AW812" s="98"/>
      <c r="AX812" s="98"/>
      <c r="AY812" s="98"/>
      <c r="AZ812" s="98"/>
      <c r="BA812" s="99"/>
      <c r="BB812" s="99"/>
      <c r="BC812" s="99"/>
      <c r="BD812" s="99"/>
      <c r="BE812" s="99"/>
      <c r="BF812" s="99"/>
      <c r="BG812" s="119"/>
      <c r="BH812" s="119"/>
      <c r="BI812" s="119"/>
      <c r="BJ812" s="119"/>
      <c r="BK812" s="119"/>
      <c r="BL812" s="119"/>
      <c r="BM812" s="119"/>
      <c r="BN812" s="119"/>
      <c r="BO812" s="119"/>
      <c r="BP812" s="119"/>
      <c r="BQ812" s="119"/>
      <c r="BR812" s="119"/>
      <c r="BS812" s="119"/>
      <c r="BT812" s="119"/>
      <c r="BU812" s="119"/>
      <c r="BV812" s="119"/>
      <c r="BW812" s="119"/>
      <c r="BX812" s="119"/>
      <c r="BY812" s="119"/>
      <c r="BZ812" s="119"/>
      <c r="CA812" s="119"/>
    </row>
    <row r="813" spans="1:79" ht="24" hidden="1" customHeight="1" outlineLevel="1">
      <c r="B813" s="88"/>
      <c r="C813" s="89"/>
      <c r="D813" s="89"/>
      <c r="E813" s="90"/>
      <c r="F813" s="91"/>
      <c r="G813" s="44" t="s">
        <v>14</v>
      </c>
      <c r="H813" s="96">
        <v>43342</v>
      </c>
      <c r="I813" s="105">
        <v>9</v>
      </c>
      <c r="J813" s="92"/>
      <c r="K813" s="92"/>
      <c r="L813" s="92"/>
      <c r="M813" s="93"/>
      <c r="N813" s="90"/>
      <c r="O813" s="94"/>
      <c r="P813" s="90"/>
      <c r="Q813" s="90"/>
      <c r="R813" s="94"/>
      <c r="S813" s="90"/>
      <c r="T813" s="90"/>
      <c r="U813" s="94"/>
      <c r="V813" s="44"/>
      <c r="W813" s="90"/>
      <c r="X813" s="45"/>
      <c r="Y813" s="44"/>
      <c r="Z813" s="90"/>
      <c r="AA813" s="94"/>
      <c r="AB813" s="46"/>
      <c r="AC813" s="90"/>
      <c r="AD813" s="46"/>
      <c r="AE813" s="46"/>
      <c r="AF813" s="90"/>
      <c r="AG813" s="94"/>
      <c r="AH813" s="90"/>
      <c r="AI813" s="90"/>
      <c r="AJ813" s="94"/>
      <c r="AK813" s="90"/>
      <c r="AL813" s="90"/>
      <c r="AM813" s="94"/>
      <c r="AN813" s="44"/>
      <c r="AO813" s="90"/>
      <c r="AP813" s="45"/>
      <c r="AQ813" s="44"/>
      <c r="AR813" s="90"/>
      <c r="AS813" s="97"/>
      <c r="AT813" s="98"/>
      <c r="AU813" s="98"/>
      <c r="AV813" s="98"/>
      <c r="AW813" s="98"/>
      <c r="AX813" s="98"/>
      <c r="AY813" s="98"/>
      <c r="AZ813" s="98"/>
      <c r="BA813" s="99"/>
      <c r="BB813" s="99"/>
      <c r="BC813" s="99"/>
      <c r="BD813" s="99"/>
      <c r="BE813" s="99"/>
      <c r="BF813" s="99"/>
      <c r="BG813" s="119"/>
      <c r="BH813" s="119"/>
      <c r="BI813" s="119"/>
      <c r="BJ813" s="119"/>
      <c r="BK813" s="119"/>
      <c r="BL813" s="119"/>
      <c r="BM813" s="119"/>
      <c r="BN813" s="119"/>
      <c r="BO813" s="119"/>
      <c r="BP813" s="119"/>
      <c r="BQ813" s="119"/>
      <c r="BR813" s="119"/>
      <c r="BS813" s="119"/>
      <c r="BT813" s="119"/>
      <c r="BU813" s="119"/>
      <c r="BV813" s="119"/>
      <c r="BW813" s="119"/>
      <c r="BX813" s="119"/>
      <c r="BY813" s="119"/>
      <c r="BZ813" s="119"/>
      <c r="CA813" s="119"/>
    </row>
    <row r="814" spans="1:79" ht="24" hidden="1" customHeight="1" outlineLevel="1">
      <c r="B814" s="88"/>
      <c r="C814" s="89"/>
      <c r="D814" s="89"/>
      <c r="E814" s="90"/>
      <c r="F814" s="91"/>
      <c r="G814" s="44" t="s">
        <v>14</v>
      </c>
      <c r="H814" s="96">
        <v>43343</v>
      </c>
      <c r="I814" s="105">
        <v>9</v>
      </c>
      <c r="J814" s="92"/>
      <c r="K814" s="92"/>
      <c r="L814" s="92"/>
      <c r="M814" s="93"/>
      <c r="N814" s="90"/>
      <c r="O814" s="94"/>
      <c r="P814" s="90"/>
      <c r="Q814" s="90"/>
      <c r="R814" s="94"/>
      <c r="S814" s="90"/>
      <c r="T814" s="90"/>
      <c r="U814" s="94"/>
      <c r="V814" s="44"/>
      <c r="W814" s="90"/>
      <c r="X814" s="45"/>
      <c r="Y814" s="44"/>
      <c r="Z814" s="90"/>
      <c r="AA814" s="94"/>
      <c r="AB814" s="46"/>
      <c r="AC814" s="90"/>
      <c r="AD814" s="46"/>
      <c r="AE814" s="46"/>
      <c r="AF814" s="90"/>
      <c r="AG814" s="94"/>
      <c r="AH814" s="90"/>
      <c r="AI814" s="90"/>
      <c r="AJ814" s="94"/>
      <c r="AK814" s="90"/>
      <c r="AL814" s="90"/>
      <c r="AM814" s="94"/>
      <c r="AN814" s="44"/>
      <c r="AO814" s="90"/>
      <c r="AP814" s="45"/>
      <c r="AQ814" s="44"/>
      <c r="AR814" s="90"/>
      <c r="AS814" s="97"/>
      <c r="AT814" s="98"/>
      <c r="AU814" s="98"/>
      <c r="AV814" s="98"/>
      <c r="AW814" s="98"/>
      <c r="AX814" s="98"/>
      <c r="AY814" s="98"/>
      <c r="AZ814" s="98"/>
      <c r="BA814" s="99"/>
      <c r="BB814" s="99"/>
      <c r="BC814" s="99"/>
      <c r="BD814" s="99"/>
      <c r="BE814" s="99"/>
      <c r="BF814" s="99"/>
      <c r="BG814" s="119"/>
      <c r="BH814" s="119"/>
      <c r="BI814" s="119"/>
      <c r="BJ814" s="119"/>
      <c r="BK814" s="119"/>
      <c r="BL814" s="119"/>
      <c r="BM814" s="119"/>
      <c r="BN814" s="119"/>
      <c r="BO814" s="119"/>
      <c r="BP814" s="119"/>
      <c r="BQ814" s="119"/>
      <c r="BR814" s="119"/>
      <c r="BS814" s="119"/>
      <c r="BT814" s="119"/>
      <c r="BU814" s="119"/>
      <c r="BV814" s="119"/>
      <c r="BW814" s="119"/>
      <c r="BX814" s="119"/>
      <c r="BY814" s="119"/>
      <c r="BZ814" s="119"/>
      <c r="CA814" s="119"/>
    </row>
    <row r="815" spans="1:79" ht="24" hidden="1" customHeight="1" outlineLevel="1">
      <c r="B815" s="88"/>
      <c r="C815" s="89"/>
      <c r="D815" s="89"/>
      <c r="E815" s="90"/>
      <c r="F815" s="91"/>
      <c r="G815" s="44" t="s">
        <v>14</v>
      </c>
      <c r="H815" s="96">
        <v>43344</v>
      </c>
      <c r="I815" s="105">
        <v>9</v>
      </c>
      <c r="J815" s="92"/>
      <c r="K815" s="92"/>
      <c r="L815" s="92"/>
      <c r="M815" s="93"/>
      <c r="N815" s="90"/>
      <c r="O815" s="94"/>
      <c r="P815" s="90"/>
      <c r="Q815" s="90"/>
      <c r="R815" s="94"/>
      <c r="S815" s="90"/>
      <c r="T815" s="90"/>
      <c r="U815" s="94"/>
      <c r="V815" s="44"/>
      <c r="W815" s="90"/>
      <c r="X815" s="45"/>
      <c r="Y815" s="44"/>
      <c r="Z815" s="90"/>
      <c r="AA815" s="94"/>
      <c r="AB815" s="46"/>
      <c r="AC815" s="90"/>
      <c r="AD815" s="46"/>
      <c r="AE815" s="46"/>
      <c r="AF815" s="90"/>
      <c r="AG815" s="94"/>
      <c r="AH815" s="90"/>
      <c r="AI815" s="90"/>
      <c r="AJ815" s="94"/>
      <c r="AK815" s="90"/>
      <c r="AL815" s="90"/>
      <c r="AM815" s="94"/>
      <c r="AN815" s="44"/>
      <c r="AO815" s="90"/>
      <c r="AP815" s="45"/>
      <c r="AQ815" s="44"/>
      <c r="AR815" s="90"/>
      <c r="AS815" s="97"/>
      <c r="AT815" s="98"/>
      <c r="AU815" s="98"/>
      <c r="AV815" s="98"/>
      <c r="AW815" s="98"/>
      <c r="AX815" s="98"/>
      <c r="AY815" s="98"/>
      <c r="AZ815" s="98"/>
      <c r="BA815" s="99"/>
      <c r="BB815" s="99"/>
      <c r="BC815" s="99"/>
      <c r="BD815" s="99"/>
      <c r="BE815" s="99"/>
      <c r="BF815" s="99"/>
      <c r="BG815" s="119"/>
      <c r="BH815" s="119"/>
      <c r="BI815" s="119"/>
      <c r="BJ815" s="119"/>
      <c r="BK815" s="119"/>
      <c r="BL815" s="119"/>
      <c r="BM815" s="119"/>
      <c r="BN815" s="119"/>
      <c r="BO815" s="119"/>
      <c r="BP815" s="119"/>
      <c r="BQ815" s="119"/>
      <c r="BR815" s="119"/>
      <c r="BS815" s="119"/>
      <c r="BT815" s="119"/>
      <c r="BU815" s="119"/>
      <c r="BV815" s="119"/>
      <c r="BW815" s="119"/>
      <c r="BX815" s="119"/>
      <c r="BY815" s="119"/>
      <c r="BZ815" s="119"/>
      <c r="CA815" s="119"/>
    </row>
    <row r="816" spans="1:79" ht="24" hidden="1" customHeight="1" outlineLevel="1">
      <c r="B816" s="88"/>
      <c r="C816" s="89"/>
      <c r="D816" s="89"/>
      <c r="E816" s="90"/>
      <c r="F816" s="91"/>
      <c r="G816" s="44" t="s">
        <v>14</v>
      </c>
      <c r="H816" s="96">
        <v>43345</v>
      </c>
      <c r="I816" s="105">
        <v>9</v>
      </c>
      <c r="J816" s="92"/>
      <c r="K816" s="92"/>
      <c r="L816" s="92"/>
      <c r="M816" s="93"/>
      <c r="N816" s="90"/>
      <c r="O816" s="94"/>
      <c r="P816" s="90"/>
      <c r="Q816" s="90"/>
      <c r="R816" s="94"/>
      <c r="S816" s="90"/>
      <c r="T816" s="90"/>
      <c r="U816" s="94"/>
      <c r="V816" s="44"/>
      <c r="W816" s="90"/>
      <c r="X816" s="45"/>
      <c r="Y816" s="44"/>
      <c r="Z816" s="90"/>
      <c r="AA816" s="94"/>
      <c r="AB816" s="46"/>
      <c r="AC816" s="90"/>
      <c r="AD816" s="46"/>
      <c r="AE816" s="46"/>
      <c r="AF816" s="90"/>
      <c r="AG816" s="94"/>
      <c r="AH816" s="90"/>
      <c r="AI816" s="90"/>
      <c r="AJ816" s="94"/>
      <c r="AK816" s="90"/>
      <c r="AL816" s="90"/>
      <c r="AM816" s="94"/>
      <c r="AN816" s="44"/>
      <c r="AO816" s="90"/>
      <c r="AP816" s="45"/>
      <c r="AQ816" s="44"/>
      <c r="AR816" s="90"/>
      <c r="AS816" s="97"/>
      <c r="AT816" s="98"/>
      <c r="AU816" s="98"/>
      <c r="AV816" s="98"/>
      <c r="AW816" s="98"/>
      <c r="AX816" s="98"/>
      <c r="AY816" s="98"/>
      <c r="AZ816" s="98"/>
      <c r="BA816" s="99"/>
      <c r="BB816" s="99"/>
      <c r="BC816" s="99"/>
      <c r="BD816" s="99"/>
      <c r="BE816" s="99"/>
      <c r="BF816" s="99"/>
      <c r="BG816" s="119"/>
      <c r="BH816" s="119"/>
      <c r="BI816" s="119"/>
      <c r="BJ816" s="119"/>
      <c r="BK816" s="119"/>
      <c r="BL816" s="119"/>
      <c r="BM816" s="119"/>
      <c r="BN816" s="119"/>
      <c r="BO816" s="119"/>
      <c r="BP816" s="119"/>
      <c r="BQ816" s="119"/>
      <c r="BR816" s="119"/>
      <c r="BS816" s="119"/>
      <c r="BT816" s="119"/>
      <c r="BU816" s="119"/>
      <c r="BV816" s="119"/>
      <c r="BW816" s="119"/>
      <c r="BX816" s="119"/>
      <c r="BY816" s="119"/>
      <c r="BZ816" s="119"/>
      <c r="CA816" s="119"/>
    </row>
    <row r="817" spans="1:79" ht="24" customHeight="1" collapsed="1">
      <c r="B817" s="44" t="s">
        <v>256</v>
      </c>
      <c r="C817" s="79" t="s">
        <v>209</v>
      </c>
      <c r="D817" s="79">
        <v>1</v>
      </c>
      <c r="E817" s="44">
        <v>1366</v>
      </c>
      <c r="F817" s="80" t="s">
        <v>244</v>
      </c>
      <c r="G817" s="44" t="s">
        <v>14</v>
      </c>
      <c r="H817" s="44"/>
      <c r="I817" s="105"/>
      <c r="J817" s="81">
        <v>27302</v>
      </c>
      <c r="K817" s="81" t="s">
        <v>178</v>
      </c>
      <c r="L817" s="81" t="s">
        <v>178</v>
      </c>
      <c r="M817" s="82"/>
      <c r="N817" s="44"/>
      <c r="O817" s="45"/>
      <c r="P817" s="44"/>
      <c r="Q817" s="44"/>
      <c r="R817" s="45"/>
      <c r="S817" s="44"/>
      <c r="T817" s="44"/>
      <c r="U817" s="45"/>
      <c r="V817" s="44"/>
      <c r="W817" s="44"/>
      <c r="X817" s="45"/>
      <c r="Y817" s="44"/>
      <c r="Z817" s="44"/>
      <c r="AA817" s="45"/>
      <c r="AB817" s="44"/>
      <c r="AC817" s="44"/>
      <c r="AD817" s="45"/>
      <c r="AE817" s="44"/>
      <c r="AF817" s="44"/>
      <c r="AG817" s="45"/>
      <c r="AH817" s="44"/>
      <c r="AI817" s="44"/>
      <c r="AJ817" s="45"/>
      <c r="AK817" s="44"/>
      <c r="AL817" s="44"/>
      <c r="AM817" s="45"/>
      <c r="AN817" s="44"/>
      <c r="AO817" s="44"/>
      <c r="AP817" s="45"/>
      <c r="AQ817" s="44"/>
      <c r="AR817" s="44"/>
      <c r="AS817" s="98">
        <v>0</v>
      </c>
      <c r="AT817" s="99">
        <v>9</v>
      </c>
      <c r="AU817" s="99">
        <v>9</v>
      </c>
      <c r="AV817" s="99">
        <v>9</v>
      </c>
      <c r="AW817" s="99">
        <v>9</v>
      </c>
      <c r="AX817" s="99">
        <v>9</v>
      </c>
      <c r="AY817" s="99">
        <v>9</v>
      </c>
      <c r="AZ817" s="99">
        <v>9</v>
      </c>
      <c r="BA817" s="99">
        <v>9</v>
      </c>
      <c r="BB817" s="99">
        <v>9</v>
      </c>
      <c r="BC817" s="99">
        <v>9</v>
      </c>
      <c r="BD817" s="99">
        <v>9</v>
      </c>
      <c r="BE817" s="99">
        <v>9</v>
      </c>
      <c r="BF817" s="99">
        <v>9</v>
      </c>
      <c r="BG817" s="99">
        <v>9</v>
      </c>
      <c r="BH817" s="98">
        <v>0</v>
      </c>
      <c r="BI817" s="98">
        <v>0</v>
      </c>
      <c r="BJ817" s="98">
        <v>0</v>
      </c>
      <c r="BK817" s="98">
        <v>0</v>
      </c>
      <c r="BL817" s="98">
        <v>0</v>
      </c>
      <c r="BM817" s="98">
        <v>0</v>
      </c>
      <c r="BN817" s="98">
        <v>0</v>
      </c>
      <c r="BO817" s="99">
        <v>9</v>
      </c>
      <c r="BP817" s="99">
        <v>9</v>
      </c>
      <c r="BQ817" s="99">
        <v>9</v>
      </c>
      <c r="BR817" s="99">
        <v>9</v>
      </c>
      <c r="BS817" s="99">
        <v>9</v>
      </c>
      <c r="BT817" s="99">
        <v>9</v>
      </c>
      <c r="BU817" s="98">
        <v>0</v>
      </c>
      <c r="BV817" s="99">
        <v>9</v>
      </c>
      <c r="BW817" s="99">
        <v>9</v>
      </c>
      <c r="BX817" s="99">
        <v>9</v>
      </c>
      <c r="BY817" s="99">
        <v>9</v>
      </c>
      <c r="BZ817" s="99">
        <v>9</v>
      </c>
      <c r="CA817" s="99">
        <v>9</v>
      </c>
    </row>
    <row r="818" spans="1:79" ht="24" hidden="1" customHeight="1" outlineLevel="1">
      <c r="A818" s="36">
        <v>1</v>
      </c>
      <c r="B818" s="88"/>
      <c r="C818" s="89"/>
      <c r="D818" s="89"/>
      <c r="E818" s="90"/>
      <c r="F818" s="91"/>
      <c r="G818" s="44" t="s">
        <v>14</v>
      </c>
      <c r="H818" s="96">
        <v>43318</v>
      </c>
      <c r="I818" s="105">
        <v>9</v>
      </c>
      <c r="J818" s="92"/>
      <c r="K818" s="92"/>
      <c r="L818" s="92"/>
      <c r="M818" s="93"/>
      <c r="N818" s="90"/>
      <c r="O818" s="94"/>
      <c r="P818" s="90"/>
      <c r="Q818" s="90"/>
      <c r="R818" s="94"/>
      <c r="S818" s="90"/>
      <c r="T818" s="90"/>
      <c r="U818" s="94"/>
      <c r="V818" s="44"/>
      <c r="W818" s="90"/>
      <c r="X818" s="45"/>
      <c r="Y818" s="44"/>
      <c r="Z818" s="90"/>
      <c r="AA818" s="94"/>
      <c r="AB818" s="44"/>
      <c r="AC818" s="90"/>
      <c r="AD818" s="45"/>
      <c r="AE818" s="44"/>
      <c r="AF818" s="90"/>
      <c r="AG818" s="94"/>
      <c r="AH818" s="90"/>
      <c r="AI818" s="90"/>
      <c r="AJ818" s="94"/>
      <c r="AK818" s="90"/>
      <c r="AL818" s="90"/>
      <c r="AM818" s="94"/>
      <c r="AN818" s="44"/>
      <c r="AO818" s="90"/>
      <c r="AP818" s="45"/>
      <c r="AQ818" s="44"/>
      <c r="AR818" s="90"/>
      <c r="AS818" s="97"/>
      <c r="AT818" s="98"/>
      <c r="AU818" s="98"/>
      <c r="AV818" s="98"/>
      <c r="AW818" s="98"/>
      <c r="AX818" s="98"/>
      <c r="AY818" s="98"/>
      <c r="AZ818" s="98"/>
      <c r="BA818" s="99"/>
      <c r="BB818" s="99"/>
      <c r="BC818" s="99"/>
      <c r="BD818" s="99"/>
      <c r="BE818" s="99"/>
      <c r="BF818" s="99"/>
      <c r="BG818" s="119"/>
      <c r="BH818" s="119"/>
      <c r="BI818" s="119"/>
      <c r="BJ818" s="119"/>
      <c r="BK818" s="119"/>
      <c r="BL818" s="119"/>
      <c r="BM818" s="119"/>
      <c r="BN818" s="119"/>
      <c r="BO818" s="119"/>
      <c r="BP818" s="119"/>
      <c r="BQ818" s="119"/>
      <c r="BR818" s="119"/>
      <c r="BS818" s="119"/>
      <c r="BT818" s="119"/>
      <c r="BU818" s="119"/>
      <c r="BV818" s="119"/>
      <c r="BW818" s="119"/>
      <c r="BX818" s="119"/>
      <c r="BY818" s="119"/>
      <c r="BZ818" s="119"/>
      <c r="CA818" s="119"/>
    </row>
    <row r="819" spans="1:79" ht="24" hidden="1" customHeight="1" outlineLevel="1">
      <c r="A819" s="36">
        <v>2</v>
      </c>
      <c r="B819" s="88"/>
      <c r="C819" s="89"/>
      <c r="D819" s="89"/>
      <c r="E819" s="90"/>
      <c r="F819" s="91"/>
      <c r="G819" s="44" t="s">
        <v>14</v>
      </c>
      <c r="H819" s="96">
        <v>43319</v>
      </c>
      <c r="I819" s="105">
        <v>9</v>
      </c>
      <c r="J819" s="92"/>
      <c r="K819" s="92"/>
      <c r="L819" s="92"/>
      <c r="M819" s="93"/>
      <c r="N819" s="90"/>
      <c r="O819" s="94"/>
      <c r="P819" s="90"/>
      <c r="Q819" s="90"/>
      <c r="R819" s="94"/>
      <c r="S819" s="90"/>
      <c r="T819" s="90"/>
      <c r="U819" s="94"/>
      <c r="V819" s="44"/>
      <c r="W819" s="90"/>
      <c r="X819" s="45"/>
      <c r="Y819" s="44"/>
      <c r="Z819" s="90"/>
      <c r="AA819" s="94"/>
      <c r="AB819" s="44"/>
      <c r="AC819" s="90"/>
      <c r="AD819" s="45"/>
      <c r="AE819" s="44"/>
      <c r="AF819" s="90"/>
      <c r="AG819" s="94"/>
      <c r="AH819" s="90"/>
      <c r="AI819" s="90"/>
      <c r="AJ819" s="94"/>
      <c r="AK819" s="90"/>
      <c r="AL819" s="90"/>
      <c r="AM819" s="94"/>
      <c r="AN819" s="44"/>
      <c r="AO819" s="90"/>
      <c r="AP819" s="45"/>
      <c r="AQ819" s="44"/>
      <c r="AR819" s="90"/>
      <c r="AS819" s="97"/>
      <c r="AT819" s="98"/>
      <c r="AU819" s="98"/>
      <c r="AV819" s="98"/>
      <c r="AW819" s="98"/>
      <c r="AX819" s="98"/>
      <c r="AY819" s="98"/>
      <c r="AZ819" s="98"/>
      <c r="BA819" s="99"/>
      <c r="BB819" s="99"/>
      <c r="BC819" s="99"/>
      <c r="BD819" s="99"/>
      <c r="BE819" s="99"/>
      <c r="BF819" s="99"/>
      <c r="BG819" s="119"/>
      <c r="BH819" s="119"/>
      <c r="BI819" s="119"/>
      <c r="BJ819" s="119"/>
      <c r="BK819" s="119"/>
      <c r="BL819" s="119"/>
      <c r="BM819" s="119"/>
      <c r="BN819" s="119"/>
      <c r="BO819" s="119"/>
      <c r="BP819" s="119"/>
      <c r="BQ819" s="119"/>
      <c r="BR819" s="119"/>
      <c r="BS819" s="119"/>
      <c r="BT819" s="119"/>
      <c r="BU819" s="119"/>
      <c r="BV819" s="119"/>
      <c r="BW819" s="119"/>
      <c r="BX819" s="119"/>
      <c r="BY819" s="119"/>
      <c r="BZ819" s="119"/>
      <c r="CA819" s="119"/>
    </row>
    <row r="820" spans="1:79" ht="24" hidden="1" customHeight="1" outlineLevel="1">
      <c r="A820" s="36">
        <v>3</v>
      </c>
      <c r="B820" s="88"/>
      <c r="C820" s="89"/>
      <c r="D820" s="89"/>
      <c r="E820" s="90"/>
      <c r="F820" s="91"/>
      <c r="G820" s="44" t="s">
        <v>14</v>
      </c>
      <c r="H820" s="96">
        <v>43320</v>
      </c>
      <c r="I820" s="105">
        <v>9</v>
      </c>
      <c r="J820" s="92"/>
      <c r="K820" s="92"/>
      <c r="L820" s="92"/>
      <c r="M820" s="93"/>
      <c r="N820" s="90"/>
      <c r="O820" s="94"/>
      <c r="P820" s="90"/>
      <c r="Q820" s="90"/>
      <c r="R820" s="94"/>
      <c r="S820" s="90"/>
      <c r="T820" s="90"/>
      <c r="U820" s="94"/>
      <c r="V820" s="44"/>
      <c r="W820" s="90"/>
      <c r="X820" s="45"/>
      <c r="Y820" s="44"/>
      <c r="Z820" s="90"/>
      <c r="AA820" s="94"/>
      <c r="AB820" s="44"/>
      <c r="AC820" s="90"/>
      <c r="AD820" s="45"/>
      <c r="AE820" s="44"/>
      <c r="AF820" s="90"/>
      <c r="AG820" s="94"/>
      <c r="AH820" s="90"/>
      <c r="AI820" s="90"/>
      <c r="AJ820" s="94"/>
      <c r="AK820" s="90"/>
      <c r="AL820" s="90"/>
      <c r="AM820" s="94"/>
      <c r="AN820" s="44"/>
      <c r="AO820" s="90"/>
      <c r="AP820" s="45"/>
      <c r="AQ820" s="44"/>
      <c r="AR820" s="90"/>
      <c r="AS820" s="97"/>
      <c r="AT820" s="98"/>
      <c r="AU820" s="98"/>
      <c r="AV820" s="98"/>
      <c r="AW820" s="98"/>
      <c r="AX820" s="98"/>
      <c r="AY820" s="98"/>
      <c r="AZ820" s="98"/>
      <c r="BA820" s="99"/>
      <c r="BB820" s="99"/>
      <c r="BC820" s="99"/>
      <c r="BD820" s="99"/>
      <c r="BE820" s="99"/>
      <c r="BF820" s="99"/>
      <c r="BG820" s="119"/>
      <c r="BH820" s="119"/>
      <c r="BI820" s="119"/>
      <c r="BJ820" s="119"/>
      <c r="BK820" s="119"/>
      <c r="BL820" s="119"/>
      <c r="BM820" s="119"/>
      <c r="BN820" s="119"/>
      <c r="BO820" s="119"/>
      <c r="BP820" s="119"/>
      <c r="BQ820" s="119"/>
      <c r="BR820" s="119"/>
      <c r="BS820" s="119"/>
      <c r="BT820" s="119"/>
      <c r="BU820" s="119"/>
      <c r="BV820" s="119"/>
      <c r="BW820" s="119"/>
      <c r="BX820" s="119"/>
      <c r="BY820" s="119"/>
      <c r="BZ820" s="119"/>
      <c r="CA820" s="119"/>
    </row>
    <row r="821" spans="1:79" ht="24" hidden="1" customHeight="1" outlineLevel="1">
      <c r="A821" s="36">
        <v>4</v>
      </c>
      <c r="B821" s="88"/>
      <c r="C821" s="89"/>
      <c r="D821" s="89"/>
      <c r="E821" s="90"/>
      <c r="F821" s="91"/>
      <c r="G821" s="44" t="s">
        <v>14</v>
      </c>
      <c r="H821" s="96">
        <v>43321</v>
      </c>
      <c r="I821" s="105">
        <v>9</v>
      </c>
      <c r="J821" s="92"/>
      <c r="K821" s="92"/>
      <c r="L821" s="92"/>
      <c r="M821" s="93"/>
      <c r="N821" s="90"/>
      <c r="O821" s="94"/>
      <c r="P821" s="90"/>
      <c r="Q821" s="90"/>
      <c r="R821" s="94"/>
      <c r="S821" s="90"/>
      <c r="T821" s="90"/>
      <c r="U821" s="94"/>
      <c r="V821" s="44"/>
      <c r="W821" s="90"/>
      <c r="X821" s="45"/>
      <c r="Y821" s="44"/>
      <c r="Z821" s="90"/>
      <c r="AA821" s="94"/>
      <c r="AB821" s="44"/>
      <c r="AC821" s="90"/>
      <c r="AD821" s="45"/>
      <c r="AE821" s="44"/>
      <c r="AF821" s="90"/>
      <c r="AG821" s="94"/>
      <c r="AH821" s="90"/>
      <c r="AI821" s="90"/>
      <c r="AJ821" s="94"/>
      <c r="AK821" s="90"/>
      <c r="AL821" s="90"/>
      <c r="AM821" s="94"/>
      <c r="AN821" s="44"/>
      <c r="AO821" s="90"/>
      <c r="AP821" s="45"/>
      <c r="AQ821" s="44"/>
      <c r="AR821" s="90"/>
      <c r="AS821" s="97"/>
      <c r="AT821" s="98"/>
      <c r="AU821" s="98"/>
      <c r="AV821" s="98"/>
      <c r="AW821" s="98"/>
      <c r="AX821" s="98"/>
      <c r="AY821" s="98"/>
      <c r="AZ821" s="98"/>
      <c r="BA821" s="99"/>
      <c r="BB821" s="99"/>
      <c r="BC821" s="99"/>
      <c r="BD821" s="99"/>
      <c r="BE821" s="99"/>
      <c r="BF821" s="99"/>
      <c r="BG821" s="119"/>
      <c r="BH821" s="119"/>
      <c r="BI821" s="119"/>
      <c r="BJ821" s="119"/>
      <c r="BK821" s="119"/>
      <c r="BL821" s="119"/>
      <c r="BM821" s="119"/>
      <c r="BN821" s="119"/>
      <c r="BO821" s="119"/>
      <c r="BP821" s="119"/>
      <c r="BQ821" s="119"/>
      <c r="BR821" s="119"/>
      <c r="BS821" s="119"/>
      <c r="BT821" s="119"/>
      <c r="BU821" s="119"/>
      <c r="BV821" s="119"/>
      <c r="BW821" s="119"/>
      <c r="BX821" s="119"/>
      <c r="BY821" s="119"/>
      <c r="BZ821" s="119"/>
      <c r="CA821" s="119"/>
    </row>
    <row r="822" spans="1:79" ht="24" hidden="1" customHeight="1" outlineLevel="1">
      <c r="A822" s="36">
        <v>5</v>
      </c>
      <c r="B822" s="88"/>
      <c r="C822" s="89"/>
      <c r="D822" s="89"/>
      <c r="E822" s="90"/>
      <c r="F822" s="91"/>
      <c r="G822" s="44" t="s">
        <v>14</v>
      </c>
      <c r="H822" s="96">
        <v>43322</v>
      </c>
      <c r="I822" s="105">
        <v>9</v>
      </c>
      <c r="J822" s="92"/>
      <c r="K822" s="92"/>
      <c r="L822" s="92"/>
      <c r="M822" s="93"/>
      <c r="N822" s="90"/>
      <c r="O822" s="94"/>
      <c r="P822" s="90"/>
      <c r="Q822" s="90"/>
      <c r="R822" s="94"/>
      <c r="S822" s="90"/>
      <c r="T822" s="90"/>
      <c r="U822" s="94"/>
      <c r="V822" s="44"/>
      <c r="W822" s="90"/>
      <c r="X822" s="45"/>
      <c r="Y822" s="44"/>
      <c r="Z822" s="90"/>
      <c r="AA822" s="94"/>
      <c r="AB822" s="44"/>
      <c r="AC822" s="90"/>
      <c r="AD822" s="45"/>
      <c r="AE822" s="44"/>
      <c r="AF822" s="90"/>
      <c r="AG822" s="94"/>
      <c r="AH822" s="90"/>
      <c r="AI822" s="90"/>
      <c r="AJ822" s="94"/>
      <c r="AK822" s="90"/>
      <c r="AL822" s="90"/>
      <c r="AM822" s="94"/>
      <c r="AN822" s="44"/>
      <c r="AO822" s="90"/>
      <c r="AP822" s="45"/>
      <c r="AQ822" s="44"/>
      <c r="AR822" s="90"/>
      <c r="AS822" s="97"/>
      <c r="AT822" s="98"/>
      <c r="AU822" s="98"/>
      <c r="AV822" s="98"/>
      <c r="AW822" s="98"/>
      <c r="AX822" s="98"/>
      <c r="AY822" s="98"/>
      <c r="AZ822" s="98"/>
      <c r="BA822" s="99"/>
      <c r="BB822" s="99"/>
      <c r="BC822" s="99"/>
      <c r="BD822" s="99"/>
      <c r="BE822" s="99"/>
      <c r="BF822" s="99"/>
      <c r="BG822" s="119"/>
      <c r="BH822" s="119"/>
      <c r="BI822" s="119"/>
      <c r="BJ822" s="119"/>
      <c r="BK822" s="119"/>
      <c r="BL822" s="119"/>
      <c r="BM822" s="119"/>
      <c r="BN822" s="119"/>
      <c r="BO822" s="119"/>
      <c r="BP822" s="119"/>
      <c r="BQ822" s="119"/>
      <c r="BR822" s="119"/>
      <c r="BS822" s="119"/>
      <c r="BT822" s="119"/>
      <c r="BU822" s="119"/>
      <c r="BV822" s="119"/>
      <c r="BW822" s="119"/>
      <c r="BX822" s="119"/>
      <c r="BY822" s="119"/>
      <c r="BZ822" s="119"/>
      <c r="CA822" s="119"/>
    </row>
    <row r="823" spans="1:79" ht="24" hidden="1" customHeight="1" outlineLevel="1">
      <c r="A823" s="36">
        <v>6</v>
      </c>
      <c r="B823" s="88"/>
      <c r="C823" s="89"/>
      <c r="D823" s="89"/>
      <c r="E823" s="90"/>
      <c r="F823" s="91"/>
      <c r="G823" s="44" t="s">
        <v>14</v>
      </c>
      <c r="H823" s="96">
        <v>43323</v>
      </c>
      <c r="I823" s="105">
        <v>9</v>
      </c>
      <c r="J823" s="92"/>
      <c r="K823" s="92"/>
      <c r="L823" s="92"/>
      <c r="M823" s="93"/>
      <c r="N823" s="90"/>
      <c r="O823" s="94"/>
      <c r="P823" s="90"/>
      <c r="Q823" s="90"/>
      <c r="R823" s="94"/>
      <c r="S823" s="90"/>
      <c r="T823" s="90"/>
      <c r="U823" s="94"/>
      <c r="V823" s="44"/>
      <c r="W823" s="90"/>
      <c r="X823" s="45"/>
      <c r="Y823" s="44"/>
      <c r="Z823" s="90"/>
      <c r="AA823" s="94"/>
      <c r="AB823" s="44"/>
      <c r="AC823" s="90"/>
      <c r="AD823" s="45"/>
      <c r="AE823" s="44"/>
      <c r="AF823" s="90"/>
      <c r="AG823" s="94"/>
      <c r="AH823" s="90"/>
      <c r="AI823" s="90"/>
      <c r="AJ823" s="94"/>
      <c r="AK823" s="90"/>
      <c r="AL823" s="90"/>
      <c r="AM823" s="94"/>
      <c r="AN823" s="44"/>
      <c r="AO823" s="90"/>
      <c r="AP823" s="45"/>
      <c r="AQ823" s="44"/>
      <c r="AR823" s="90"/>
      <c r="AS823" s="97"/>
      <c r="AT823" s="98"/>
      <c r="AU823" s="98"/>
      <c r="AV823" s="98"/>
      <c r="AW823" s="98"/>
      <c r="AX823" s="98"/>
      <c r="AY823" s="98"/>
      <c r="AZ823" s="98"/>
      <c r="BA823" s="99"/>
      <c r="BB823" s="99"/>
      <c r="BC823" s="99"/>
      <c r="BD823" s="99"/>
      <c r="BE823" s="99"/>
      <c r="BF823" s="99"/>
      <c r="BG823" s="119"/>
      <c r="BH823" s="119"/>
      <c r="BI823" s="119"/>
      <c r="BJ823" s="119"/>
      <c r="BK823" s="119"/>
      <c r="BL823" s="119"/>
      <c r="BM823" s="119"/>
      <c r="BN823" s="119"/>
      <c r="BO823" s="119"/>
      <c r="BP823" s="119"/>
      <c r="BQ823" s="119"/>
      <c r="BR823" s="119"/>
      <c r="BS823" s="119"/>
      <c r="BT823" s="119"/>
      <c r="BU823" s="119"/>
      <c r="BV823" s="119"/>
      <c r="BW823" s="119"/>
      <c r="BX823" s="119"/>
      <c r="BY823" s="119"/>
      <c r="BZ823" s="119"/>
      <c r="CA823" s="119"/>
    </row>
    <row r="824" spans="1:79" ht="24" hidden="1" customHeight="1" outlineLevel="1">
      <c r="A824" s="36">
        <v>7</v>
      </c>
      <c r="B824" s="88"/>
      <c r="C824" s="89"/>
      <c r="D824" s="89"/>
      <c r="E824" s="90"/>
      <c r="F824" s="91"/>
      <c r="G824" s="44" t="s">
        <v>14</v>
      </c>
      <c r="H824" s="96">
        <v>43324</v>
      </c>
      <c r="I824" s="105">
        <v>9</v>
      </c>
      <c r="J824" s="92"/>
      <c r="K824" s="92"/>
      <c r="L824" s="92"/>
      <c r="M824" s="93"/>
      <c r="N824" s="90"/>
      <c r="O824" s="94"/>
      <c r="P824" s="90"/>
      <c r="Q824" s="90"/>
      <c r="R824" s="94"/>
      <c r="S824" s="90"/>
      <c r="T824" s="90"/>
      <c r="U824" s="94"/>
      <c r="V824" s="44"/>
      <c r="W824" s="90"/>
      <c r="X824" s="45"/>
      <c r="Y824" s="44"/>
      <c r="Z824" s="90"/>
      <c r="AA824" s="94"/>
      <c r="AB824" s="44"/>
      <c r="AC824" s="90"/>
      <c r="AD824" s="45"/>
      <c r="AE824" s="44"/>
      <c r="AF824" s="90"/>
      <c r="AG824" s="94"/>
      <c r="AH824" s="90"/>
      <c r="AI824" s="90"/>
      <c r="AJ824" s="94"/>
      <c r="AK824" s="90"/>
      <c r="AL824" s="90"/>
      <c r="AM824" s="94"/>
      <c r="AN824" s="44"/>
      <c r="AO824" s="90"/>
      <c r="AP824" s="45"/>
      <c r="AQ824" s="44"/>
      <c r="AR824" s="90"/>
      <c r="AS824" s="97"/>
      <c r="AT824" s="98"/>
      <c r="AU824" s="98"/>
      <c r="AV824" s="98"/>
      <c r="AW824" s="98"/>
      <c r="AX824" s="98"/>
      <c r="AY824" s="98"/>
      <c r="AZ824" s="98"/>
      <c r="BA824" s="99"/>
      <c r="BB824" s="99"/>
      <c r="BC824" s="99"/>
      <c r="BD824" s="99"/>
      <c r="BE824" s="99"/>
      <c r="BF824" s="99"/>
      <c r="BG824" s="119"/>
      <c r="BH824" s="119"/>
      <c r="BI824" s="119"/>
      <c r="BJ824" s="119"/>
      <c r="BK824" s="119"/>
      <c r="BL824" s="119"/>
      <c r="BM824" s="119"/>
      <c r="BN824" s="119"/>
      <c r="BO824" s="119"/>
      <c r="BP824" s="119"/>
      <c r="BQ824" s="119"/>
      <c r="BR824" s="119"/>
      <c r="BS824" s="119"/>
      <c r="BT824" s="119"/>
      <c r="BU824" s="119"/>
      <c r="BV824" s="119"/>
      <c r="BW824" s="119"/>
      <c r="BX824" s="119"/>
      <c r="BY824" s="119"/>
      <c r="BZ824" s="119"/>
      <c r="CA824" s="119"/>
    </row>
    <row r="825" spans="1:79" ht="24" hidden="1" customHeight="1" outlineLevel="1">
      <c r="A825" s="36">
        <v>8</v>
      </c>
      <c r="B825" s="88"/>
      <c r="C825" s="89"/>
      <c r="D825" s="89"/>
      <c r="E825" s="90"/>
      <c r="F825" s="91"/>
      <c r="G825" s="44" t="s">
        <v>14</v>
      </c>
      <c r="H825" s="96">
        <v>43325</v>
      </c>
      <c r="I825" s="105">
        <v>9</v>
      </c>
      <c r="J825" s="92"/>
      <c r="K825" s="92"/>
      <c r="L825" s="92"/>
      <c r="M825" s="93"/>
      <c r="N825" s="90"/>
      <c r="O825" s="94"/>
      <c r="P825" s="90"/>
      <c r="Q825" s="90"/>
      <c r="R825" s="94"/>
      <c r="S825" s="90"/>
      <c r="T825" s="90"/>
      <c r="U825" s="94"/>
      <c r="V825" s="44"/>
      <c r="W825" s="90"/>
      <c r="X825" s="45"/>
      <c r="Y825" s="44"/>
      <c r="Z825" s="90"/>
      <c r="AA825" s="94"/>
      <c r="AB825" s="44"/>
      <c r="AC825" s="90"/>
      <c r="AD825" s="45"/>
      <c r="AE825" s="44"/>
      <c r="AF825" s="90"/>
      <c r="AG825" s="94"/>
      <c r="AH825" s="90"/>
      <c r="AI825" s="90"/>
      <c r="AJ825" s="94"/>
      <c r="AK825" s="90"/>
      <c r="AL825" s="90"/>
      <c r="AM825" s="94"/>
      <c r="AN825" s="44"/>
      <c r="AO825" s="90"/>
      <c r="AP825" s="45"/>
      <c r="AQ825" s="44"/>
      <c r="AR825" s="90"/>
      <c r="AS825" s="97"/>
      <c r="AT825" s="98"/>
      <c r="AU825" s="98"/>
      <c r="AV825" s="98"/>
      <c r="AW825" s="98"/>
      <c r="AX825" s="98"/>
      <c r="AY825" s="98"/>
      <c r="AZ825" s="98"/>
      <c r="BA825" s="99"/>
      <c r="BB825" s="99"/>
      <c r="BC825" s="99"/>
      <c r="BD825" s="99"/>
      <c r="BE825" s="99"/>
      <c r="BF825" s="99"/>
      <c r="BG825" s="119"/>
      <c r="BH825" s="119"/>
      <c r="BI825" s="119"/>
      <c r="BJ825" s="119"/>
      <c r="BK825" s="119"/>
      <c r="BL825" s="119"/>
      <c r="BM825" s="119"/>
      <c r="BN825" s="119"/>
      <c r="BO825" s="119"/>
      <c r="BP825" s="119"/>
      <c r="BQ825" s="119"/>
      <c r="BR825" s="119"/>
      <c r="BS825" s="119"/>
      <c r="BT825" s="119"/>
      <c r="BU825" s="119"/>
      <c r="BV825" s="119"/>
      <c r="BW825" s="119"/>
      <c r="BX825" s="119"/>
      <c r="BY825" s="119"/>
      <c r="BZ825" s="119"/>
      <c r="CA825" s="119"/>
    </row>
    <row r="826" spans="1:79" ht="24" hidden="1" customHeight="1" outlineLevel="1">
      <c r="A826" s="36">
        <v>9</v>
      </c>
      <c r="B826" s="88"/>
      <c r="C826" s="89"/>
      <c r="D826" s="89"/>
      <c r="E826" s="90"/>
      <c r="F826" s="91"/>
      <c r="G826" s="44" t="s">
        <v>14</v>
      </c>
      <c r="H826" s="96">
        <v>43326</v>
      </c>
      <c r="I826" s="105">
        <v>0</v>
      </c>
      <c r="J826" s="92"/>
      <c r="K826" s="92"/>
      <c r="L826" s="92"/>
      <c r="M826" s="93"/>
      <c r="N826" s="90"/>
      <c r="O826" s="94"/>
      <c r="P826" s="90"/>
      <c r="Q826" s="90"/>
      <c r="R826" s="94"/>
      <c r="S826" s="90"/>
      <c r="T826" s="90"/>
      <c r="U826" s="94"/>
      <c r="V826" s="44"/>
      <c r="W826" s="90"/>
      <c r="X826" s="45"/>
      <c r="Y826" s="44"/>
      <c r="Z826" s="90"/>
      <c r="AA826" s="94"/>
      <c r="AB826" s="44"/>
      <c r="AC826" s="90"/>
      <c r="AD826" s="45"/>
      <c r="AE826" s="44"/>
      <c r="AF826" s="90"/>
      <c r="AG826" s="94"/>
      <c r="AH826" s="90"/>
      <c r="AI826" s="90"/>
      <c r="AJ826" s="94"/>
      <c r="AK826" s="90"/>
      <c r="AL826" s="90"/>
      <c r="AM826" s="94"/>
      <c r="AN826" s="44"/>
      <c r="AO826" s="90"/>
      <c r="AP826" s="45"/>
      <c r="AQ826" s="44"/>
      <c r="AR826" s="90"/>
      <c r="AS826" s="97"/>
      <c r="AT826" s="98"/>
      <c r="AU826" s="98"/>
      <c r="AV826" s="98"/>
      <c r="AW826" s="98"/>
      <c r="AX826" s="98"/>
      <c r="AY826" s="98"/>
      <c r="AZ826" s="98"/>
      <c r="BA826" s="99"/>
      <c r="BB826" s="99"/>
      <c r="BC826" s="99"/>
      <c r="BD826" s="99"/>
      <c r="BE826" s="99"/>
      <c r="BF826" s="99"/>
      <c r="BG826" s="119"/>
      <c r="BH826" s="119"/>
      <c r="BI826" s="119"/>
      <c r="BJ826" s="119"/>
      <c r="BK826" s="119"/>
      <c r="BL826" s="119"/>
      <c r="BM826" s="119"/>
      <c r="BN826" s="119"/>
      <c r="BO826" s="119"/>
      <c r="BP826" s="119"/>
      <c r="BQ826" s="119"/>
      <c r="BR826" s="119"/>
      <c r="BS826" s="119"/>
      <c r="BT826" s="119"/>
      <c r="BU826" s="119"/>
      <c r="BV826" s="119"/>
      <c r="BW826" s="119"/>
      <c r="BX826" s="119"/>
      <c r="BY826" s="119"/>
      <c r="BZ826" s="119"/>
      <c r="CA826" s="119"/>
    </row>
    <row r="827" spans="1:79" ht="24" hidden="1" customHeight="1" outlineLevel="1">
      <c r="A827" s="36">
        <v>10</v>
      </c>
      <c r="B827" s="88"/>
      <c r="C827" s="89"/>
      <c r="D827" s="89"/>
      <c r="E827" s="90"/>
      <c r="F827" s="91"/>
      <c r="G827" s="44" t="s">
        <v>14</v>
      </c>
      <c r="H827" s="96">
        <v>43327</v>
      </c>
      <c r="I827" s="105">
        <v>0</v>
      </c>
      <c r="J827" s="92"/>
      <c r="K827" s="92"/>
      <c r="L827" s="92"/>
      <c r="M827" s="93"/>
      <c r="N827" s="90"/>
      <c r="O827" s="94"/>
      <c r="P827" s="90"/>
      <c r="Q827" s="90"/>
      <c r="R827" s="94"/>
      <c r="S827" s="90"/>
      <c r="T827" s="90"/>
      <c r="U827" s="94"/>
      <c r="V827" s="44"/>
      <c r="W827" s="90"/>
      <c r="X827" s="45"/>
      <c r="Y827" s="44"/>
      <c r="Z827" s="90"/>
      <c r="AA827" s="94"/>
      <c r="AB827" s="44"/>
      <c r="AC827" s="90"/>
      <c r="AD827" s="45"/>
      <c r="AE827" s="44"/>
      <c r="AF827" s="90"/>
      <c r="AG827" s="94"/>
      <c r="AH827" s="90"/>
      <c r="AI827" s="90"/>
      <c r="AJ827" s="94"/>
      <c r="AK827" s="90"/>
      <c r="AL827" s="90"/>
      <c r="AM827" s="94"/>
      <c r="AN827" s="44"/>
      <c r="AO827" s="90"/>
      <c r="AP827" s="45"/>
      <c r="AQ827" s="44"/>
      <c r="AR827" s="90"/>
      <c r="AS827" s="97"/>
      <c r="AT827" s="98"/>
      <c r="AU827" s="98"/>
      <c r="AV827" s="98"/>
      <c r="AW827" s="98"/>
      <c r="AX827" s="98"/>
      <c r="AY827" s="98"/>
      <c r="AZ827" s="98"/>
      <c r="BA827" s="99"/>
      <c r="BB827" s="99"/>
      <c r="BC827" s="99"/>
      <c r="BD827" s="99"/>
      <c r="BE827" s="99"/>
      <c r="BF827" s="99"/>
      <c r="BG827" s="119"/>
      <c r="BH827" s="119"/>
      <c r="BI827" s="119"/>
      <c r="BJ827" s="119"/>
      <c r="BK827" s="119"/>
      <c r="BL827" s="119"/>
      <c r="BM827" s="119"/>
      <c r="BN827" s="119"/>
      <c r="BO827" s="119"/>
      <c r="BP827" s="119"/>
      <c r="BQ827" s="119"/>
      <c r="BR827" s="119"/>
      <c r="BS827" s="119"/>
      <c r="BT827" s="119"/>
      <c r="BU827" s="119"/>
      <c r="BV827" s="119"/>
      <c r="BW827" s="119"/>
      <c r="BX827" s="119"/>
      <c r="BY827" s="119"/>
      <c r="BZ827" s="119"/>
      <c r="CA827" s="119"/>
    </row>
    <row r="828" spans="1:79" ht="24" hidden="1" customHeight="1" outlineLevel="1">
      <c r="A828" s="36">
        <v>11</v>
      </c>
      <c r="B828" s="88"/>
      <c r="C828" s="89"/>
      <c r="D828" s="89"/>
      <c r="E828" s="90"/>
      <c r="F828" s="91"/>
      <c r="G828" s="44" t="s">
        <v>14</v>
      </c>
      <c r="H828" s="96">
        <v>43328</v>
      </c>
      <c r="I828" s="105">
        <v>0</v>
      </c>
      <c r="J828" s="92"/>
      <c r="K828" s="92"/>
      <c r="L828" s="92"/>
      <c r="M828" s="93"/>
      <c r="N828" s="90"/>
      <c r="O828" s="94"/>
      <c r="P828" s="90"/>
      <c r="Q828" s="90"/>
      <c r="R828" s="94"/>
      <c r="S828" s="90"/>
      <c r="T828" s="90"/>
      <c r="U828" s="94"/>
      <c r="V828" s="44"/>
      <c r="W828" s="90"/>
      <c r="X828" s="45"/>
      <c r="Y828" s="44"/>
      <c r="Z828" s="90"/>
      <c r="AA828" s="94"/>
      <c r="AB828" s="44"/>
      <c r="AC828" s="90"/>
      <c r="AD828" s="45"/>
      <c r="AE828" s="44"/>
      <c r="AF828" s="90"/>
      <c r="AG828" s="94"/>
      <c r="AH828" s="90"/>
      <c r="AI828" s="90"/>
      <c r="AJ828" s="94"/>
      <c r="AK828" s="90"/>
      <c r="AL828" s="90"/>
      <c r="AM828" s="94"/>
      <c r="AN828" s="44"/>
      <c r="AO828" s="90"/>
      <c r="AP828" s="45"/>
      <c r="AQ828" s="44"/>
      <c r="AR828" s="90"/>
      <c r="AS828" s="97"/>
      <c r="AT828" s="98"/>
      <c r="AU828" s="98"/>
      <c r="AV828" s="98"/>
      <c r="AW828" s="98"/>
      <c r="AX828" s="98"/>
      <c r="AY828" s="98"/>
      <c r="AZ828" s="98"/>
      <c r="BA828" s="99"/>
      <c r="BB828" s="99"/>
      <c r="BC828" s="99"/>
      <c r="BD828" s="99"/>
      <c r="BE828" s="99"/>
      <c r="BF828" s="99"/>
      <c r="BG828" s="119"/>
      <c r="BH828" s="119"/>
      <c r="BI828" s="119"/>
      <c r="BJ828" s="119"/>
      <c r="BK828" s="119"/>
      <c r="BL828" s="119"/>
      <c r="BM828" s="119"/>
      <c r="BN828" s="119"/>
      <c r="BO828" s="119"/>
      <c r="BP828" s="119"/>
      <c r="BQ828" s="119"/>
      <c r="BR828" s="119"/>
      <c r="BS828" s="119"/>
      <c r="BT828" s="119"/>
      <c r="BU828" s="119"/>
      <c r="BV828" s="119"/>
      <c r="BW828" s="119"/>
      <c r="BX828" s="119"/>
      <c r="BY828" s="119"/>
      <c r="BZ828" s="119"/>
      <c r="CA828" s="119"/>
    </row>
    <row r="829" spans="1:79" ht="24" hidden="1" customHeight="1" outlineLevel="1">
      <c r="A829" s="36">
        <v>12</v>
      </c>
      <c r="B829" s="88"/>
      <c r="C829" s="89"/>
      <c r="D829" s="89"/>
      <c r="E829" s="90"/>
      <c r="F829" s="91"/>
      <c r="G829" s="44" t="s">
        <v>14</v>
      </c>
      <c r="H829" s="96">
        <v>43329</v>
      </c>
      <c r="I829" s="105">
        <v>0</v>
      </c>
      <c r="J829" s="92"/>
      <c r="K829" s="92"/>
      <c r="L829" s="92"/>
      <c r="M829" s="93"/>
      <c r="N829" s="90"/>
      <c r="O829" s="94"/>
      <c r="P829" s="90"/>
      <c r="Q829" s="90"/>
      <c r="R829" s="94"/>
      <c r="S829" s="90"/>
      <c r="T829" s="90"/>
      <c r="U829" s="94"/>
      <c r="V829" s="44"/>
      <c r="W829" s="90"/>
      <c r="X829" s="45"/>
      <c r="Y829" s="44"/>
      <c r="Z829" s="90"/>
      <c r="AA829" s="94"/>
      <c r="AB829" s="44"/>
      <c r="AC829" s="90"/>
      <c r="AD829" s="45"/>
      <c r="AE829" s="44"/>
      <c r="AF829" s="90"/>
      <c r="AG829" s="94"/>
      <c r="AH829" s="90"/>
      <c r="AI829" s="90"/>
      <c r="AJ829" s="94"/>
      <c r="AK829" s="90"/>
      <c r="AL829" s="90"/>
      <c r="AM829" s="94"/>
      <c r="AN829" s="44"/>
      <c r="AO829" s="90"/>
      <c r="AP829" s="45"/>
      <c r="AQ829" s="44"/>
      <c r="AR829" s="90"/>
      <c r="AS829" s="97"/>
      <c r="AT829" s="98"/>
      <c r="AU829" s="98"/>
      <c r="AV829" s="98"/>
      <c r="AW829" s="98"/>
      <c r="AX829" s="98"/>
      <c r="AY829" s="98"/>
      <c r="AZ829" s="98"/>
      <c r="BA829" s="99"/>
      <c r="BB829" s="99"/>
      <c r="BC829" s="99"/>
      <c r="BD829" s="99"/>
      <c r="BE829" s="99"/>
      <c r="BF829" s="99"/>
      <c r="BG829" s="119"/>
      <c r="BH829" s="119"/>
      <c r="BI829" s="119"/>
      <c r="BJ829" s="119"/>
      <c r="BK829" s="119"/>
      <c r="BL829" s="119"/>
      <c r="BM829" s="119"/>
      <c r="BN829" s="119"/>
      <c r="BO829" s="119"/>
      <c r="BP829" s="119"/>
      <c r="BQ829" s="119"/>
      <c r="BR829" s="119"/>
      <c r="BS829" s="119"/>
      <c r="BT829" s="119"/>
      <c r="BU829" s="119"/>
      <c r="BV829" s="119"/>
      <c r="BW829" s="119"/>
      <c r="BX829" s="119"/>
      <c r="BY829" s="119"/>
      <c r="BZ829" s="119"/>
      <c r="CA829" s="119"/>
    </row>
    <row r="830" spans="1:79" ht="24" hidden="1" customHeight="1" outlineLevel="1">
      <c r="A830" s="36">
        <v>13</v>
      </c>
      <c r="B830" s="88"/>
      <c r="C830" s="89"/>
      <c r="D830" s="89"/>
      <c r="E830" s="90"/>
      <c r="F830" s="91"/>
      <c r="G830" s="44" t="s">
        <v>14</v>
      </c>
      <c r="H830" s="96">
        <v>43330</v>
      </c>
      <c r="I830" s="105">
        <v>0</v>
      </c>
      <c r="J830" s="92"/>
      <c r="K830" s="92"/>
      <c r="L830" s="92"/>
      <c r="M830" s="93"/>
      <c r="N830" s="90"/>
      <c r="O830" s="94"/>
      <c r="P830" s="90"/>
      <c r="Q830" s="90"/>
      <c r="R830" s="94"/>
      <c r="S830" s="90"/>
      <c r="T830" s="90"/>
      <c r="U830" s="94"/>
      <c r="V830" s="44"/>
      <c r="W830" s="90"/>
      <c r="X830" s="45"/>
      <c r="Y830" s="44"/>
      <c r="Z830" s="90"/>
      <c r="AA830" s="94"/>
      <c r="AB830" s="44"/>
      <c r="AC830" s="90"/>
      <c r="AD830" s="45"/>
      <c r="AE830" s="44"/>
      <c r="AF830" s="90"/>
      <c r="AG830" s="94"/>
      <c r="AH830" s="90"/>
      <c r="AI830" s="90"/>
      <c r="AJ830" s="94"/>
      <c r="AK830" s="90"/>
      <c r="AL830" s="90"/>
      <c r="AM830" s="94"/>
      <c r="AN830" s="44"/>
      <c r="AO830" s="90"/>
      <c r="AP830" s="45"/>
      <c r="AQ830" s="44"/>
      <c r="AR830" s="90"/>
      <c r="AS830" s="97"/>
      <c r="AT830" s="98"/>
      <c r="AU830" s="98"/>
      <c r="AV830" s="98"/>
      <c r="AW830" s="98"/>
      <c r="AX830" s="98"/>
      <c r="AY830" s="98"/>
      <c r="AZ830" s="98"/>
      <c r="BA830" s="99"/>
      <c r="BB830" s="99"/>
      <c r="BC830" s="99"/>
      <c r="BD830" s="99"/>
      <c r="BE830" s="99"/>
      <c r="BF830" s="99"/>
      <c r="BG830" s="119"/>
      <c r="BH830" s="119"/>
      <c r="BI830" s="119"/>
      <c r="BJ830" s="119"/>
      <c r="BK830" s="119"/>
      <c r="BL830" s="119"/>
      <c r="BM830" s="119"/>
      <c r="BN830" s="119"/>
      <c r="BO830" s="119"/>
      <c r="BP830" s="119"/>
      <c r="BQ830" s="119"/>
      <c r="BR830" s="119"/>
      <c r="BS830" s="119"/>
      <c r="BT830" s="119"/>
      <c r="BU830" s="119"/>
      <c r="BV830" s="119"/>
      <c r="BW830" s="119"/>
      <c r="BX830" s="119"/>
      <c r="BY830" s="119"/>
      <c r="BZ830" s="119"/>
      <c r="CA830" s="119"/>
    </row>
    <row r="831" spans="1:79" ht="24" hidden="1" customHeight="1" outlineLevel="1">
      <c r="A831" s="36">
        <v>14</v>
      </c>
      <c r="B831" s="88"/>
      <c r="C831" s="89"/>
      <c r="D831" s="89"/>
      <c r="E831" s="90"/>
      <c r="F831" s="91"/>
      <c r="G831" s="44" t="s">
        <v>14</v>
      </c>
      <c r="H831" s="96">
        <v>43331</v>
      </c>
      <c r="I831" s="105">
        <v>0</v>
      </c>
      <c r="J831" s="92"/>
      <c r="K831" s="92"/>
      <c r="L831" s="92"/>
      <c r="M831" s="93"/>
      <c r="N831" s="90"/>
      <c r="O831" s="94"/>
      <c r="P831" s="90"/>
      <c r="Q831" s="90"/>
      <c r="R831" s="94"/>
      <c r="S831" s="90"/>
      <c r="T831" s="90"/>
      <c r="U831" s="94"/>
      <c r="V831" s="44"/>
      <c r="W831" s="90"/>
      <c r="X831" s="45"/>
      <c r="Y831" s="44"/>
      <c r="Z831" s="90"/>
      <c r="AA831" s="94"/>
      <c r="AB831" s="44"/>
      <c r="AC831" s="90"/>
      <c r="AD831" s="45"/>
      <c r="AE831" s="44"/>
      <c r="AF831" s="90"/>
      <c r="AG831" s="94"/>
      <c r="AH831" s="90"/>
      <c r="AI831" s="90"/>
      <c r="AJ831" s="94"/>
      <c r="AK831" s="90"/>
      <c r="AL831" s="90"/>
      <c r="AM831" s="94"/>
      <c r="AN831" s="44"/>
      <c r="AO831" s="90"/>
      <c r="AP831" s="45"/>
      <c r="AQ831" s="44"/>
      <c r="AR831" s="90"/>
      <c r="AS831" s="97"/>
      <c r="AT831" s="98"/>
      <c r="AU831" s="98"/>
      <c r="AV831" s="98"/>
      <c r="AW831" s="98"/>
      <c r="AX831" s="98"/>
      <c r="AY831" s="98"/>
      <c r="AZ831" s="98"/>
      <c r="BA831" s="99"/>
      <c r="BB831" s="99"/>
      <c r="BC831" s="99"/>
      <c r="BD831" s="99"/>
      <c r="BE831" s="99"/>
      <c r="BF831" s="99"/>
      <c r="BG831" s="119"/>
      <c r="BH831" s="119"/>
      <c r="BI831" s="119"/>
      <c r="BJ831" s="119"/>
      <c r="BK831" s="119"/>
      <c r="BL831" s="119"/>
      <c r="BM831" s="119"/>
      <c r="BN831" s="119"/>
      <c r="BO831" s="119"/>
      <c r="BP831" s="119"/>
      <c r="BQ831" s="119"/>
      <c r="BR831" s="119"/>
      <c r="BS831" s="119"/>
      <c r="BT831" s="119"/>
      <c r="BU831" s="119"/>
      <c r="BV831" s="119"/>
      <c r="BW831" s="119"/>
      <c r="BX831" s="119"/>
      <c r="BY831" s="119"/>
      <c r="BZ831" s="119"/>
      <c r="CA831" s="119"/>
    </row>
    <row r="832" spans="1:79" ht="24" hidden="1" customHeight="1" outlineLevel="1">
      <c r="B832" s="88"/>
      <c r="C832" s="89"/>
      <c r="D832" s="89"/>
      <c r="E832" s="90"/>
      <c r="F832" s="91"/>
      <c r="G832" s="44" t="s">
        <v>14</v>
      </c>
      <c r="H832" s="96">
        <v>43332</v>
      </c>
      <c r="I832" s="105">
        <v>0</v>
      </c>
      <c r="J832" s="92"/>
      <c r="K832" s="92"/>
      <c r="L832" s="92"/>
      <c r="M832" s="93"/>
      <c r="N832" s="90"/>
      <c r="O832" s="94"/>
      <c r="P832" s="90"/>
      <c r="Q832" s="90"/>
      <c r="R832" s="94"/>
      <c r="S832" s="90"/>
      <c r="T832" s="90"/>
      <c r="U832" s="94"/>
      <c r="V832" s="44"/>
      <c r="W832" s="90"/>
      <c r="X832" s="45"/>
      <c r="Y832" s="44"/>
      <c r="Z832" s="90"/>
      <c r="AA832" s="94"/>
      <c r="AB832" s="44"/>
      <c r="AC832" s="90"/>
      <c r="AD832" s="45"/>
      <c r="AE832" s="44"/>
      <c r="AF832" s="90"/>
      <c r="AG832" s="94"/>
      <c r="AH832" s="90"/>
      <c r="AI832" s="90"/>
      <c r="AJ832" s="94"/>
      <c r="AK832" s="90"/>
      <c r="AL832" s="90"/>
      <c r="AM832" s="94"/>
      <c r="AN832" s="44"/>
      <c r="AO832" s="90"/>
      <c r="AP832" s="45"/>
      <c r="AQ832" s="44"/>
      <c r="AR832" s="90"/>
      <c r="AS832" s="97"/>
      <c r="AT832" s="98"/>
      <c r="AU832" s="98"/>
      <c r="AV832" s="98"/>
      <c r="AW832" s="98"/>
      <c r="AX832" s="98"/>
      <c r="AY832" s="98"/>
      <c r="AZ832" s="98"/>
      <c r="BA832" s="99"/>
      <c r="BB832" s="99"/>
      <c r="BC832" s="99"/>
      <c r="BD832" s="99"/>
      <c r="BE832" s="99"/>
      <c r="BF832" s="99"/>
      <c r="BG832" s="119"/>
      <c r="BH832" s="119"/>
      <c r="BI832" s="119"/>
      <c r="BJ832" s="119"/>
      <c r="BK832" s="119"/>
      <c r="BL832" s="119"/>
      <c r="BM832" s="119"/>
      <c r="BN832" s="119"/>
      <c r="BO832" s="119"/>
      <c r="BP832" s="119"/>
      <c r="BQ832" s="119"/>
      <c r="BR832" s="119"/>
      <c r="BS832" s="119"/>
      <c r="BT832" s="119"/>
      <c r="BU832" s="119"/>
      <c r="BV832" s="119"/>
      <c r="BW832" s="119"/>
      <c r="BX832" s="119"/>
      <c r="BY832" s="119"/>
      <c r="BZ832" s="119"/>
      <c r="CA832" s="119"/>
    </row>
    <row r="833" spans="2:79" ht="24" hidden="1" customHeight="1" outlineLevel="1">
      <c r="B833" s="88"/>
      <c r="C833" s="89"/>
      <c r="D833" s="89"/>
      <c r="E833" s="90"/>
      <c r="F833" s="91"/>
      <c r="G833" s="44" t="s">
        <v>14</v>
      </c>
      <c r="H833" s="96">
        <v>43333</v>
      </c>
      <c r="I833" s="105">
        <v>9</v>
      </c>
      <c r="J833" s="92"/>
      <c r="K833" s="92"/>
      <c r="L833" s="92"/>
      <c r="M833" s="93"/>
      <c r="N833" s="90"/>
      <c r="O833" s="94"/>
      <c r="P833" s="90"/>
      <c r="Q833" s="90"/>
      <c r="R833" s="94"/>
      <c r="S833" s="90"/>
      <c r="T833" s="90"/>
      <c r="U833" s="94"/>
      <c r="V833" s="44"/>
      <c r="W833" s="90"/>
      <c r="X833" s="45"/>
      <c r="Y833" s="44"/>
      <c r="Z833" s="90"/>
      <c r="AA833" s="94"/>
      <c r="AB833" s="44"/>
      <c r="AC833" s="90"/>
      <c r="AD833" s="45"/>
      <c r="AE833" s="44"/>
      <c r="AF833" s="90"/>
      <c r="AG833" s="94"/>
      <c r="AH833" s="90"/>
      <c r="AI833" s="90"/>
      <c r="AJ833" s="94"/>
      <c r="AK833" s="90"/>
      <c r="AL833" s="90"/>
      <c r="AM833" s="94"/>
      <c r="AN833" s="44"/>
      <c r="AO833" s="90"/>
      <c r="AP833" s="45"/>
      <c r="AQ833" s="44"/>
      <c r="AR833" s="90"/>
      <c r="AS833" s="97"/>
      <c r="AT833" s="98"/>
      <c r="AU833" s="98"/>
      <c r="AV833" s="98"/>
      <c r="AW833" s="98"/>
      <c r="AX833" s="98"/>
      <c r="AY833" s="98"/>
      <c r="AZ833" s="98"/>
      <c r="BA833" s="99"/>
      <c r="BB833" s="99"/>
      <c r="BC833" s="99"/>
      <c r="BD833" s="99"/>
      <c r="BE833" s="99"/>
      <c r="BF833" s="99"/>
      <c r="BG833" s="119"/>
      <c r="BH833" s="119"/>
      <c r="BI833" s="119"/>
      <c r="BJ833" s="119"/>
      <c r="BK833" s="119"/>
      <c r="BL833" s="119"/>
      <c r="BM833" s="119"/>
      <c r="BN833" s="119"/>
      <c r="BO833" s="119"/>
      <c r="BP833" s="119"/>
      <c r="BQ833" s="119"/>
      <c r="BR833" s="119"/>
      <c r="BS833" s="119"/>
      <c r="BT833" s="119"/>
      <c r="BU833" s="119"/>
      <c r="BV833" s="119"/>
      <c r="BW833" s="119"/>
      <c r="BX833" s="119"/>
      <c r="BY833" s="119"/>
      <c r="BZ833" s="119"/>
      <c r="CA833" s="119"/>
    </row>
    <row r="834" spans="2:79" ht="24" hidden="1" customHeight="1" outlineLevel="1">
      <c r="B834" s="88"/>
      <c r="C834" s="89"/>
      <c r="D834" s="89"/>
      <c r="E834" s="90"/>
      <c r="F834" s="91"/>
      <c r="G834" s="44" t="s">
        <v>14</v>
      </c>
      <c r="H834" s="96">
        <v>43334</v>
      </c>
      <c r="I834" s="105">
        <v>9</v>
      </c>
      <c r="J834" s="92"/>
      <c r="K834" s="92"/>
      <c r="L834" s="92"/>
      <c r="M834" s="93"/>
      <c r="N834" s="90"/>
      <c r="O834" s="94"/>
      <c r="P834" s="90"/>
      <c r="Q834" s="90"/>
      <c r="R834" s="94"/>
      <c r="S834" s="90"/>
      <c r="T834" s="90"/>
      <c r="U834" s="94"/>
      <c r="V834" s="44"/>
      <c r="W834" s="90"/>
      <c r="X834" s="45"/>
      <c r="Y834" s="44"/>
      <c r="Z834" s="90"/>
      <c r="AA834" s="94"/>
      <c r="AB834" s="44"/>
      <c r="AC834" s="90"/>
      <c r="AD834" s="45"/>
      <c r="AE834" s="44"/>
      <c r="AF834" s="90"/>
      <c r="AG834" s="94"/>
      <c r="AH834" s="90"/>
      <c r="AI834" s="90"/>
      <c r="AJ834" s="94"/>
      <c r="AK834" s="90"/>
      <c r="AL834" s="90"/>
      <c r="AM834" s="94"/>
      <c r="AN834" s="44"/>
      <c r="AO834" s="90"/>
      <c r="AP834" s="45"/>
      <c r="AQ834" s="44"/>
      <c r="AR834" s="90"/>
      <c r="AS834" s="97"/>
      <c r="AT834" s="98"/>
      <c r="AU834" s="98"/>
      <c r="AV834" s="98"/>
      <c r="AW834" s="98"/>
      <c r="AX834" s="98"/>
      <c r="AY834" s="98"/>
      <c r="AZ834" s="98"/>
      <c r="BA834" s="99"/>
      <c r="BB834" s="99"/>
      <c r="BC834" s="99"/>
      <c r="BD834" s="99"/>
      <c r="BE834" s="99"/>
      <c r="BF834" s="99"/>
      <c r="BG834" s="119"/>
      <c r="BH834" s="119"/>
      <c r="BI834" s="119"/>
      <c r="BJ834" s="119"/>
      <c r="BK834" s="119"/>
      <c r="BL834" s="119"/>
      <c r="BM834" s="119"/>
      <c r="BN834" s="119"/>
      <c r="BO834" s="119"/>
      <c r="BP834" s="119"/>
      <c r="BQ834" s="119"/>
      <c r="BR834" s="119"/>
      <c r="BS834" s="119"/>
      <c r="BT834" s="119"/>
      <c r="BU834" s="119"/>
      <c r="BV834" s="119"/>
      <c r="BW834" s="119"/>
      <c r="BX834" s="119"/>
      <c r="BY834" s="119"/>
      <c r="BZ834" s="119"/>
      <c r="CA834" s="119"/>
    </row>
    <row r="835" spans="2:79" ht="24" hidden="1" customHeight="1" outlineLevel="1">
      <c r="B835" s="88"/>
      <c r="C835" s="89"/>
      <c r="D835" s="89"/>
      <c r="E835" s="90"/>
      <c r="F835" s="91"/>
      <c r="G835" s="44" t="s">
        <v>14</v>
      </c>
      <c r="H835" s="96">
        <v>43335</v>
      </c>
      <c r="I835" s="105">
        <v>9</v>
      </c>
      <c r="J835" s="92"/>
      <c r="K835" s="92"/>
      <c r="L835" s="92"/>
      <c r="M835" s="93"/>
      <c r="N835" s="90"/>
      <c r="O835" s="94"/>
      <c r="P835" s="90"/>
      <c r="Q835" s="90"/>
      <c r="R835" s="94"/>
      <c r="S835" s="90"/>
      <c r="T835" s="90"/>
      <c r="U835" s="94"/>
      <c r="V835" s="44"/>
      <c r="W835" s="90"/>
      <c r="X835" s="45"/>
      <c r="Y835" s="44"/>
      <c r="Z835" s="90"/>
      <c r="AA835" s="94"/>
      <c r="AB835" s="44"/>
      <c r="AC835" s="90"/>
      <c r="AD835" s="45"/>
      <c r="AE835" s="44"/>
      <c r="AF835" s="90"/>
      <c r="AG835" s="94"/>
      <c r="AH835" s="90"/>
      <c r="AI835" s="90"/>
      <c r="AJ835" s="94"/>
      <c r="AK835" s="90"/>
      <c r="AL835" s="90"/>
      <c r="AM835" s="94"/>
      <c r="AN835" s="44"/>
      <c r="AO835" s="90"/>
      <c r="AP835" s="45"/>
      <c r="AQ835" s="44"/>
      <c r="AR835" s="90"/>
      <c r="AS835" s="97"/>
      <c r="AT835" s="98"/>
      <c r="AU835" s="98"/>
      <c r="AV835" s="98"/>
      <c r="AW835" s="98"/>
      <c r="AX835" s="98"/>
      <c r="AY835" s="98"/>
      <c r="AZ835" s="98"/>
      <c r="BA835" s="99"/>
      <c r="BB835" s="99"/>
      <c r="BC835" s="99"/>
      <c r="BD835" s="99"/>
      <c r="BE835" s="99"/>
      <c r="BF835" s="99"/>
      <c r="BG835" s="119"/>
      <c r="BH835" s="119"/>
      <c r="BI835" s="119"/>
      <c r="BJ835" s="119"/>
      <c r="BK835" s="119"/>
      <c r="BL835" s="119"/>
      <c r="BM835" s="119"/>
      <c r="BN835" s="119"/>
      <c r="BO835" s="119"/>
      <c r="BP835" s="119"/>
      <c r="BQ835" s="119"/>
      <c r="BR835" s="119"/>
      <c r="BS835" s="119"/>
      <c r="BT835" s="119"/>
      <c r="BU835" s="119"/>
      <c r="BV835" s="119"/>
      <c r="BW835" s="119"/>
      <c r="BX835" s="119"/>
      <c r="BY835" s="119"/>
      <c r="BZ835" s="119"/>
      <c r="CA835" s="119"/>
    </row>
    <row r="836" spans="2:79" ht="24" hidden="1" customHeight="1" outlineLevel="1">
      <c r="B836" s="88"/>
      <c r="C836" s="89"/>
      <c r="D836" s="89"/>
      <c r="E836" s="90"/>
      <c r="F836" s="91"/>
      <c r="G836" s="44" t="s">
        <v>14</v>
      </c>
      <c r="H836" s="96">
        <v>43336</v>
      </c>
      <c r="I836" s="105">
        <v>9</v>
      </c>
      <c r="J836" s="92"/>
      <c r="K836" s="92"/>
      <c r="L836" s="92"/>
      <c r="M836" s="93"/>
      <c r="N836" s="90"/>
      <c r="O836" s="94"/>
      <c r="P836" s="90"/>
      <c r="Q836" s="90"/>
      <c r="R836" s="94"/>
      <c r="S836" s="90"/>
      <c r="T836" s="90"/>
      <c r="U836" s="94"/>
      <c r="V836" s="44"/>
      <c r="W836" s="90"/>
      <c r="X836" s="45"/>
      <c r="Y836" s="44"/>
      <c r="Z836" s="90"/>
      <c r="AA836" s="94"/>
      <c r="AB836" s="44"/>
      <c r="AC836" s="90"/>
      <c r="AD836" s="45"/>
      <c r="AE836" s="44"/>
      <c r="AF836" s="90"/>
      <c r="AG836" s="94"/>
      <c r="AH836" s="90"/>
      <c r="AI836" s="90"/>
      <c r="AJ836" s="94"/>
      <c r="AK836" s="90"/>
      <c r="AL836" s="90"/>
      <c r="AM836" s="94"/>
      <c r="AN836" s="44"/>
      <c r="AO836" s="90"/>
      <c r="AP836" s="45"/>
      <c r="AQ836" s="44"/>
      <c r="AR836" s="90"/>
      <c r="AS836" s="97"/>
      <c r="AT836" s="98"/>
      <c r="AU836" s="98"/>
      <c r="AV836" s="98"/>
      <c r="AW836" s="98"/>
      <c r="AX836" s="98"/>
      <c r="AY836" s="98"/>
      <c r="AZ836" s="98"/>
      <c r="BA836" s="99"/>
      <c r="BB836" s="99"/>
      <c r="BC836" s="99"/>
      <c r="BD836" s="99"/>
      <c r="BE836" s="99"/>
      <c r="BF836" s="99"/>
      <c r="BG836" s="119"/>
      <c r="BH836" s="119"/>
      <c r="BI836" s="119"/>
      <c r="BJ836" s="119"/>
      <c r="BK836" s="119"/>
      <c r="BL836" s="119"/>
      <c r="BM836" s="119"/>
      <c r="BN836" s="119"/>
      <c r="BO836" s="119"/>
      <c r="BP836" s="119"/>
      <c r="BQ836" s="119"/>
      <c r="BR836" s="119"/>
      <c r="BS836" s="119"/>
      <c r="BT836" s="119"/>
      <c r="BU836" s="119"/>
      <c r="BV836" s="119"/>
      <c r="BW836" s="119"/>
      <c r="BX836" s="119"/>
      <c r="BY836" s="119"/>
      <c r="BZ836" s="119"/>
      <c r="CA836" s="119"/>
    </row>
    <row r="837" spans="2:79" ht="24" hidden="1" customHeight="1" outlineLevel="1">
      <c r="B837" s="88"/>
      <c r="C837" s="89"/>
      <c r="D837" s="89"/>
      <c r="E837" s="90"/>
      <c r="F837" s="91"/>
      <c r="G837" s="44" t="s">
        <v>14</v>
      </c>
      <c r="H837" s="96">
        <v>43337</v>
      </c>
      <c r="I837" s="105">
        <v>9</v>
      </c>
      <c r="J837" s="92"/>
      <c r="K837" s="92"/>
      <c r="L837" s="92"/>
      <c r="M837" s="93"/>
      <c r="N837" s="90"/>
      <c r="O837" s="94"/>
      <c r="P837" s="90"/>
      <c r="Q837" s="90"/>
      <c r="R837" s="94"/>
      <c r="S837" s="90"/>
      <c r="T837" s="90"/>
      <c r="U837" s="94"/>
      <c r="V837" s="44"/>
      <c r="W837" s="90"/>
      <c r="X837" s="45"/>
      <c r="Y837" s="44"/>
      <c r="Z837" s="90"/>
      <c r="AA837" s="94"/>
      <c r="AB837" s="44"/>
      <c r="AC837" s="90"/>
      <c r="AD837" s="45"/>
      <c r="AE837" s="44"/>
      <c r="AF837" s="90"/>
      <c r="AG837" s="94"/>
      <c r="AH837" s="90"/>
      <c r="AI837" s="90"/>
      <c r="AJ837" s="94"/>
      <c r="AK837" s="90"/>
      <c r="AL837" s="90"/>
      <c r="AM837" s="94"/>
      <c r="AN837" s="44"/>
      <c r="AO837" s="90"/>
      <c r="AP837" s="45"/>
      <c r="AQ837" s="44"/>
      <c r="AR837" s="90"/>
      <c r="AS837" s="97"/>
      <c r="AT837" s="98"/>
      <c r="AU837" s="98"/>
      <c r="AV837" s="98"/>
      <c r="AW837" s="98"/>
      <c r="AX837" s="98"/>
      <c r="AY837" s="98"/>
      <c r="AZ837" s="98"/>
      <c r="BA837" s="99"/>
      <c r="BB837" s="99"/>
      <c r="BC837" s="99"/>
      <c r="BD837" s="99"/>
      <c r="BE837" s="99"/>
      <c r="BF837" s="99"/>
      <c r="BG837" s="119"/>
      <c r="BH837" s="119"/>
      <c r="BI837" s="119"/>
      <c r="BJ837" s="119"/>
      <c r="BK837" s="119"/>
      <c r="BL837" s="119"/>
      <c r="BM837" s="119"/>
      <c r="BN837" s="119"/>
      <c r="BO837" s="119"/>
      <c r="BP837" s="119"/>
      <c r="BQ837" s="119"/>
      <c r="BR837" s="119"/>
      <c r="BS837" s="119"/>
      <c r="BT837" s="119"/>
      <c r="BU837" s="119"/>
      <c r="BV837" s="119"/>
      <c r="BW837" s="119"/>
      <c r="BX837" s="119"/>
      <c r="BY837" s="119"/>
      <c r="BZ837" s="119"/>
      <c r="CA837" s="119"/>
    </row>
    <row r="838" spans="2:79" ht="24" hidden="1" customHeight="1" outlineLevel="1">
      <c r="B838" s="88"/>
      <c r="C838" s="89"/>
      <c r="D838" s="89"/>
      <c r="E838" s="90"/>
      <c r="F838" s="91"/>
      <c r="G838" s="44" t="s">
        <v>14</v>
      </c>
      <c r="H838" s="96">
        <v>43338</v>
      </c>
      <c r="I838" s="105">
        <v>9</v>
      </c>
      <c r="J838" s="92"/>
      <c r="K838" s="92"/>
      <c r="L838" s="92"/>
      <c r="M838" s="93"/>
      <c r="N838" s="90"/>
      <c r="O838" s="94"/>
      <c r="P838" s="90"/>
      <c r="Q838" s="90"/>
      <c r="R838" s="94"/>
      <c r="S838" s="90"/>
      <c r="T838" s="90"/>
      <c r="U838" s="94"/>
      <c r="V838" s="44"/>
      <c r="W838" s="90"/>
      <c r="X838" s="45"/>
      <c r="Y838" s="44"/>
      <c r="Z838" s="90"/>
      <c r="AA838" s="94"/>
      <c r="AB838" s="44"/>
      <c r="AC838" s="90"/>
      <c r="AD838" s="45"/>
      <c r="AE838" s="44"/>
      <c r="AF838" s="90"/>
      <c r="AG838" s="94"/>
      <c r="AH838" s="90"/>
      <c r="AI838" s="90"/>
      <c r="AJ838" s="94"/>
      <c r="AK838" s="90"/>
      <c r="AL838" s="90"/>
      <c r="AM838" s="94"/>
      <c r="AN838" s="44"/>
      <c r="AO838" s="90"/>
      <c r="AP838" s="45"/>
      <c r="AQ838" s="44"/>
      <c r="AR838" s="90"/>
      <c r="AS838" s="97"/>
      <c r="AT838" s="98"/>
      <c r="AU838" s="98"/>
      <c r="AV838" s="98"/>
      <c r="AW838" s="98"/>
      <c r="AX838" s="98"/>
      <c r="AY838" s="98"/>
      <c r="AZ838" s="98"/>
      <c r="BA838" s="99"/>
      <c r="BB838" s="99"/>
      <c r="BC838" s="99"/>
      <c r="BD838" s="99"/>
      <c r="BE838" s="99"/>
      <c r="BF838" s="99"/>
      <c r="BG838" s="119"/>
      <c r="BH838" s="119"/>
      <c r="BI838" s="119"/>
      <c r="BJ838" s="119"/>
      <c r="BK838" s="119"/>
      <c r="BL838" s="119"/>
      <c r="BM838" s="119"/>
      <c r="BN838" s="119"/>
      <c r="BO838" s="119"/>
      <c r="BP838" s="119"/>
      <c r="BQ838" s="119"/>
      <c r="BR838" s="119"/>
      <c r="BS838" s="119"/>
      <c r="BT838" s="119"/>
      <c r="BU838" s="119"/>
      <c r="BV838" s="119"/>
      <c r="BW838" s="119"/>
      <c r="BX838" s="119"/>
      <c r="BY838" s="119"/>
      <c r="BZ838" s="119"/>
      <c r="CA838" s="119"/>
    </row>
    <row r="839" spans="2:79" ht="24" hidden="1" customHeight="1" outlineLevel="1">
      <c r="B839" s="88"/>
      <c r="C839" s="89"/>
      <c r="D839" s="89"/>
      <c r="E839" s="90"/>
      <c r="F839" s="91"/>
      <c r="G839" s="44" t="s">
        <v>14</v>
      </c>
      <c r="H839" s="96">
        <v>43339</v>
      </c>
      <c r="I839" s="105">
        <v>9</v>
      </c>
      <c r="J839" s="92"/>
      <c r="K839" s="92"/>
      <c r="L839" s="92"/>
      <c r="M839" s="93"/>
      <c r="N839" s="90"/>
      <c r="O839" s="94"/>
      <c r="P839" s="90"/>
      <c r="Q839" s="90"/>
      <c r="R839" s="94"/>
      <c r="S839" s="90"/>
      <c r="T839" s="90"/>
      <c r="U839" s="94"/>
      <c r="V839" s="44"/>
      <c r="W839" s="90"/>
      <c r="X839" s="45"/>
      <c r="Y839" s="44"/>
      <c r="Z839" s="90"/>
      <c r="AA839" s="94"/>
      <c r="AB839" s="44"/>
      <c r="AC839" s="90"/>
      <c r="AD839" s="45"/>
      <c r="AE839" s="44"/>
      <c r="AF839" s="90"/>
      <c r="AG839" s="94"/>
      <c r="AH839" s="90"/>
      <c r="AI839" s="90"/>
      <c r="AJ839" s="94"/>
      <c r="AK839" s="90"/>
      <c r="AL839" s="90"/>
      <c r="AM839" s="94"/>
      <c r="AN839" s="44"/>
      <c r="AO839" s="90"/>
      <c r="AP839" s="45"/>
      <c r="AQ839" s="44"/>
      <c r="AR839" s="90"/>
      <c r="AS839" s="97"/>
      <c r="AT839" s="98"/>
      <c r="AU839" s="98"/>
      <c r="AV839" s="98"/>
      <c r="AW839" s="98"/>
      <c r="AX839" s="98"/>
      <c r="AY839" s="98"/>
      <c r="AZ839" s="98"/>
      <c r="BA839" s="99"/>
      <c r="BB839" s="99"/>
      <c r="BC839" s="99"/>
      <c r="BD839" s="99"/>
      <c r="BE839" s="99"/>
      <c r="BF839" s="99"/>
      <c r="BG839" s="119"/>
      <c r="BH839" s="119"/>
      <c r="BI839" s="119"/>
      <c r="BJ839" s="119"/>
      <c r="BK839" s="119"/>
      <c r="BL839" s="119"/>
      <c r="BM839" s="119"/>
      <c r="BN839" s="119"/>
      <c r="BO839" s="119"/>
      <c r="BP839" s="119"/>
      <c r="BQ839" s="119"/>
      <c r="BR839" s="119"/>
      <c r="BS839" s="119"/>
      <c r="BT839" s="119"/>
      <c r="BU839" s="119"/>
      <c r="BV839" s="119"/>
      <c r="BW839" s="119"/>
      <c r="BX839" s="119"/>
      <c r="BY839" s="119"/>
      <c r="BZ839" s="119"/>
      <c r="CA839" s="119"/>
    </row>
    <row r="840" spans="2:79" ht="24" hidden="1" customHeight="1" outlineLevel="1">
      <c r="B840" s="88"/>
      <c r="C840" s="89"/>
      <c r="D840" s="89"/>
      <c r="E840" s="90"/>
      <c r="F840" s="91"/>
      <c r="G840" s="44" t="s">
        <v>14</v>
      </c>
      <c r="H840" s="96">
        <v>43340</v>
      </c>
      <c r="I840" s="105">
        <v>9</v>
      </c>
      <c r="J840" s="92"/>
      <c r="K840" s="92"/>
      <c r="L840" s="92"/>
      <c r="M840" s="93"/>
      <c r="N840" s="90"/>
      <c r="O840" s="94"/>
      <c r="P840" s="90"/>
      <c r="Q840" s="90"/>
      <c r="R840" s="94"/>
      <c r="S840" s="90"/>
      <c r="T840" s="90"/>
      <c r="U840" s="94"/>
      <c r="V840" s="44"/>
      <c r="W840" s="90"/>
      <c r="X840" s="45"/>
      <c r="Y840" s="44"/>
      <c r="Z840" s="90"/>
      <c r="AA840" s="94"/>
      <c r="AB840" s="44"/>
      <c r="AC840" s="90"/>
      <c r="AD840" s="45"/>
      <c r="AE840" s="44"/>
      <c r="AF840" s="90"/>
      <c r="AG840" s="94"/>
      <c r="AH840" s="90"/>
      <c r="AI840" s="90"/>
      <c r="AJ840" s="94"/>
      <c r="AK840" s="90"/>
      <c r="AL840" s="90"/>
      <c r="AM840" s="94"/>
      <c r="AN840" s="44"/>
      <c r="AO840" s="90"/>
      <c r="AP840" s="45"/>
      <c r="AQ840" s="44"/>
      <c r="AR840" s="90"/>
      <c r="AS840" s="97"/>
      <c r="AT840" s="98"/>
      <c r="AU840" s="98"/>
      <c r="AV840" s="98"/>
      <c r="AW840" s="98"/>
      <c r="AX840" s="98"/>
      <c r="AY840" s="98"/>
      <c r="AZ840" s="98"/>
      <c r="BA840" s="99"/>
      <c r="BB840" s="99"/>
      <c r="BC840" s="99"/>
      <c r="BD840" s="99"/>
      <c r="BE840" s="99"/>
      <c r="BF840" s="99"/>
      <c r="BG840" s="119"/>
      <c r="BH840" s="119"/>
      <c r="BI840" s="119"/>
      <c r="BJ840" s="119"/>
      <c r="BK840" s="119"/>
      <c r="BL840" s="119"/>
      <c r="BM840" s="119"/>
      <c r="BN840" s="119"/>
      <c r="BO840" s="119"/>
      <c r="BP840" s="119"/>
      <c r="BQ840" s="119"/>
      <c r="BR840" s="119"/>
      <c r="BS840" s="119"/>
      <c r="BT840" s="119"/>
      <c r="BU840" s="119"/>
      <c r="BV840" s="119"/>
      <c r="BW840" s="119"/>
      <c r="BX840" s="119"/>
      <c r="BY840" s="119"/>
      <c r="BZ840" s="119"/>
      <c r="CA840" s="119"/>
    </row>
    <row r="841" spans="2:79" ht="24" hidden="1" customHeight="1" outlineLevel="1">
      <c r="B841" s="88"/>
      <c r="C841" s="89"/>
      <c r="D841" s="89"/>
      <c r="E841" s="90"/>
      <c r="F841" s="91"/>
      <c r="G841" s="44" t="s">
        <v>14</v>
      </c>
      <c r="H841" s="96">
        <v>43341</v>
      </c>
      <c r="I841" s="105">
        <v>9</v>
      </c>
      <c r="J841" s="92"/>
      <c r="K841" s="92"/>
      <c r="L841" s="92"/>
      <c r="M841" s="93"/>
      <c r="N841" s="90"/>
      <c r="O841" s="94"/>
      <c r="P841" s="90"/>
      <c r="Q841" s="90"/>
      <c r="R841" s="94"/>
      <c r="S841" s="90"/>
      <c r="T841" s="90"/>
      <c r="U841" s="94"/>
      <c r="V841" s="44"/>
      <c r="W841" s="90"/>
      <c r="X841" s="45"/>
      <c r="Y841" s="44"/>
      <c r="Z841" s="90"/>
      <c r="AA841" s="94"/>
      <c r="AB841" s="44"/>
      <c r="AC841" s="90"/>
      <c r="AD841" s="45"/>
      <c r="AE841" s="44"/>
      <c r="AF841" s="90"/>
      <c r="AG841" s="94"/>
      <c r="AH841" s="90"/>
      <c r="AI841" s="90"/>
      <c r="AJ841" s="94"/>
      <c r="AK841" s="90"/>
      <c r="AL841" s="90"/>
      <c r="AM841" s="94"/>
      <c r="AN841" s="44"/>
      <c r="AO841" s="90"/>
      <c r="AP841" s="45"/>
      <c r="AQ841" s="44"/>
      <c r="AR841" s="90"/>
      <c r="AS841" s="97"/>
      <c r="AT841" s="98"/>
      <c r="AU841" s="98"/>
      <c r="AV841" s="98"/>
      <c r="AW841" s="98"/>
      <c r="AX841" s="98"/>
      <c r="AY841" s="98"/>
      <c r="AZ841" s="98"/>
      <c r="BA841" s="99"/>
      <c r="BB841" s="99"/>
      <c r="BC841" s="99"/>
      <c r="BD841" s="99"/>
      <c r="BE841" s="99"/>
      <c r="BF841" s="99"/>
      <c r="BG841" s="119"/>
      <c r="BH841" s="119"/>
      <c r="BI841" s="119"/>
      <c r="BJ841" s="119"/>
      <c r="BK841" s="119"/>
      <c r="BL841" s="119"/>
      <c r="BM841" s="119"/>
      <c r="BN841" s="119"/>
      <c r="BO841" s="119"/>
      <c r="BP841" s="119"/>
      <c r="BQ841" s="119"/>
      <c r="BR841" s="119"/>
      <c r="BS841" s="119"/>
      <c r="BT841" s="119"/>
      <c r="BU841" s="119"/>
      <c r="BV841" s="119"/>
      <c r="BW841" s="119"/>
      <c r="BX841" s="119"/>
      <c r="BY841" s="119"/>
      <c r="BZ841" s="119"/>
      <c r="CA841" s="119"/>
    </row>
    <row r="842" spans="2:79" ht="24" hidden="1" customHeight="1" outlineLevel="1">
      <c r="B842" s="88"/>
      <c r="C842" s="89"/>
      <c r="D842" s="89"/>
      <c r="E842" s="90"/>
      <c r="F842" s="91"/>
      <c r="G842" s="44" t="s">
        <v>14</v>
      </c>
      <c r="H842" s="96">
        <v>43342</v>
      </c>
      <c r="I842" s="105">
        <v>9</v>
      </c>
      <c r="J842" s="92"/>
      <c r="K842" s="92"/>
      <c r="L842" s="92"/>
      <c r="M842" s="93"/>
      <c r="N842" s="90"/>
      <c r="O842" s="94"/>
      <c r="P842" s="90"/>
      <c r="Q842" s="90"/>
      <c r="R842" s="94"/>
      <c r="S842" s="90"/>
      <c r="T842" s="90"/>
      <c r="U842" s="94"/>
      <c r="V842" s="44"/>
      <c r="W842" s="90"/>
      <c r="X842" s="45"/>
      <c r="Y842" s="44"/>
      <c r="Z842" s="90"/>
      <c r="AA842" s="94"/>
      <c r="AB842" s="44"/>
      <c r="AC842" s="90"/>
      <c r="AD842" s="45"/>
      <c r="AE842" s="44"/>
      <c r="AF842" s="90"/>
      <c r="AG842" s="94"/>
      <c r="AH842" s="90"/>
      <c r="AI842" s="90"/>
      <c r="AJ842" s="94"/>
      <c r="AK842" s="90"/>
      <c r="AL842" s="90"/>
      <c r="AM842" s="94"/>
      <c r="AN842" s="44"/>
      <c r="AO842" s="90"/>
      <c r="AP842" s="45"/>
      <c r="AQ842" s="44"/>
      <c r="AR842" s="90"/>
      <c r="AS842" s="97"/>
      <c r="AT842" s="98"/>
      <c r="AU842" s="98"/>
      <c r="AV842" s="98"/>
      <c r="AW842" s="98"/>
      <c r="AX842" s="98"/>
      <c r="AY842" s="98"/>
      <c r="AZ842" s="98"/>
      <c r="BA842" s="99"/>
      <c r="BB842" s="99"/>
      <c r="BC842" s="99"/>
      <c r="BD842" s="99"/>
      <c r="BE842" s="99"/>
      <c r="BF842" s="99"/>
      <c r="BG842" s="119"/>
      <c r="BH842" s="119"/>
      <c r="BI842" s="119"/>
      <c r="BJ842" s="119"/>
      <c r="BK842" s="119"/>
      <c r="BL842" s="119"/>
      <c r="BM842" s="119"/>
      <c r="BN842" s="119"/>
      <c r="BO842" s="119"/>
      <c r="BP842" s="119"/>
      <c r="BQ842" s="119"/>
      <c r="BR842" s="119"/>
      <c r="BS842" s="119"/>
      <c r="BT842" s="119"/>
      <c r="BU842" s="119"/>
      <c r="BV842" s="119"/>
      <c r="BW842" s="119"/>
      <c r="BX842" s="119"/>
      <c r="BY842" s="119"/>
      <c r="BZ842" s="119"/>
      <c r="CA842" s="119"/>
    </row>
    <row r="843" spans="2:79" ht="24" hidden="1" customHeight="1" outlineLevel="1">
      <c r="B843" s="88"/>
      <c r="C843" s="89"/>
      <c r="D843" s="89"/>
      <c r="E843" s="90"/>
      <c r="F843" s="91"/>
      <c r="G843" s="44" t="s">
        <v>14</v>
      </c>
      <c r="H843" s="96">
        <v>43343</v>
      </c>
      <c r="I843" s="105">
        <v>9</v>
      </c>
      <c r="J843" s="92"/>
      <c r="K843" s="92"/>
      <c r="L843" s="92"/>
      <c r="M843" s="93"/>
      <c r="N843" s="90"/>
      <c r="O843" s="94"/>
      <c r="P843" s="90"/>
      <c r="Q843" s="90"/>
      <c r="R843" s="94"/>
      <c r="S843" s="90"/>
      <c r="T843" s="90"/>
      <c r="U843" s="94"/>
      <c r="V843" s="44"/>
      <c r="W843" s="90"/>
      <c r="X843" s="45"/>
      <c r="Y843" s="44"/>
      <c r="Z843" s="90"/>
      <c r="AA843" s="94"/>
      <c r="AB843" s="44"/>
      <c r="AC843" s="90"/>
      <c r="AD843" s="45"/>
      <c r="AE843" s="44"/>
      <c r="AF843" s="90"/>
      <c r="AG843" s="94"/>
      <c r="AH843" s="90"/>
      <c r="AI843" s="90"/>
      <c r="AJ843" s="94"/>
      <c r="AK843" s="90"/>
      <c r="AL843" s="90"/>
      <c r="AM843" s="94"/>
      <c r="AN843" s="44"/>
      <c r="AO843" s="90"/>
      <c r="AP843" s="45"/>
      <c r="AQ843" s="44"/>
      <c r="AR843" s="90"/>
      <c r="AS843" s="97"/>
      <c r="AT843" s="98"/>
      <c r="AU843" s="98"/>
      <c r="AV843" s="98"/>
      <c r="AW843" s="98"/>
      <c r="AX843" s="98"/>
      <c r="AY843" s="98"/>
      <c r="AZ843" s="98"/>
      <c r="BA843" s="99"/>
      <c r="BB843" s="99"/>
      <c r="BC843" s="99"/>
      <c r="BD843" s="99"/>
      <c r="BE843" s="99"/>
      <c r="BF843" s="99"/>
      <c r="BG843" s="119"/>
      <c r="BH843" s="119"/>
      <c r="BI843" s="119"/>
      <c r="BJ843" s="119"/>
      <c r="BK843" s="119"/>
      <c r="BL843" s="119"/>
      <c r="BM843" s="119"/>
      <c r="BN843" s="119"/>
      <c r="BO843" s="119"/>
      <c r="BP843" s="119"/>
      <c r="BQ843" s="119"/>
      <c r="BR843" s="119"/>
      <c r="BS843" s="119"/>
      <c r="BT843" s="119"/>
      <c r="BU843" s="119"/>
      <c r="BV843" s="119"/>
      <c r="BW843" s="119"/>
      <c r="BX843" s="119"/>
      <c r="BY843" s="119"/>
      <c r="BZ843" s="119"/>
      <c r="CA843" s="119"/>
    </row>
    <row r="844" spans="2:79" ht="24" hidden="1" customHeight="1" outlineLevel="1">
      <c r="B844" s="88"/>
      <c r="C844" s="89"/>
      <c r="D844" s="89"/>
      <c r="E844" s="90"/>
      <c r="F844" s="91"/>
      <c r="G844" s="44" t="s">
        <v>14</v>
      </c>
      <c r="H844" s="96">
        <v>43344</v>
      </c>
      <c r="I844" s="105">
        <v>9</v>
      </c>
      <c r="J844" s="92"/>
      <c r="K844" s="92"/>
      <c r="L844" s="92"/>
      <c r="M844" s="93"/>
      <c r="N844" s="90"/>
      <c r="O844" s="94"/>
      <c r="P844" s="90"/>
      <c r="Q844" s="90"/>
      <c r="R844" s="94"/>
      <c r="S844" s="90"/>
      <c r="T844" s="90"/>
      <c r="U844" s="94"/>
      <c r="V844" s="44"/>
      <c r="W844" s="90"/>
      <c r="X844" s="45"/>
      <c r="Y844" s="44"/>
      <c r="Z844" s="90"/>
      <c r="AA844" s="94"/>
      <c r="AB844" s="44"/>
      <c r="AC844" s="90"/>
      <c r="AD844" s="45"/>
      <c r="AE844" s="44"/>
      <c r="AF844" s="90"/>
      <c r="AG844" s="94"/>
      <c r="AH844" s="90"/>
      <c r="AI844" s="90"/>
      <c r="AJ844" s="94"/>
      <c r="AK844" s="90"/>
      <c r="AL844" s="90"/>
      <c r="AM844" s="94"/>
      <c r="AN844" s="44"/>
      <c r="AO844" s="90"/>
      <c r="AP844" s="45"/>
      <c r="AQ844" s="44"/>
      <c r="AR844" s="90"/>
      <c r="AS844" s="97"/>
      <c r="AT844" s="98"/>
      <c r="AU844" s="98"/>
      <c r="AV844" s="98"/>
      <c r="AW844" s="98"/>
      <c r="AX844" s="98"/>
      <c r="AY844" s="98"/>
      <c r="AZ844" s="98"/>
      <c r="BA844" s="99"/>
      <c r="BB844" s="99"/>
      <c r="BC844" s="99"/>
      <c r="BD844" s="99"/>
      <c r="BE844" s="99"/>
      <c r="BF844" s="99"/>
      <c r="BG844" s="119"/>
      <c r="BH844" s="119"/>
      <c r="BI844" s="119"/>
      <c r="BJ844" s="119"/>
      <c r="BK844" s="119"/>
      <c r="BL844" s="119"/>
      <c r="BM844" s="119"/>
      <c r="BN844" s="119"/>
      <c r="BO844" s="119"/>
      <c r="BP844" s="119"/>
      <c r="BQ844" s="119"/>
      <c r="BR844" s="119"/>
      <c r="BS844" s="119"/>
      <c r="BT844" s="119"/>
      <c r="BU844" s="119"/>
      <c r="BV844" s="119"/>
      <c r="BW844" s="119"/>
      <c r="BX844" s="119"/>
      <c r="BY844" s="119"/>
      <c r="BZ844" s="119"/>
      <c r="CA844" s="119"/>
    </row>
    <row r="845" spans="2:79" ht="24" hidden="1" customHeight="1" outlineLevel="1">
      <c r="B845" s="88"/>
      <c r="C845" s="89"/>
      <c r="D845" s="89"/>
      <c r="E845" s="90"/>
      <c r="F845" s="91"/>
      <c r="G845" s="44" t="s">
        <v>14</v>
      </c>
      <c r="H845" s="96">
        <v>43345</v>
      </c>
      <c r="I845" s="105">
        <v>9</v>
      </c>
      <c r="J845" s="92"/>
      <c r="K845" s="92"/>
      <c r="L845" s="92"/>
      <c r="M845" s="93"/>
      <c r="N845" s="90"/>
      <c r="O845" s="94"/>
      <c r="P845" s="90"/>
      <c r="Q845" s="90"/>
      <c r="R845" s="94"/>
      <c r="S845" s="90"/>
      <c r="T845" s="90"/>
      <c r="U845" s="94"/>
      <c r="V845" s="44"/>
      <c r="W845" s="90"/>
      <c r="X845" s="45"/>
      <c r="Y845" s="44"/>
      <c r="Z845" s="90"/>
      <c r="AA845" s="94"/>
      <c r="AB845" s="44"/>
      <c r="AC845" s="90"/>
      <c r="AD845" s="45"/>
      <c r="AE845" s="44"/>
      <c r="AF845" s="90"/>
      <c r="AG845" s="94"/>
      <c r="AH845" s="90"/>
      <c r="AI845" s="90"/>
      <c r="AJ845" s="94"/>
      <c r="AK845" s="90"/>
      <c r="AL845" s="90"/>
      <c r="AM845" s="94"/>
      <c r="AN845" s="44"/>
      <c r="AO845" s="90"/>
      <c r="AP845" s="45"/>
      <c r="AQ845" s="44"/>
      <c r="AR845" s="90"/>
      <c r="AS845" s="97"/>
      <c r="AT845" s="98"/>
      <c r="AU845" s="98"/>
      <c r="AV845" s="98"/>
      <c r="AW845" s="98"/>
      <c r="AX845" s="98"/>
      <c r="AY845" s="98"/>
      <c r="AZ845" s="98"/>
      <c r="BA845" s="99"/>
      <c r="BB845" s="99"/>
      <c r="BC845" s="99"/>
      <c r="BD845" s="99"/>
      <c r="BE845" s="99"/>
      <c r="BF845" s="99"/>
      <c r="BG845" s="119"/>
      <c r="BH845" s="119"/>
      <c r="BI845" s="119"/>
      <c r="BJ845" s="119"/>
      <c r="BK845" s="119"/>
      <c r="BL845" s="119"/>
      <c r="BM845" s="119"/>
      <c r="BN845" s="119"/>
      <c r="BO845" s="119"/>
      <c r="BP845" s="119"/>
      <c r="BQ845" s="119"/>
      <c r="BR845" s="119"/>
      <c r="BS845" s="119"/>
      <c r="BT845" s="119"/>
      <c r="BU845" s="119"/>
      <c r="BV845" s="119"/>
      <c r="BW845" s="119"/>
      <c r="BX845" s="119"/>
      <c r="BY845" s="119"/>
      <c r="BZ845" s="119"/>
      <c r="CA845" s="119"/>
    </row>
    <row r="846" spans="2:79" ht="24" customHeight="1" collapsed="1">
      <c r="B846" s="44" t="s">
        <v>256</v>
      </c>
      <c r="C846" s="79" t="s">
        <v>212</v>
      </c>
      <c r="D846" s="79">
        <v>2</v>
      </c>
      <c r="E846" s="44">
        <v>1841</v>
      </c>
      <c r="F846" s="80" t="s">
        <v>245</v>
      </c>
      <c r="G846" s="44" t="s">
        <v>14</v>
      </c>
      <c r="H846" s="44"/>
      <c r="I846" s="105"/>
      <c r="J846" s="81">
        <v>38078</v>
      </c>
      <c r="K846" s="81" t="s">
        <v>172</v>
      </c>
      <c r="L846" s="81" t="s">
        <v>173</v>
      </c>
      <c r="M846" s="45"/>
      <c r="N846" s="44"/>
      <c r="O846" s="44"/>
      <c r="P846" s="45"/>
      <c r="Q846" s="44"/>
      <c r="R846" s="44"/>
      <c r="S846" s="45"/>
      <c r="T846" s="44"/>
      <c r="U846" s="44"/>
      <c r="V846" s="45"/>
      <c r="W846" s="44"/>
      <c r="X846" s="44"/>
      <c r="Y846" s="45"/>
      <c r="Z846" s="44"/>
      <c r="AA846" s="44"/>
      <c r="AB846" s="45"/>
      <c r="AC846" s="44"/>
      <c r="AD846" s="44"/>
      <c r="AE846" s="45"/>
      <c r="AF846" s="46" t="s">
        <v>211</v>
      </c>
      <c r="AG846" s="46" t="s">
        <v>211</v>
      </c>
      <c r="AH846" s="46" t="s">
        <v>211</v>
      </c>
      <c r="AI846" s="46" t="s">
        <v>211</v>
      </c>
      <c r="AJ846" s="44"/>
      <c r="AK846" s="45"/>
      <c r="AL846" s="44"/>
      <c r="AM846" s="44"/>
      <c r="AN846" s="45"/>
      <c r="AO846" s="44"/>
      <c r="AP846" s="44"/>
      <c r="AQ846" s="45"/>
      <c r="AR846" s="44"/>
      <c r="AS846" s="99">
        <v>9</v>
      </c>
      <c r="AT846" s="97">
        <v>9</v>
      </c>
      <c r="AU846" s="97">
        <v>9</v>
      </c>
      <c r="AV846" s="97">
        <v>9</v>
      </c>
      <c r="AW846" s="97">
        <v>9</v>
      </c>
      <c r="AX846" s="97">
        <v>9</v>
      </c>
      <c r="AY846" s="97">
        <v>9</v>
      </c>
      <c r="AZ846" s="97">
        <v>9</v>
      </c>
      <c r="BA846" s="98">
        <v>0</v>
      </c>
      <c r="BB846" s="98">
        <v>0</v>
      </c>
      <c r="BC846" s="98">
        <v>0</v>
      </c>
      <c r="BD846" s="98">
        <v>0</v>
      </c>
      <c r="BE846" s="98">
        <v>0</v>
      </c>
      <c r="BF846" s="98">
        <v>0</v>
      </c>
      <c r="BG846" s="98">
        <v>0</v>
      </c>
      <c r="BH846" s="99">
        <v>9</v>
      </c>
      <c r="BI846" s="99">
        <v>9</v>
      </c>
      <c r="BJ846" s="99">
        <v>9</v>
      </c>
      <c r="BK846" s="99">
        <v>9</v>
      </c>
      <c r="BL846" s="99">
        <v>9</v>
      </c>
      <c r="BM846" s="99">
        <v>9</v>
      </c>
      <c r="BN846" s="99">
        <v>9</v>
      </c>
      <c r="BO846" s="97">
        <v>9</v>
      </c>
      <c r="BP846" s="97">
        <v>9</v>
      </c>
      <c r="BQ846" s="97">
        <v>9</v>
      </c>
      <c r="BR846" s="97">
        <v>9</v>
      </c>
      <c r="BS846" s="97">
        <v>9</v>
      </c>
      <c r="BT846" s="97">
        <v>9</v>
      </c>
      <c r="BU846" s="99">
        <v>9</v>
      </c>
      <c r="BV846" s="97">
        <v>9</v>
      </c>
      <c r="BW846" s="97">
        <v>9</v>
      </c>
      <c r="BX846" s="97">
        <v>9</v>
      </c>
      <c r="BY846" s="97">
        <v>9</v>
      </c>
      <c r="BZ846" s="97">
        <v>9</v>
      </c>
      <c r="CA846" s="97">
        <v>9</v>
      </c>
    </row>
    <row r="847" spans="2:79" ht="24" hidden="1" customHeight="1" outlineLevel="1">
      <c r="B847" s="88"/>
      <c r="C847" s="89"/>
      <c r="D847" s="89"/>
      <c r="E847" s="90"/>
      <c r="F847" s="91"/>
      <c r="G847" s="90" t="s">
        <v>14</v>
      </c>
      <c r="H847" s="96">
        <v>43318</v>
      </c>
      <c r="I847" s="105"/>
      <c r="J847" s="92"/>
      <c r="K847" s="92"/>
      <c r="L847" s="92"/>
      <c r="M847" s="93"/>
      <c r="N847" s="90"/>
      <c r="O847" s="94"/>
      <c r="P847" s="90"/>
      <c r="Q847" s="90"/>
      <c r="R847" s="94"/>
      <c r="S847" s="90"/>
      <c r="T847" s="90"/>
      <c r="U847" s="94"/>
      <c r="V847" s="45"/>
      <c r="W847" s="90"/>
      <c r="X847" s="44"/>
      <c r="Y847" s="45"/>
      <c r="Z847" s="90"/>
      <c r="AA847" s="94"/>
      <c r="AB847" s="45"/>
      <c r="AC847" s="90"/>
      <c r="AD847" s="44"/>
      <c r="AE847" s="45"/>
      <c r="AF847" s="90"/>
      <c r="AG847" s="94"/>
      <c r="AH847" s="90"/>
      <c r="AI847" s="90"/>
      <c r="AJ847" s="94"/>
      <c r="AK847" s="90"/>
      <c r="AL847" s="90"/>
      <c r="AM847" s="94"/>
      <c r="AN847" s="45"/>
      <c r="AO847" s="90"/>
      <c r="AP847" s="44"/>
      <c r="AQ847" s="45"/>
      <c r="AR847" s="90"/>
      <c r="AS847" s="97"/>
      <c r="AT847" s="98"/>
      <c r="AU847" s="98"/>
      <c r="AV847" s="98"/>
      <c r="AW847" s="98"/>
      <c r="AX847" s="98"/>
      <c r="AY847" s="98"/>
      <c r="AZ847" s="98"/>
      <c r="BA847" s="99"/>
      <c r="BB847" s="99"/>
      <c r="BC847" s="99"/>
      <c r="BD847" s="99"/>
      <c r="BE847" s="99"/>
      <c r="BF847" s="99"/>
      <c r="BG847" s="119"/>
      <c r="BH847" s="119"/>
      <c r="BI847" s="119"/>
      <c r="BJ847" s="119"/>
      <c r="BK847" s="119"/>
      <c r="BL847" s="119"/>
      <c r="BM847" s="119"/>
      <c r="BN847" s="119"/>
      <c r="BO847" s="119"/>
      <c r="BP847" s="119"/>
      <c r="BQ847" s="119"/>
      <c r="BR847" s="119"/>
      <c r="BS847" s="119"/>
      <c r="BT847" s="119"/>
      <c r="BU847" s="119"/>
      <c r="BV847" s="119"/>
      <c r="BW847" s="119"/>
      <c r="BX847" s="119"/>
      <c r="BY847" s="119"/>
      <c r="BZ847" s="119"/>
      <c r="CA847" s="119"/>
    </row>
    <row r="848" spans="2:79" ht="24" hidden="1" customHeight="1" outlineLevel="1">
      <c r="B848" s="88"/>
      <c r="C848" s="89"/>
      <c r="D848" s="89"/>
      <c r="E848" s="90"/>
      <c r="F848" s="91"/>
      <c r="G848" s="90" t="s">
        <v>14</v>
      </c>
      <c r="H848" s="96">
        <v>43319</v>
      </c>
      <c r="I848" s="105"/>
      <c r="J848" s="92"/>
      <c r="K848" s="92"/>
      <c r="L848" s="92"/>
      <c r="M848" s="93"/>
      <c r="N848" s="90"/>
      <c r="O848" s="94"/>
      <c r="P848" s="90"/>
      <c r="Q848" s="90"/>
      <c r="R848" s="94"/>
      <c r="S848" s="90"/>
      <c r="T848" s="90"/>
      <c r="U848" s="94"/>
      <c r="V848" s="45"/>
      <c r="W848" s="90"/>
      <c r="X848" s="44"/>
      <c r="Y848" s="45"/>
      <c r="Z848" s="90"/>
      <c r="AA848" s="94"/>
      <c r="AB848" s="45"/>
      <c r="AC848" s="90"/>
      <c r="AD848" s="44"/>
      <c r="AE848" s="45"/>
      <c r="AF848" s="90"/>
      <c r="AG848" s="94"/>
      <c r="AH848" s="90"/>
      <c r="AI848" s="90"/>
      <c r="AJ848" s="94"/>
      <c r="AK848" s="90"/>
      <c r="AL848" s="90"/>
      <c r="AM848" s="94"/>
      <c r="AN848" s="45"/>
      <c r="AO848" s="90"/>
      <c r="AP848" s="44"/>
      <c r="AQ848" s="45"/>
      <c r="AR848" s="90"/>
      <c r="AS848" s="97"/>
      <c r="AT848" s="98"/>
      <c r="AU848" s="98"/>
      <c r="AV848" s="98"/>
      <c r="AW848" s="98"/>
      <c r="AX848" s="98"/>
      <c r="AY848" s="98"/>
      <c r="AZ848" s="98"/>
      <c r="BA848" s="99"/>
      <c r="BB848" s="99"/>
      <c r="BC848" s="99"/>
      <c r="BD848" s="99"/>
      <c r="BE848" s="99"/>
      <c r="BF848" s="99"/>
      <c r="BG848" s="119"/>
      <c r="BH848" s="119"/>
      <c r="BI848" s="119"/>
      <c r="BJ848" s="119"/>
      <c r="BK848" s="119"/>
      <c r="BL848" s="119"/>
      <c r="BM848" s="119"/>
      <c r="BN848" s="119"/>
      <c r="BO848" s="119"/>
      <c r="BP848" s="119"/>
      <c r="BQ848" s="119"/>
      <c r="BR848" s="119"/>
      <c r="BS848" s="119"/>
      <c r="BT848" s="119"/>
      <c r="BU848" s="119"/>
      <c r="BV848" s="119"/>
      <c r="BW848" s="119"/>
      <c r="BX848" s="119"/>
      <c r="BY848" s="119"/>
      <c r="BZ848" s="119"/>
      <c r="CA848" s="119"/>
    </row>
    <row r="849" spans="2:79" ht="24" hidden="1" customHeight="1" outlineLevel="1">
      <c r="B849" s="88"/>
      <c r="C849" s="89"/>
      <c r="D849" s="89"/>
      <c r="E849" s="90"/>
      <c r="F849" s="91"/>
      <c r="G849" s="90" t="s">
        <v>14</v>
      </c>
      <c r="H849" s="96">
        <v>43320</v>
      </c>
      <c r="I849" s="105"/>
      <c r="J849" s="92"/>
      <c r="K849" s="92"/>
      <c r="L849" s="92"/>
      <c r="M849" s="93"/>
      <c r="N849" s="90"/>
      <c r="O849" s="94"/>
      <c r="P849" s="90"/>
      <c r="Q849" s="90"/>
      <c r="R849" s="94"/>
      <c r="S849" s="90"/>
      <c r="T849" s="90"/>
      <c r="U849" s="94"/>
      <c r="V849" s="45"/>
      <c r="W849" s="90"/>
      <c r="X849" s="44"/>
      <c r="Y849" s="45"/>
      <c r="Z849" s="90"/>
      <c r="AA849" s="94"/>
      <c r="AB849" s="45"/>
      <c r="AC849" s="90"/>
      <c r="AD849" s="44"/>
      <c r="AE849" s="45"/>
      <c r="AF849" s="90"/>
      <c r="AG849" s="94"/>
      <c r="AH849" s="90"/>
      <c r="AI849" s="90"/>
      <c r="AJ849" s="94"/>
      <c r="AK849" s="90"/>
      <c r="AL849" s="90"/>
      <c r="AM849" s="94"/>
      <c r="AN849" s="45"/>
      <c r="AO849" s="90"/>
      <c r="AP849" s="44"/>
      <c r="AQ849" s="45"/>
      <c r="AR849" s="90"/>
      <c r="AS849" s="97"/>
      <c r="AT849" s="98"/>
      <c r="AU849" s="98"/>
      <c r="AV849" s="98"/>
      <c r="AW849" s="98"/>
      <c r="AX849" s="98"/>
      <c r="AY849" s="98"/>
      <c r="AZ849" s="98"/>
      <c r="BA849" s="99"/>
      <c r="BB849" s="99"/>
      <c r="BC849" s="99"/>
      <c r="BD849" s="99"/>
      <c r="BE849" s="99"/>
      <c r="BF849" s="99"/>
      <c r="BG849" s="119"/>
      <c r="BH849" s="119"/>
      <c r="BI849" s="119"/>
      <c r="BJ849" s="119"/>
      <c r="BK849" s="119"/>
      <c r="BL849" s="119"/>
      <c r="BM849" s="119"/>
      <c r="BN849" s="119"/>
      <c r="BO849" s="119"/>
      <c r="BP849" s="119"/>
      <c r="BQ849" s="119"/>
      <c r="BR849" s="119"/>
      <c r="BS849" s="119"/>
      <c r="BT849" s="119"/>
      <c r="BU849" s="119"/>
      <c r="BV849" s="119"/>
      <c r="BW849" s="119"/>
      <c r="BX849" s="119"/>
      <c r="BY849" s="119"/>
      <c r="BZ849" s="119"/>
      <c r="CA849" s="119"/>
    </row>
    <row r="850" spans="2:79" ht="24" hidden="1" customHeight="1" outlineLevel="1">
      <c r="B850" s="88"/>
      <c r="C850" s="89"/>
      <c r="D850" s="89"/>
      <c r="E850" s="90"/>
      <c r="F850" s="91"/>
      <c r="G850" s="90" t="s">
        <v>14</v>
      </c>
      <c r="H850" s="96">
        <v>43321</v>
      </c>
      <c r="I850" s="105"/>
      <c r="J850" s="92"/>
      <c r="K850" s="92"/>
      <c r="L850" s="92"/>
      <c r="M850" s="93"/>
      <c r="N850" s="90"/>
      <c r="O850" s="94"/>
      <c r="P850" s="90"/>
      <c r="Q850" s="90"/>
      <c r="R850" s="94"/>
      <c r="S850" s="90"/>
      <c r="T850" s="90"/>
      <c r="U850" s="94"/>
      <c r="V850" s="45"/>
      <c r="W850" s="90"/>
      <c r="X850" s="44"/>
      <c r="Y850" s="45"/>
      <c r="Z850" s="90"/>
      <c r="AA850" s="94"/>
      <c r="AB850" s="45"/>
      <c r="AC850" s="90"/>
      <c r="AD850" s="44"/>
      <c r="AE850" s="45"/>
      <c r="AF850" s="90"/>
      <c r="AG850" s="94"/>
      <c r="AH850" s="90"/>
      <c r="AI850" s="90"/>
      <c r="AJ850" s="94"/>
      <c r="AK850" s="90"/>
      <c r="AL850" s="90"/>
      <c r="AM850" s="94"/>
      <c r="AN850" s="45"/>
      <c r="AO850" s="90"/>
      <c r="AP850" s="44"/>
      <c r="AQ850" s="45"/>
      <c r="AR850" s="90"/>
      <c r="AS850" s="97"/>
      <c r="AT850" s="98"/>
      <c r="AU850" s="98"/>
      <c r="AV850" s="98"/>
      <c r="AW850" s="98"/>
      <c r="AX850" s="98"/>
      <c r="AY850" s="98"/>
      <c r="AZ850" s="98"/>
      <c r="BA850" s="99"/>
      <c r="BB850" s="99"/>
      <c r="BC850" s="99"/>
      <c r="BD850" s="99"/>
      <c r="BE850" s="99"/>
      <c r="BF850" s="99"/>
      <c r="BG850" s="119"/>
      <c r="BH850" s="119"/>
      <c r="BI850" s="119"/>
      <c r="BJ850" s="119"/>
      <c r="BK850" s="119"/>
      <c r="BL850" s="119"/>
      <c r="BM850" s="119"/>
      <c r="BN850" s="119"/>
      <c r="BO850" s="119"/>
      <c r="BP850" s="119"/>
      <c r="BQ850" s="119"/>
      <c r="BR850" s="119"/>
      <c r="BS850" s="119"/>
      <c r="BT850" s="119"/>
      <c r="BU850" s="119"/>
      <c r="BV850" s="119"/>
      <c r="BW850" s="119"/>
      <c r="BX850" s="119"/>
      <c r="BY850" s="119"/>
      <c r="BZ850" s="119"/>
      <c r="CA850" s="119"/>
    </row>
    <row r="851" spans="2:79" ht="24" hidden="1" customHeight="1" outlineLevel="1">
      <c r="B851" s="88"/>
      <c r="C851" s="89"/>
      <c r="D851" s="89"/>
      <c r="E851" s="90"/>
      <c r="F851" s="91"/>
      <c r="G851" s="90" t="s">
        <v>14</v>
      </c>
      <c r="H851" s="96">
        <v>43322</v>
      </c>
      <c r="I851" s="105"/>
      <c r="J851" s="92"/>
      <c r="K851" s="92"/>
      <c r="L851" s="92"/>
      <c r="M851" s="93"/>
      <c r="N851" s="90"/>
      <c r="O851" s="94"/>
      <c r="P851" s="90"/>
      <c r="Q851" s="90"/>
      <c r="R851" s="94"/>
      <c r="S851" s="90"/>
      <c r="T851" s="90"/>
      <c r="U851" s="94"/>
      <c r="V851" s="45"/>
      <c r="W851" s="90"/>
      <c r="X851" s="44"/>
      <c r="Y851" s="45"/>
      <c r="Z851" s="90"/>
      <c r="AA851" s="94"/>
      <c r="AB851" s="45"/>
      <c r="AC851" s="90"/>
      <c r="AD851" s="44"/>
      <c r="AE851" s="45"/>
      <c r="AF851" s="90"/>
      <c r="AG851" s="94"/>
      <c r="AH851" s="90"/>
      <c r="AI851" s="90"/>
      <c r="AJ851" s="94"/>
      <c r="AK851" s="90"/>
      <c r="AL851" s="90"/>
      <c r="AM851" s="94"/>
      <c r="AN851" s="45"/>
      <c r="AO851" s="90"/>
      <c r="AP851" s="44"/>
      <c r="AQ851" s="45"/>
      <c r="AR851" s="90"/>
      <c r="AS851" s="97"/>
      <c r="AT851" s="98"/>
      <c r="AU851" s="98"/>
      <c r="AV851" s="98"/>
      <c r="AW851" s="98"/>
      <c r="AX851" s="98"/>
      <c r="AY851" s="98"/>
      <c r="AZ851" s="98"/>
      <c r="BA851" s="99"/>
      <c r="BB851" s="99"/>
      <c r="BC851" s="99"/>
      <c r="BD851" s="99"/>
      <c r="BE851" s="99"/>
      <c r="BF851" s="99"/>
      <c r="BG851" s="119"/>
      <c r="BH851" s="119"/>
      <c r="BI851" s="119"/>
      <c r="BJ851" s="119"/>
      <c r="BK851" s="119"/>
      <c r="BL851" s="119"/>
      <c r="BM851" s="119"/>
      <c r="BN851" s="119"/>
      <c r="BO851" s="119"/>
      <c r="BP851" s="119"/>
      <c r="BQ851" s="119"/>
      <c r="BR851" s="119"/>
      <c r="BS851" s="119"/>
      <c r="BT851" s="119"/>
      <c r="BU851" s="119"/>
      <c r="BV851" s="119"/>
      <c r="BW851" s="119"/>
      <c r="BX851" s="119"/>
      <c r="BY851" s="119"/>
      <c r="BZ851" s="119"/>
      <c r="CA851" s="119"/>
    </row>
    <row r="852" spans="2:79" ht="24" hidden="1" customHeight="1" outlineLevel="1">
      <c r="B852" s="88"/>
      <c r="C852" s="89"/>
      <c r="D852" s="89"/>
      <c r="E852" s="90"/>
      <c r="F852" s="91"/>
      <c r="G852" s="90" t="s">
        <v>14</v>
      </c>
      <c r="H852" s="96">
        <v>43323</v>
      </c>
      <c r="I852" s="105"/>
      <c r="J852" s="92"/>
      <c r="K852" s="92"/>
      <c r="L852" s="92"/>
      <c r="M852" s="93"/>
      <c r="N852" s="90"/>
      <c r="O852" s="94"/>
      <c r="P852" s="90"/>
      <c r="Q852" s="90"/>
      <c r="R852" s="94"/>
      <c r="S852" s="90"/>
      <c r="T852" s="90"/>
      <c r="U852" s="94"/>
      <c r="V852" s="45"/>
      <c r="W852" s="90"/>
      <c r="X852" s="44"/>
      <c r="Y852" s="45"/>
      <c r="Z852" s="90"/>
      <c r="AA852" s="94"/>
      <c r="AB852" s="45"/>
      <c r="AC852" s="90"/>
      <c r="AD852" s="44"/>
      <c r="AE852" s="45"/>
      <c r="AF852" s="90"/>
      <c r="AG852" s="94"/>
      <c r="AH852" s="90"/>
      <c r="AI852" s="90"/>
      <c r="AJ852" s="94"/>
      <c r="AK852" s="90"/>
      <c r="AL852" s="90"/>
      <c r="AM852" s="94"/>
      <c r="AN852" s="45"/>
      <c r="AO852" s="90"/>
      <c r="AP852" s="44"/>
      <c r="AQ852" s="45"/>
      <c r="AR852" s="90"/>
      <c r="AS852" s="97"/>
      <c r="AT852" s="98"/>
      <c r="AU852" s="98"/>
      <c r="AV852" s="98"/>
      <c r="AW852" s="98"/>
      <c r="AX852" s="98"/>
      <c r="AY852" s="98"/>
      <c r="AZ852" s="98"/>
      <c r="BA852" s="99"/>
      <c r="BB852" s="99"/>
      <c r="BC852" s="99"/>
      <c r="BD852" s="99"/>
      <c r="BE852" s="99"/>
      <c r="BF852" s="99"/>
      <c r="BG852" s="119"/>
      <c r="BH852" s="119"/>
      <c r="BI852" s="119"/>
      <c r="BJ852" s="119"/>
      <c r="BK852" s="119"/>
      <c r="BL852" s="119"/>
      <c r="BM852" s="119"/>
      <c r="BN852" s="119"/>
      <c r="BO852" s="119"/>
      <c r="BP852" s="119"/>
      <c r="BQ852" s="119"/>
      <c r="BR852" s="119"/>
      <c r="BS852" s="119"/>
      <c r="BT852" s="119"/>
      <c r="BU852" s="119"/>
      <c r="BV852" s="119"/>
      <c r="BW852" s="119"/>
      <c r="BX852" s="119"/>
      <c r="BY852" s="119"/>
      <c r="BZ852" s="119"/>
      <c r="CA852" s="119"/>
    </row>
    <row r="853" spans="2:79" ht="24" hidden="1" customHeight="1" outlineLevel="1">
      <c r="B853" s="88"/>
      <c r="C853" s="89"/>
      <c r="D853" s="89"/>
      <c r="E853" s="90"/>
      <c r="F853" s="91"/>
      <c r="G853" s="90" t="s">
        <v>14</v>
      </c>
      <c r="H853" s="96">
        <v>43324</v>
      </c>
      <c r="I853" s="105"/>
      <c r="J853" s="92"/>
      <c r="K853" s="92"/>
      <c r="L853" s="92"/>
      <c r="M853" s="93"/>
      <c r="N853" s="90"/>
      <c r="O853" s="94"/>
      <c r="P853" s="90"/>
      <c r="Q853" s="90"/>
      <c r="R853" s="94"/>
      <c r="S853" s="90"/>
      <c r="T853" s="90"/>
      <c r="U853" s="94"/>
      <c r="V853" s="45"/>
      <c r="W853" s="90"/>
      <c r="X853" s="44"/>
      <c r="Y853" s="45"/>
      <c r="Z853" s="90"/>
      <c r="AA853" s="94"/>
      <c r="AB853" s="45"/>
      <c r="AC853" s="90"/>
      <c r="AD853" s="44"/>
      <c r="AE853" s="45"/>
      <c r="AF853" s="90"/>
      <c r="AG853" s="94"/>
      <c r="AH853" s="90"/>
      <c r="AI853" s="90"/>
      <c r="AJ853" s="94"/>
      <c r="AK853" s="90"/>
      <c r="AL853" s="90"/>
      <c r="AM853" s="94"/>
      <c r="AN853" s="45"/>
      <c r="AO853" s="90"/>
      <c r="AP853" s="44"/>
      <c r="AQ853" s="45"/>
      <c r="AR853" s="90"/>
      <c r="AS853" s="97"/>
      <c r="AT853" s="98"/>
      <c r="AU853" s="98"/>
      <c r="AV853" s="98"/>
      <c r="AW853" s="98"/>
      <c r="AX853" s="98"/>
      <c r="AY853" s="98"/>
      <c r="AZ853" s="98"/>
      <c r="BA853" s="99"/>
      <c r="BB853" s="99"/>
      <c r="BC853" s="99"/>
      <c r="BD853" s="99"/>
      <c r="BE853" s="99"/>
      <c r="BF853" s="99"/>
      <c r="BG853" s="119"/>
      <c r="BH853" s="119"/>
      <c r="BI853" s="119"/>
      <c r="BJ853" s="119"/>
      <c r="BK853" s="119"/>
      <c r="BL853" s="119"/>
      <c r="BM853" s="119"/>
      <c r="BN853" s="119"/>
      <c r="BO853" s="119"/>
      <c r="BP853" s="119"/>
      <c r="BQ853" s="119"/>
      <c r="BR853" s="119"/>
      <c r="BS853" s="119"/>
      <c r="BT853" s="119"/>
      <c r="BU853" s="119"/>
      <c r="BV853" s="119"/>
      <c r="BW853" s="119"/>
      <c r="BX853" s="119"/>
      <c r="BY853" s="119"/>
      <c r="BZ853" s="119"/>
      <c r="CA853" s="119"/>
    </row>
    <row r="854" spans="2:79" ht="24" hidden="1" customHeight="1" outlineLevel="1">
      <c r="B854" s="88"/>
      <c r="C854" s="89"/>
      <c r="D854" s="89"/>
      <c r="E854" s="90"/>
      <c r="F854" s="91"/>
      <c r="G854" s="90" t="s">
        <v>14</v>
      </c>
      <c r="H854" s="96">
        <v>43325</v>
      </c>
      <c r="I854" s="105"/>
      <c r="J854" s="92"/>
      <c r="K854" s="92"/>
      <c r="L854" s="92"/>
      <c r="M854" s="93"/>
      <c r="N854" s="90"/>
      <c r="O854" s="94"/>
      <c r="P854" s="90"/>
      <c r="Q854" s="90"/>
      <c r="R854" s="94"/>
      <c r="S854" s="90"/>
      <c r="T854" s="90"/>
      <c r="U854" s="94"/>
      <c r="V854" s="45"/>
      <c r="W854" s="90"/>
      <c r="X854" s="44"/>
      <c r="Y854" s="45"/>
      <c r="Z854" s="90"/>
      <c r="AA854" s="94"/>
      <c r="AB854" s="45"/>
      <c r="AC854" s="90"/>
      <c r="AD854" s="44"/>
      <c r="AE854" s="45"/>
      <c r="AF854" s="90"/>
      <c r="AG854" s="94"/>
      <c r="AH854" s="90"/>
      <c r="AI854" s="90"/>
      <c r="AJ854" s="94"/>
      <c r="AK854" s="90"/>
      <c r="AL854" s="90"/>
      <c r="AM854" s="94"/>
      <c r="AN854" s="45"/>
      <c r="AO854" s="90"/>
      <c r="AP854" s="44"/>
      <c r="AQ854" s="45"/>
      <c r="AR854" s="90"/>
      <c r="AS854" s="97"/>
      <c r="AT854" s="98"/>
      <c r="AU854" s="98"/>
      <c r="AV854" s="98"/>
      <c r="AW854" s="98"/>
      <c r="AX854" s="98"/>
      <c r="AY854" s="98"/>
      <c r="AZ854" s="98"/>
      <c r="BA854" s="99"/>
      <c r="BB854" s="99"/>
      <c r="BC854" s="99"/>
      <c r="BD854" s="99"/>
      <c r="BE854" s="99"/>
      <c r="BF854" s="99"/>
      <c r="BG854" s="119"/>
      <c r="BH854" s="119"/>
      <c r="BI854" s="119"/>
      <c r="BJ854" s="119"/>
      <c r="BK854" s="119"/>
      <c r="BL854" s="119"/>
      <c r="BM854" s="119"/>
      <c r="BN854" s="119"/>
      <c r="BO854" s="119"/>
      <c r="BP854" s="119"/>
      <c r="BQ854" s="119"/>
      <c r="BR854" s="119"/>
      <c r="BS854" s="119"/>
      <c r="BT854" s="119"/>
      <c r="BU854" s="119"/>
      <c r="BV854" s="119"/>
      <c r="BW854" s="119"/>
      <c r="BX854" s="119"/>
      <c r="BY854" s="119"/>
      <c r="BZ854" s="119"/>
      <c r="CA854" s="119"/>
    </row>
    <row r="855" spans="2:79" ht="24" hidden="1" customHeight="1" outlineLevel="1">
      <c r="B855" s="88"/>
      <c r="C855" s="89"/>
      <c r="D855" s="89"/>
      <c r="E855" s="90"/>
      <c r="F855" s="91"/>
      <c r="G855" s="90" t="s">
        <v>14</v>
      </c>
      <c r="H855" s="96">
        <v>43326</v>
      </c>
      <c r="I855" s="105"/>
      <c r="J855" s="92"/>
      <c r="K855" s="92"/>
      <c r="L855" s="92"/>
      <c r="M855" s="93"/>
      <c r="N855" s="90"/>
      <c r="O855" s="94"/>
      <c r="P855" s="90"/>
      <c r="Q855" s="90"/>
      <c r="R855" s="94"/>
      <c r="S855" s="90"/>
      <c r="T855" s="90"/>
      <c r="U855" s="94"/>
      <c r="V855" s="45"/>
      <c r="W855" s="90"/>
      <c r="X855" s="44"/>
      <c r="Y855" s="45"/>
      <c r="Z855" s="90"/>
      <c r="AA855" s="94"/>
      <c r="AB855" s="45"/>
      <c r="AC855" s="90"/>
      <c r="AD855" s="44"/>
      <c r="AE855" s="45"/>
      <c r="AF855" s="90"/>
      <c r="AG855" s="94"/>
      <c r="AH855" s="90"/>
      <c r="AI855" s="90"/>
      <c r="AJ855" s="94"/>
      <c r="AK855" s="90"/>
      <c r="AL855" s="90"/>
      <c r="AM855" s="94"/>
      <c r="AN855" s="45"/>
      <c r="AO855" s="90"/>
      <c r="AP855" s="44"/>
      <c r="AQ855" s="45"/>
      <c r="AR855" s="90"/>
      <c r="AS855" s="97"/>
      <c r="AT855" s="98"/>
      <c r="AU855" s="98"/>
      <c r="AV855" s="98"/>
      <c r="AW855" s="98"/>
      <c r="AX855" s="98"/>
      <c r="AY855" s="98"/>
      <c r="AZ855" s="98"/>
      <c r="BA855" s="99"/>
      <c r="BB855" s="99"/>
      <c r="BC855" s="99"/>
      <c r="BD855" s="99"/>
      <c r="BE855" s="99"/>
      <c r="BF855" s="99"/>
      <c r="BG855" s="119"/>
      <c r="BH855" s="119"/>
      <c r="BI855" s="119"/>
      <c r="BJ855" s="119"/>
      <c r="BK855" s="119"/>
      <c r="BL855" s="119"/>
      <c r="BM855" s="119"/>
      <c r="BN855" s="119"/>
      <c r="BO855" s="119"/>
      <c r="BP855" s="119"/>
      <c r="BQ855" s="119"/>
      <c r="BR855" s="119"/>
      <c r="BS855" s="119"/>
      <c r="BT855" s="119"/>
      <c r="BU855" s="119"/>
      <c r="BV855" s="119"/>
      <c r="BW855" s="119"/>
      <c r="BX855" s="119"/>
      <c r="BY855" s="119"/>
      <c r="BZ855" s="119"/>
      <c r="CA855" s="119"/>
    </row>
    <row r="856" spans="2:79" ht="24" hidden="1" customHeight="1" outlineLevel="1">
      <c r="B856" s="88"/>
      <c r="C856" s="89"/>
      <c r="D856" s="89"/>
      <c r="E856" s="90"/>
      <c r="F856" s="91"/>
      <c r="G856" s="90" t="s">
        <v>14</v>
      </c>
      <c r="H856" s="96">
        <v>43327</v>
      </c>
      <c r="I856" s="105"/>
      <c r="J856" s="92"/>
      <c r="K856" s="92"/>
      <c r="L856" s="92"/>
      <c r="M856" s="93"/>
      <c r="N856" s="90"/>
      <c r="O856" s="94"/>
      <c r="P856" s="90"/>
      <c r="Q856" s="90"/>
      <c r="R856" s="94"/>
      <c r="S856" s="90"/>
      <c r="T856" s="90"/>
      <c r="U856" s="94"/>
      <c r="V856" s="45"/>
      <c r="W856" s="90"/>
      <c r="X856" s="44"/>
      <c r="Y856" s="45"/>
      <c r="Z856" s="90"/>
      <c r="AA856" s="94"/>
      <c r="AB856" s="45"/>
      <c r="AC856" s="90"/>
      <c r="AD856" s="44"/>
      <c r="AE856" s="45"/>
      <c r="AF856" s="90"/>
      <c r="AG856" s="94"/>
      <c r="AH856" s="90"/>
      <c r="AI856" s="90"/>
      <c r="AJ856" s="94"/>
      <c r="AK856" s="90"/>
      <c r="AL856" s="90"/>
      <c r="AM856" s="94"/>
      <c r="AN856" s="45"/>
      <c r="AO856" s="90"/>
      <c r="AP856" s="44"/>
      <c r="AQ856" s="45"/>
      <c r="AR856" s="90"/>
      <c r="AS856" s="97"/>
      <c r="AT856" s="98"/>
      <c r="AU856" s="98"/>
      <c r="AV856" s="98"/>
      <c r="AW856" s="98"/>
      <c r="AX856" s="98"/>
      <c r="AY856" s="98"/>
      <c r="AZ856" s="98"/>
      <c r="BA856" s="99"/>
      <c r="BB856" s="99"/>
      <c r="BC856" s="99"/>
      <c r="BD856" s="99"/>
      <c r="BE856" s="99"/>
      <c r="BF856" s="99"/>
      <c r="BG856" s="119"/>
      <c r="BH856" s="119"/>
      <c r="BI856" s="119"/>
      <c r="BJ856" s="119"/>
      <c r="BK856" s="119"/>
      <c r="BL856" s="119"/>
      <c r="BM856" s="119"/>
      <c r="BN856" s="119"/>
      <c r="BO856" s="119"/>
      <c r="BP856" s="119"/>
      <c r="BQ856" s="119"/>
      <c r="BR856" s="119"/>
      <c r="BS856" s="119"/>
      <c r="BT856" s="119"/>
      <c r="BU856" s="119"/>
      <c r="BV856" s="119"/>
      <c r="BW856" s="119"/>
      <c r="BX856" s="119"/>
      <c r="BY856" s="119"/>
      <c r="BZ856" s="119"/>
      <c r="CA856" s="119"/>
    </row>
    <row r="857" spans="2:79" ht="24" hidden="1" customHeight="1" outlineLevel="1">
      <c r="B857" s="88"/>
      <c r="C857" s="89"/>
      <c r="D857" s="89"/>
      <c r="E857" s="90"/>
      <c r="F857" s="91"/>
      <c r="G857" s="90" t="s">
        <v>14</v>
      </c>
      <c r="H857" s="96">
        <v>43328</v>
      </c>
      <c r="I857" s="105"/>
      <c r="J857" s="92"/>
      <c r="K857" s="92"/>
      <c r="L857" s="92"/>
      <c r="M857" s="93"/>
      <c r="N857" s="90"/>
      <c r="O857" s="94"/>
      <c r="P857" s="90"/>
      <c r="Q857" s="90"/>
      <c r="R857" s="94"/>
      <c r="S857" s="90"/>
      <c r="T857" s="90"/>
      <c r="U857" s="94"/>
      <c r="V857" s="45"/>
      <c r="W857" s="90"/>
      <c r="X857" s="44"/>
      <c r="Y857" s="45"/>
      <c r="Z857" s="90"/>
      <c r="AA857" s="94"/>
      <c r="AB857" s="45"/>
      <c r="AC857" s="90"/>
      <c r="AD857" s="44"/>
      <c r="AE857" s="45"/>
      <c r="AF857" s="90"/>
      <c r="AG857" s="94"/>
      <c r="AH857" s="90"/>
      <c r="AI857" s="90"/>
      <c r="AJ857" s="94"/>
      <c r="AK857" s="90"/>
      <c r="AL857" s="90"/>
      <c r="AM857" s="94"/>
      <c r="AN857" s="45"/>
      <c r="AO857" s="90"/>
      <c r="AP857" s="44"/>
      <c r="AQ857" s="45"/>
      <c r="AR857" s="90"/>
      <c r="AS857" s="97"/>
      <c r="AT857" s="98"/>
      <c r="AU857" s="98"/>
      <c r="AV857" s="98"/>
      <c r="AW857" s="98"/>
      <c r="AX857" s="98"/>
      <c r="AY857" s="98"/>
      <c r="AZ857" s="98"/>
      <c r="BA857" s="99"/>
      <c r="BB857" s="99"/>
      <c r="BC857" s="99"/>
      <c r="BD857" s="99"/>
      <c r="BE857" s="99"/>
      <c r="BF857" s="99"/>
      <c r="BG857" s="119"/>
      <c r="BH857" s="119"/>
      <c r="BI857" s="119"/>
      <c r="BJ857" s="119"/>
      <c r="BK857" s="119"/>
      <c r="BL857" s="119"/>
      <c r="BM857" s="119"/>
      <c r="BN857" s="119"/>
      <c r="BO857" s="119"/>
      <c r="BP857" s="119"/>
      <c r="BQ857" s="119"/>
      <c r="BR857" s="119"/>
      <c r="BS857" s="119"/>
      <c r="BT857" s="119"/>
      <c r="BU857" s="119"/>
      <c r="BV857" s="119"/>
      <c r="BW857" s="119"/>
      <c r="BX857" s="119"/>
      <c r="BY857" s="119"/>
      <c r="BZ857" s="119"/>
      <c r="CA857" s="119"/>
    </row>
    <row r="858" spans="2:79" ht="23.4" hidden="1" outlineLevel="1">
      <c r="B858" s="88"/>
      <c r="C858" s="89"/>
      <c r="D858" s="89"/>
      <c r="E858" s="90"/>
      <c r="F858" s="91"/>
      <c r="G858" s="90" t="s">
        <v>14</v>
      </c>
      <c r="H858" s="96">
        <v>43329</v>
      </c>
      <c r="I858" s="105"/>
      <c r="J858" s="92"/>
      <c r="K858" s="92"/>
      <c r="L858" s="92"/>
      <c r="M858" s="93"/>
      <c r="N858" s="90"/>
      <c r="O858" s="94"/>
      <c r="P858" s="90"/>
      <c r="Q858" s="90"/>
      <c r="R858" s="94"/>
      <c r="S858" s="90"/>
      <c r="T858" s="90"/>
      <c r="U858" s="94"/>
      <c r="V858" s="44"/>
      <c r="W858" s="90"/>
      <c r="X858" s="44"/>
      <c r="Y858" s="44"/>
      <c r="Z858" s="90"/>
      <c r="AA858" s="94"/>
      <c r="AB858" s="44"/>
      <c r="AC858" s="90"/>
      <c r="AD858" s="44"/>
      <c r="AE858" s="44"/>
      <c r="AF858" s="90"/>
      <c r="AG858" s="94"/>
      <c r="AH858" s="90"/>
      <c r="AI858" s="90"/>
      <c r="AJ858" s="94"/>
      <c r="AK858" s="90"/>
      <c r="AL858" s="90"/>
      <c r="AM858" s="94"/>
      <c r="AN858" s="44"/>
      <c r="AO858" s="90"/>
      <c r="AP858" s="44"/>
      <c r="AQ858" s="44"/>
      <c r="AR858" s="90"/>
      <c r="AS858" s="97"/>
      <c r="AT858" s="98"/>
      <c r="AU858" s="98"/>
      <c r="AV858" s="98"/>
      <c r="AW858" s="98"/>
      <c r="AX858" s="98"/>
      <c r="AY858" s="98"/>
      <c r="AZ858" s="98"/>
      <c r="BA858" s="99"/>
      <c r="BB858" s="99"/>
      <c r="BC858" s="99"/>
      <c r="BD858" s="99"/>
      <c r="BE858" s="99"/>
      <c r="BF858" s="99"/>
      <c r="BG858" s="119"/>
      <c r="BH858" s="119"/>
      <c r="BI858" s="119"/>
      <c r="BJ858" s="119"/>
      <c r="BK858" s="119"/>
      <c r="BL858" s="119"/>
      <c r="BM858" s="119"/>
      <c r="BN858" s="119"/>
      <c r="BO858" s="119"/>
      <c r="BP858" s="119"/>
      <c r="BQ858" s="119"/>
      <c r="BR858" s="119"/>
      <c r="BS858" s="119"/>
      <c r="BT858" s="119"/>
      <c r="BU858" s="119"/>
      <c r="BV858" s="119"/>
      <c r="BW858" s="119"/>
      <c r="BX858" s="119"/>
      <c r="BY858" s="119"/>
      <c r="BZ858" s="119"/>
      <c r="CA858" s="119"/>
    </row>
    <row r="859" spans="2:79" ht="24" hidden="1" customHeight="1" outlineLevel="1">
      <c r="B859" s="88"/>
      <c r="C859" s="89"/>
      <c r="D859" s="89"/>
      <c r="E859" s="90"/>
      <c r="F859" s="91"/>
      <c r="G859" s="90" t="s">
        <v>14</v>
      </c>
      <c r="H859" s="96">
        <v>43330</v>
      </c>
      <c r="I859" s="105"/>
      <c r="J859" s="92"/>
      <c r="K859" s="92"/>
      <c r="L859" s="92"/>
      <c r="M859" s="93"/>
      <c r="N859" s="90"/>
      <c r="O859" s="94"/>
      <c r="P859" s="90"/>
      <c r="Q859" s="90"/>
      <c r="R859" s="94"/>
      <c r="S859" s="90"/>
      <c r="T859" s="90"/>
      <c r="U859" s="94"/>
      <c r="V859" s="44"/>
      <c r="W859" s="90"/>
      <c r="X859" s="44"/>
      <c r="Y859" s="44"/>
      <c r="Z859" s="90"/>
      <c r="AA859" s="94"/>
      <c r="AB859" s="44"/>
      <c r="AC859" s="90"/>
      <c r="AD859" s="44"/>
      <c r="AE859" s="44"/>
      <c r="AF859" s="90"/>
      <c r="AG859" s="94"/>
      <c r="AH859" s="90"/>
      <c r="AI859" s="90"/>
      <c r="AJ859" s="94"/>
      <c r="AK859" s="90"/>
      <c r="AL859" s="90"/>
      <c r="AM859" s="94"/>
      <c r="AN859" s="44"/>
      <c r="AO859" s="90"/>
      <c r="AP859" s="44"/>
      <c r="AQ859" s="44"/>
      <c r="AR859" s="90"/>
      <c r="AS859" s="97"/>
      <c r="AT859" s="98"/>
      <c r="AU859" s="98"/>
      <c r="AV859" s="98"/>
      <c r="AW859" s="98"/>
      <c r="AX859" s="98"/>
      <c r="AY859" s="98"/>
      <c r="AZ859" s="98"/>
      <c r="BA859" s="99"/>
      <c r="BB859" s="99"/>
      <c r="BC859" s="99"/>
      <c r="BD859" s="99"/>
      <c r="BE859" s="99"/>
      <c r="BF859" s="99"/>
      <c r="BG859" s="119"/>
      <c r="BH859" s="119"/>
      <c r="BI859" s="119"/>
      <c r="BJ859" s="119"/>
      <c r="BK859" s="119"/>
      <c r="BL859" s="119"/>
      <c r="BM859" s="119"/>
      <c r="BN859" s="119"/>
      <c r="BO859" s="119"/>
      <c r="BP859" s="119"/>
      <c r="BQ859" s="119"/>
      <c r="BR859" s="119"/>
      <c r="BS859" s="119"/>
      <c r="BT859" s="119"/>
      <c r="BU859" s="119"/>
      <c r="BV859" s="119"/>
      <c r="BW859" s="119"/>
      <c r="BX859" s="119"/>
      <c r="BY859" s="119"/>
      <c r="BZ859" s="119"/>
      <c r="CA859" s="119"/>
    </row>
    <row r="860" spans="2:79" ht="24" hidden="1" customHeight="1" outlineLevel="1">
      <c r="B860" s="88"/>
      <c r="C860" s="89"/>
      <c r="D860" s="89"/>
      <c r="E860" s="90"/>
      <c r="F860" s="91"/>
      <c r="G860" s="90" t="s">
        <v>14</v>
      </c>
      <c r="H860" s="96">
        <v>43331</v>
      </c>
      <c r="I860" s="105"/>
      <c r="J860" s="92"/>
      <c r="K860" s="92"/>
      <c r="L860" s="92"/>
      <c r="M860" s="93"/>
      <c r="N860" s="90"/>
      <c r="O860" s="94"/>
      <c r="P860" s="90"/>
      <c r="Q860" s="90"/>
      <c r="R860" s="94"/>
      <c r="S860" s="90"/>
      <c r="T860" s="90"/>
      <c r="U860" s="94"/>
      <c r="V860" s="44"/>
      <c r="W860" s="90"/>
      <c r="X860" s="44"/>
      <c r="Y860" s="44"/>
      <c r="Z860" s="90"/>
      <c r="AA860" s="94"/>
      <c r="AB860" s="44"/>
      <c r="AC860" s="90"/>
      <c r="AD860" s="44"/>
      <c r="AE860" s="44"/>
      <c r="AF860" s="90"/>
      <c r="AG860" s="94"/>
      <c r="AH860" s="90"/>
      <c r="AI860" s="90"/>
      <c r="AJ860" s="94"/>
      <c r="AK860" s="90"/>
      <c r="AL860" s="90"/>
      <c r="AM860" s="94"/>
      <c r="AN860" s="44"/>
      <c r="AO860" s="90"/>
      <c r="AP860" s="44"/>
      <c r="AQ860" s="44"/>
      <c r="AR860" s="90"/>
      <c r="AS860" s="97"/>
      <c r="AT860" s="98"/>
      <c r="AU860" s="98"/>
      <c r="AV860" s="98"/>
      <c r="AW860" s="98"/>
      <c r="AX860" s="98"/>
      <c r="AY860" s="98"/>
      <c r="AZ860" s="98"/>
      <c r="BA860" s="99"/>
      <c r="BB860" s="99"/>
      <c r="BC860" s="99"/>
      <c r="BD860" s="99"/>
      <c r="BE860" s="99"/>
      <c r="BF860" s="99"/>
      <c r="BG860" s="119"/>
      <c r="BH860" s="119"/>
      <c r="BI860" s="119"/>
      <c r="BJ860" s="119"/>
      <c r="BK860" s="119"/>
      <c r="BL860" s="119"/>
      <c r="BM860" s="119"/>
      <c r="BN860" s="119"/>
      <c r="BO860" s="119"/>
      <c r="BP860" s="119"/>
      <c r="BQ860" s="119"/>
      <c r="BR860" s="119"/>
      <c r="BS860" s="119"/>
      <c r="BT860" s="119"/>
      <c r="BU860" s="119"/>
      <c r="BV860" s="119"/>
      <c r="BW860" s="119"/>
      <c r="BX860" s="119"/>
      <c r="BY860" s="119"/>
      <c r="BZ860" s="119"/>
      <c r="CA860" s="119"/>
    </row>
    <row r="861" spans="2:79" ht="24" hidden="1" customHeight="1" outlineLevel="1">
      <c r="B861" s="88"/>
      <c r="C861" s="89"/>
      <c r="D861" s="89"/>
      <c r="E861" s="90"/>
      <c r="F861" s="91"/>
      <c r="G861" s="90" t="s">
        <v>14</v>
      </c>
      <c r="H861" s="96">
        <v>43332</v>
      </c>
      <c r="I861" s="105">
        <v>0</v>
      </c>
      <c r="J861" s="92"/>
      <c r="K861" s="92"/>
      <c r="L861" s="92"/>
      <c r="M861" s="93"/>
      <c r="N861" s="90"/>
      <c r="O861" s="94"/>
      <c r="P861" s="90"/>
      <c r="Q861" s="90"/>
      <c r="R861" s="94"/>
      <c r="S861" s="90"/>
      <c r="T861" s="90"/>
      <c r="U861" s="94"/>
      <c r="V861" s="44"/>
      <c r="W861" s="90"/>
      <c r="X861" s="44"/>
      <c r="Y861" s="44"/>
      <c r="Z861" s="90"/>
      <c r="AA861" s="94"/>
      <c r="AB861" s="44"/>
      <c r="AC861" s="90"/>
      <c r="AD861" s="44"/>
      <c r="AE861" s="44"/>
      <c r="AF861" s="90"/>
      <c r="AG861" s="94"/>
      <c r="AH861" s="90"/>
      <c r="AI861" s="90"/>
      <c r="AJ861" s="94"/>
      <c r="AK861" s="90"/>
      <c r="AL861" s="90"/>
      <c r="AM861" s="94"/>
      <c r="AN861" s="44"/>
      <c r="AO861" s="90"/>
      <c r="AP861" s="44"/>
      <c r="AQ861" s="44"/>
      <c r="AR861" s="90"/>
      <c r="AS861" s="97"/>
      <c r="AT861" s="98"/>
      <c r="AU861" s="98"/>
      <c r="AV861" s="98"/>
      <c r="AW861" s="98"/>
      <c r="AX861" s="98"/>
      <c r="AY861" s="98"/>
      <c r="AZ861" s="98"/>
      <c r="BA861" s="99"/>
      <c r="BB861" s="99"/>
      <c r="BC861" s="99"/>
      <c r="BD861" s="99"/>
      <c r="BE861" s="99"/>
      <c r="BF861" s="99"/>
      <c r="BG861" s="119"/>
      <c r="BH861" s="119"/>
      <c r="BI861" s="119"/>
      <c r="BJ861" s="119"/>
      <c r="BK861" s="119"/>
      <c r="BL861" s="119"/>
      <c r="BM861" s="119"/>
      <c r="BN861" s="119"/>
      <c r="BO861" s="119"/>
      <c r="BP861" s="119"/>
      <c r="BQ861" s="119"/>
      <c r="BR861" s="119"/>
      <c r="BS861" s="119"/>
      <c r="BT861" s="119"/>
      <c r="BU861" s="119"/>
      <c r="BV861" s="119"/>
      <c r="BW861" s="119"/>
      <c r="BX861" s="119"/>
      <c r="BY861" s="119"/>
      <c r="BZ861" s="119"/>
      <c r="CA861" s="119"/>
    </row>
    <row r="862" spans="2:79" ht="24" hidden="1" customHeight="1" outlineLevel="1">
      <c r="B862" s="88"/>
      <c r="C862" s="89"/>
      <c r="D862" s="89"/>
      <c r="E862" s="90"/>
      <c r="F862" s="91"/>
      <c r="G862" s="90" t="s">
        <v>14</v>
      </c>
      <c r="H862" s="96">
        <v>43333</v>
      </c>
      <c r="I862" s="105">
        <v>9</v>
      </c>
      <c r="J862" s="92"/>
      <c r="K862" s="92"/>
      <c r="L862" s="92"/>
      <c r="M862" s="93"/>
      <c r="N862" s="90"/>
      <c r="O862" s="94"/>
      <c r="P862" s="90"/>
      <c r="Q862" s="90"/>
      <c r="R862" s="94"/>
      <c r="S862" s="90"/>
      <c r="T862" s="90"/>
      <c r="U862" s="94"/>
      <c r="V862" s="44"/>
      <c r="W862" s="90"/>
      <c r="X862" s="44"/>
      <c r="Y862" s="44"/>
      <c r="Z862" s="90"/>
      <c r="AA862" s="94"/>
      <c r="AB862" s="44"/>
      <c r="AC862" s="90"/>
      <c r="AD862" s="44"/>
      <c r="AE862" s="44"/>
      <c r="AF862" s="90"/>
      <c r="AG862" s="94"/>
      <c r="AH862" s="90"/>
      <c r="AI862" s="90"/>
      <c r="AJ862" s="94"/>
      <c r="AK862" s="90"/>
      <c r="AL862" s="90"/>
      <c r="AM862" s="94"/>
      <c r="AN862" s="44"/>
      <c r="AO862" s="90"/>
      <c r="AP862" s="44"/>
      <c r="AQ862" s="44"/>
      <c r="AR862" s="90"/>
      <c r="AS862" s="97"/>
      <c r="AT862" s="98"/>
      <c r="AU862" s="98"/>
      <c r="AV862" s="98"/>
      <c r="AW862" s="98"/>
      <c r="AX862" s="98"/>
      <c r="AY862" s="98"/>
      <c r="AZ862" s="98"/>
      <c r="BA862" s="99"/>
      <c r="BB862" s="99"/>
      <c r="BC862" s="99"/>
      <c r="BD862" s="99"/>
      <c r="BE862" s="99"/>
      <c r="BF862" s="99"/>
      <c r="BG862" s="119"/>
      <c r="BH862" s="119"/>
      <c r="BI862" s="119"/>
      <c r="BJ862" s="119"/>
      <c r="BK862" s="119"/>
      <c r="BL862" s="119"/>
      <c r="BM862" s="119"/>
      <c r="BN862" s="119"/>
      <c r="BO862" s="119"/>
      <c r="BP862" s="119"/>
      <c r="BQ862" s="119"/>
      <c r="BR862" s="119"/>
      <c r="BS862" s="119"/>
      <c r="BT862" s="119"/>
      <c r="BU862" s="119"/>
      <c r="BV862" s="119"/>
      <c r="BW862" s="119"/>
      <c r="BX862" s="119"/>
      <c r="BY862" s="119"/>
      <c r="BZ862" s="119"/>
      <c r="CA862" s="119"/>
    </row>
    <row r="863" spans="2:79" ht="24" hidden="1" customHeight="1" outlineLevel="1">
      <c r="B863" s="88"/>
      <c r="C863" s="89"/>
      <c r="D863" s="89"/>
      <c r="E863" s="90"/>
      <c r="F863" s="91"/>
      <c r="G863" s="90" t="s">
        <v>14</v>
      </c>
      <c r="H863" s="96">
        <v>43334</v>
      </c>
      <c r="I863" s="105">
        <v>9</v>
      </c>
      <c r="J863" s="92"/>
      <c r="K863" s="92"/>
      <c r="L863" s="92"/>
      <c r="M863" s="93"/>
      <c r="N863" s="90"/>
      <c r="O863" s="94"/>
      <c r="P863" s="90"/>
      <c r="Q863" s="90"/>
      <c r="R863" s="94"/>
      <c r="S863" s="90"/>
      <c r="T863" s="90"/>
      <c r="U863" s="94"/>
      <c r="V863" s="44"/>
      <c r="W863" s="90"/>
      <c r="X863" s="44"/>
      <c r="Y863" s="44"/>
      <c r="Z863" s="90"/>
      <c r="AA863" s="94"/>
      <c r="AB863" s="44"/>
      <c r="AC863" s="90"/>
      <c r="AD863" s="44"/>
      <c r="AE863" s="44"/>
      <c r="AF863" s="90"/>
      <c r="AG863" s="94"/>
      <c r="AH863" s="90"/>
      <c r="AI863" s="90"/>
      <c r="AJ863" s="94"/>
      <c r="AK863" s="90"/>
      <c r="AL863" s="90"/>
      <c r="AM863" s="94"/>
      <c r="AN863" s="44"/>
      <c r="AO863" s="90"/>
      <c r="AP863" s="44"/>
      <c r="AQ863" s="44"/>
      <c r="AR863" s="90"/>
      <c r="AS863" s="97"/>
      <c r="AT863" s="98"/>
      <c r="AU863" s="98"/>
      <c r="AV863" s="98"/>
      <c r="AW863" s="98"/>
      <c r="AX863" s="98"/>
      <c r="AY863" s="98"/>
      <c r="AZ863" s="98"/>
      <c r="BA863" s="99"/>
      <c r="BB863" s="99"/>
      <c r="BC863" s="99"/>
      <c r="BD863" s="99"/>
      <c r="BE863" s="99"/>
      <c r="BF863" s="99"/>
      <c r="BG863" s="119"/>
      <c r="BH863" s="119"/>
      <c r="BI863" s="119"/>
      <c r="BJ863" s="119"/>
      <c r="BK863" s="119"/>
      <c r="BL863" s="119"/>
      <c r="BM863" s="119"/>
      <c r="BN863" s="119"/>
      <c r="BO863" s="119"/>
      <c r="BP863" s="119"/>
      <c r="BQ863" s="119"/>
      <c r="BR863" s="119"/>
      <c r="BS863" s="119"/>
      <c r="BT863" s="119"/>
      <c r="BU863" s="119"/>
      <c r="BV863" s="119"/>
      <c r="BW863" s="119"/>
      <c r="BX863" s="119"/>
      <c r="BY863" s="119"/>
      <c r="BZ863" s="119"/>
      <c r="CA863" s="119"/>
    </row>
    <row r="864" spans="2:79" ht="24" hidden="1" customHeight="1" outlineLevel="1">
      <c r="B864" s="88"/>
      <c r="C864" s="89"/>
      <c r="D864" s="89"/>
      <c r="E864" s="90"/>
      <c r="F864" s="91"/>
      <c r="G864" s="90" t="s">
        <v>14</v>
      </c>
      <c r="H864" s="96">
        <v>43335</v>
      </c>
      <c r="I864" s="105">
        <v>9</v>
      </c>
      <c r="J864" s="92"/>
      <c r="K864" s="92"/>
      <c r="L864" s="92"/>
      <c r="M864" s="93"/>
      <c r="N864" s="90"/>
      <c r="O864" s="94"/>
      <c r="P864" s="90"/>
      <c r="Q864" s="90"/>
      <c r="R864" s="94"/>
      <c r="S864" s="90"/>
      <c r="T864" s="90"/>
      <c r="U864" s="94"/>
      <c r="V864" s="44"/>
      <c r="W864" s="90"/>
      <c r="X864" s="44"/>
      <c r="Y864" s="44"/>
      <c r="Z864" s="90"/>
      <c r="AA864" s="94"/>
      <c r="AB864" s="44"/>
      <c r="AC864" s="90"/>
      <c r="AD864" s="44"/>
      <c r="AE864" s="44"/>
      <c r="AF864" s="90"/>
      <c r="AG864" s="94"/>
      <c r="AH864" s="90"/>
      <c r="AI864" s="90"/>
      <c r="AJ864" s="94"/>
      <c r="AK864" s="90"/>
      <c r="AL864" s="90"/>
      <c r="AM864" s="94"/>
      <c r="AN864" s="44"/>
      <c r="AO864" s="90"/>
      <c r="AP864" s="44"/>
      <c r="AQ864" s="44"/>
      <c r="AR864" s="90"/>
      <c r="AS864" s="97"/>
      <c r="AT864" s="98"/>
      <c r="AU864" s="98"/>
      <c r="AV864" s="98"/>
      <c r="AW864" s="98"/>
      <c r="AX864" s="98"/>
      <c r="AY864" s="98"/>
      <c r="AZ864" s="98"/>
      <c r="BA864" s="99"/>
      <c r="BB864" s="99"/>
      <c r="BC864" s="99"/>
      <c r="BD864" s="99"/>
      <c r="BE864" s="99"/>
      <c r="BF864" s="99"/>
      <c r="BG864" s="119"/>
      <c r="BH864" s="119"/>
      <c r="BI864" s="119"/>
      <c r="BJ864" s="119"/>
      <c r="BK864" s="119"/>
      <c r="BL864" s="119"/>
      <c r="BM864" s="119"/>
      <c r="BN864" s="119"/>
      <c r="BO864" s="119"/>
      <c r="BP864" s="119"/>
      <c r="BQ864" s="119"/>
      <c r="BR864" s="119"/>
      <c r="BS864" s="119"/>
      <c r="BT864" s="119"/>
      <c r="BU864" s="119"/>
      <c r="BV864" s="119"/>
      <c r="BW864" s="119"/>
      <c r="BX864" s="119"/>
      <c r="BY864" s="119"/>
      <c r="BZ864" s="119"/>
      <c r="CA864" s="119"/>
    </row>
    <row r="865" spans="2:79" ht="24" hidden="1" customHeight="1" outlineLevel="1">
      <c r="B865" s="88"/>
      <c r="C865" s="89"/>
      <c r="D865" s="89"/>
      <c r="E865" s="90"/>
      <c r="F865" s="91"/>
      <c r="G865" s="90" t="s">
        <v>14</v>
      </c>
      <c r="H865" s="96">
        <v>43336</v>
      </c>
      <c r="I865" s="105">
        <v>9</v>
      </c>
      <c r="J865" s="92"/>
      <c r="K865" s="92"/>
      <c r="L865" s="92"/>
      <c r="M865" s="93"/>
      <c r="N865" s="90"/>
      <c r="O865" s="94"/>
      <c r="P865" s="90"/>
      <c r="Q865" s="90"/>
      <c r="R865" s="94"/>
      <c r="S865" s="90"/>
      <c r="T865" s="90"/>
      <c r="U865" s="94"/>
      <c r="V865" s="44"/>
      <c r="W865" s="90"/>
      <c r="X865" s="44"/>
      <c r="Y865" s="44"/>
      <c r="Z865" s="90"/>
      <c r="AA865" s="94"/>
      <c r="AB865" s="44"/>
      <c r="AC865" s="90"/>
      <c r="AD865" s="44"/>
      <c r="AE865" s="44"/>
      <c r="AF865" s="90"/>
      <c r="AG865" s="94"/>
      <c r="AH865" s="90"/>
      <c r="AI865" s="90"/>
      <c r="AJ865" s="94"/>
      <c r="AK865" s="90"/>
      <c r="AL865" s="90"/>
      <c r="AM865" s="94"/>
      <c r="AN865" s="44"/>
      <c r="AO865" s="90"/>
      <c r="AP865" s="44"/>
      <c r="AQ865" s="44"/>
      <c r="AR865" s="90"/>
      <c r="AS865" s="97"/>
      <c r="AT865" s="98"/>
      <c r="AU865" s="98"/>
      <c r="AV865" s="98"/>
      <c r="AW865" s="98"/>
      <c r="AX865" s="98"/>
      <c r="AY865" s="98"/>
      <c r="AZ865" s="98"/>
      <c r="BA865" s="99"/>
      <c r="BB865" s="99"/>
      <c r="BC865" s="99"/>
      <c r="BD865" s="99"/>
      <c r="BE865" s="99"/>
      <c r="BF865" s="99"/>
      <c r="BG865" s="119"/>
      <c r="BH865" s="119"/>
      <c r="BI865" s="119"/>
      <c r="BJ865" s="119"/>
      <c r="BK865" s="119"/>
      <c r="BL865" s="119"/>
      <c r="BM865" s="119"/>
      <c r="BN865" s="119"/>
      <c r="BO865" s="119"/>
      <c r="BP865" s="119"/>
      <c r="BQ865" s="119"/>
      <c r="BR865" s="119"/>
      <c r="BS865" s="119"/>
      <c r="BT865" s="119"/>
      <c r="BU865" s="119"/>
      <c r="BV865" s="119"/>
      <c r="BW865" s="119"/>
      <c r="BX865" s="119"/>
      <c r="BY865" s="119"/>
      <c r="BZ865" s="119"/>
      <c r="CA865" s="119"/>
    </row>
    <row r="866" spans="2:79" ht="24" hidden="1" customHeight="1" outlineLevel="1">
      <c r="B866" s="88"/>
      <c r="C866" s="89"/>
      <c r="D866" s="89"/>
      <c r="E866" s="90"/>
      <c r="F866" s="91"/>
      <c r="G866" s="90" t="s">
        <v>14</v>
      </c>
      <c r="H866" s="96">
        <v>43337</v>
      </c>
      <c r="I866" s="105">
        <v>9</v>
      </c>
      <c r="J866" s="92"/>
      <c r="K866" s="92"/>
      <c r="L866" s="92"/>
      <c r="M866" s="93"/>
      <c r="N866" s="90"/>
      <c r="O866" s="94"/>
      <c r="P866" s="90"/>
      <c r="Q866" s="90"/>
      <c r="R866" s="94"/>
      <c r="S866" s="90"/>
      <c r="T866" s="90"/>
      <c r="U866" s="94"/>
      <c r="V866" s="44"/>
      <c r="W866" s="90"/>
      <c r="X866" s="44"/>
      <c r="Y866" s="44"/>
      <c r="Z866" s="90"/>
      <c r="AA866" s="94"/>
      <c r="AB866" s="44"/>
      <c r="AC866" s="90"/>
      <c r="AD866" s="44"/>
      <c r="AE866" s="44"/>
      <c r="AF866" s="90"/>
      <c r="AG866" s="94"/>
      <c r="AH866" s="90"/>
      <c r="AI866" s="90"/>
      <c r="AJ866" s="94"/>
      <c r="AK866" s="90"/>
      <c r="AL866" s="90"/>
      <c r="AM866" s="94"/>
      <c r="AN866" s="44"/>
      <c r="AO866" s="90"/>
      <c r="AP866" s="44"/>
      <c r="AQ866" s="44"/>
      <c r="AR866" s="90"/>
      <c r="AS866" s="97"/>
      <c r="AT866" s="98"/>
      <c r="AU866" s="98"/>
      <c r="AV866" s="98"/>
      <c r="AW866" s="98"/>
      <c r="AX866" s="98"/>
      <c r="AY866" s="98"/>
      <c r="AZ866" s="98"/>
      <c r="BA866" s="99"/>
      <c r="BB866" s="99"/>
      <c r="BC866" s="99"/>
      <c r="BD866" s="99"/>
      <c r="BE866" s="99"/>
      <c r="BF866" s="99"/>
      <c r="BG866" s="119"/>
      <c r="BH866" s="119"/>
      <c r="BI866" s="119"/>
      <c r="BJ866" s="119"/>
      <c r="BK866" s="119"/>
      <c r="BL866" s="119"/>
      <c r="BM866" s="119"/>
      <c r="BN866" s="119"/>
      <c r="BO866" s="119"/>
      <c r="BP866" s="119"/>
      <c r="BQ866" s="119"/>
      <c r="BR866" s="119"/>
      <c r="BS866" s="119"/>
      <c r="BT866" s="119"/>
      <c r="BU866" s="119"/>
      <c r="BV866" s="119"/>
      <c r="BW866" s="119"/>
      <c r="BX866" s="119"/>
      <c r="BY866" s="119"/>
      <c r="BZ866" s="119"/>
      <c r="CA866" s="119"/>
    </row>
    <row r="867" spans="2:79" ht="24" hidden="1" customHeight="1" outlineLevel="1">
      <c r="B867" s="109"/>
      <c r="C867" s="110"/>
      <c r="D867" s="110"/>
      <c r="E867" s="111"/>
      <c r="F867" s="112"/>
      <c r="G867" s="111" t="s">
        <v>14</v>
      </c>
      <c r="H867" s="96">
        <v>43338</v>
      </c>
      <c r="I867" s="105">
        <v>9</v>
      </c>
      <c r="J867" s="113"/>
      <c r="K867" s="113"/>
      <c r="L867" s="113"/>
      <c r="M867" s="114"/>
      <c r="N867" s="111"/>
      <c r="O867" s="115"/>
      <c r="P867" s="111"/>
      <c r="Q867" s="111"/>
      <c r="R867" s="115"/>
      <c r="S867" s="111"/>
      <c r="T867" s="111"/>
      <c r="U867" s="115"/>
      <c r="V867" s="104"/>
      <c r="W867" s="111"/>
      <c r="X867" s="104"/>
      <c r="Y867" s="104"/>
      <c r="Z867" s="111"/>
      <c r="AA867" s="115"/>
      <c r="AB867" s="104"/>
      <c r="AC867" s="111"/>
      <c r="AD867" s="104"/>
      <c r="AE867" s="104"/>
      <c r="AF867" s="111"/>
      <c r="AG867" s="115"/>
      <c r="AH867" s="111"/>
      <c r="AI867" s="111"/>
      <c r="AJ867" s="115"/>
      <c r="AK867" s="111"/>
      <c r="AL867" s="111"/>
      <c r="AM867" s="115"/>
      <c r="AN867" s="104"/>
      <c r="AO867" s="111"/>
      <c r="AP867" s="104"/>
      <c r="AQ867" s="104"/>
      <c r="AR867" s="111"/>
      <c r="AS867" s="116"/>
      <c r="AT867" s="117"/>
      <c r="AU867" s="117"/>
      <c r="AV867" s="117"/>
      <c r="AW867" s="117"/>
      <c r="AX867" s="117"/>
      <c r="AY867" s="117"/>
      <c r="AZ867" s="117"/>
      <c r="BA867" s="118"/>
      <c r="BB867" s="118"/>
      <c r="BC867" s="118"/>
      <c r="BD867" s="118"/>
      <c r="BE867" s="118"/>
      <c r="BF867" s="118"/>
      <c r="BG867" s="119"/>
      <c r="BH867" s="119"/>
      <c r="BI867" s="119"/>
      <c r="BJ867" s="119"/>
      <c r="BK867" s="119"/>
      <c r="BL867" s="119"/>
      <c r="BM867" s="119"/>
      <c r="BN867" s="119"/>
      <c r="BO867" s="119"/>
      <c r="BP867" s="119"/>
      <c r="BQ867" s="119"/>
      <c r="BR867" s="119"/>
      <c r="BS867" s="119"/>
      <c r="BT867" s="119"/>
      <c r="BU867" s="119"/>
      <c r="BV867" s="119"/>
      <c r="BW867" s="119"/>
      <c r="BX867" s="119"/>
      <c r="BY867" s="119"/>
      <c r="BZ867" s="119"/>
      <c r="CA867" s="119"/>
    </row>
    <row r="868" spans="2:79" ht="24" hidden="1" customHeight="1" outlineLevel="1">
      <c r="B868" s="88"/>
      <c r="C868" s="89"/>
      <c r="D868" s="89"/>
      <c r="E868" s="90"/>
      <c r="F868" s="91"/>
      <c r="G868" s="90" t="s">
        <v>14</v>
      </c>
      <c r="H868" s="96">
        <v>43339</v>
      </c>
      <c r="I868" s="105">
        <v>9</v>
      </c>
      <c r="J868" s="92"/>
      <c r="K868" s="92"/>
      <c r="L868" s="92"/>
      <c r="M868" s="93"/>
      <c r="N868" s="90"/>
      <c r="O868" s="94"/>
      <c r="P868" s="90"/>
      <c r="Q868" s="90"/>
      <c r="R868" s="94"/>
      <c r="S868" s="90"/>
      <c r="T868" s="90"/>
      <c r="U868" s="94"/>
      <c r="V868" s="44"/>
      <c r="W868" s="90"/>
      <c r="X868" s="44"/>
      <c r="Y868" s="44"/>
      <c r="Z868" s="90"/>
      <c r="AA868" s="94"/>
      <c r="AB868" s="44"/>
      <c r="AC868" s="90"/>
      <c r="AD868" s="44"/>
      <c r="AE868" s="44"/>
      <c r="AF868" s="90"/>
      <c r="AG868" s="94"/>
      <c r="AH868" s="90"/>
      <c r="AI868" s="90"/>
      <c r="AJ868" s="94"/>
      <c r="AK868" s="90"/>
      <c r="AL868" s="90"/>
      <c r="AM868" s="94"/>
      <c r="AN868" s="44"/>
      <c r="AO868" s="90"/>
      <c r="AP868" s="44"/>
      <c r="AQ868" s="44"/>
      <c r="AR868" s="90"/>
      <c r="AS868" s="97"/>
      <c r="AT868" s="98"/>
      <c r="AU868" s="98"/>
      <c r="AV868" s="98"/>
      <c r="AW868" s="98"/>
      <c r="AX868" s="98"/>
      <c r="AY868" s="98"/>
      <c r="AZ868" s="98"/>
      <c r="BA868" s="99"/>
      <c r="BB868" s="99"/>
      <c r="BC868" s="99"/>
      <c r="BD868" s="99"/>
      <c r="BE868" s="99"/>
      <c r="BF868" s="99"/>
      <c r="BG868" s="119"/>
      <c r="BH868" s="119"/>
      <c r="BI868" s="119"/>
      <c r="BJ868" s="119"/>
      <c r="BK868" s="119"/>
      <c r="BL868" s="119"/>
      <c r="BM868" s="119"/>
      <c r="BN868" s="119"/>
      <c r="BO868" s="119"/>
      <c r="BP868" s="119"/>
      <c r="BQ868" s="119"/>
      <c r="BR868" s="119"/>
      <c r="BS868" s="119"/>
      <c r="BT868" s="119"/>
      <c r="BU868" s="119"/>
      <c r="BV868" s="119"/>
      <c r="BW868" s="119"/>
      <c r="BX868" s="119"/>
      <c r="BY868" s="119"/>
      <c r="BZ868" s="119"/>
      <c r="CA868" s="119"/>
    </row>
    <row r="869" spans="2:79" ht="24" hidden="1" customHeight="1" outlineLevel="1">
      <c r="B869" s="88"/>
      <c r="C869" s="89"/>
      <c r="D869" s="89"/>
      <c r="E869" s="90"/>
      <c r="F869" s="91"/>
      <c r="G869" s="111" t="s">
        <v>14</v>
      </c>
      <c r="H869" s="96">
        <v>43340</v>
      </c>
      <c r="I869" s="105">
        <v>9</v>
      </c>
      <c r="J869" s="92"/>
      <c r="K869" s="92"/>
      <c r="L869" s="92"/>
      <c r="M869" s="93"/>
      <c r="N869" s="90"/>
      <c r="O869" s="94"/>
      <c r="P869" s="90"/>
      <c r="Q869" s="90"/>
      <c r="R869" s="94"/>
      <c r="S869" s="90"/>
      <c r="T869" s="90"/>
      <c r="U869" s="94"/>
      <c r="V869" s="44"/>
      <c r="W869" s="90"/>
      <c r="X869" s="44"/>
      <c r="Y869" s="44"/>
      <c r="Z869" s="90"/>
      <c r="AA869" s="94"/>
      <c r="AB869" s="44"/>
      <c r="AC869" s="90"/>
      <c r="AD869" s="44"/>
      <c r="AE869" s="44"/>
      <c r="AF869" s="90"/>
      <c r="AG869" s="94"/>
      <c r="AH869" s="90"/>
      <c r="AI869" s="90"/>
      <c r="AJ869" s="94"/>
      <c r="AK869" s="90"/>
      <c r="AL869" s="90"/>
      <c r="AM869" s="94"/>
      <c r="AN869" s="44"/>
      <c r="AO869" s="90"/>
      <c r="AP869" s="44"/>
      <c r="AQ869" s="44"/>
      <c r="AR869" s="90"/>
      <c r="AS869" s="97"/>
      <c r="AT869" s="98"/>
      <c r="AU869" s="98"/>
      <c r="AV869" s="98"/>
      <c r="AW869" s="98"/>
      <c r="AX869" s="98"/>
      <c r="AY869" s="98"/>
      <c r="AZ869" s="98"/>
      <c r="BA869" s="99"/>
      <c r="BB869" s="99"/>
      <c r="BC869" s="99"/>
      <c r="BD869" s="99"/>
      <c r="BE869" s="99"/>
      <c r="BF869" s="99"/>
      <c r="BG869" s="119"/>
      <c r="BH869" s="119"/>
      <c r="BI869" s="119"/>
      <c r="BJ869" s="119"/>
      <c r="BK869" s="119"/>
      <c r="BL869" s="119"/>
      <c r="BM869" s="119"/>
      <c r="BN869" s="119"/>
      <c r="BO869" s="119"/>
      <c r="BP869" s="119"/>
      <c r="BQ869" s="119"/>
      <c r="BR869" s="119"/>
      <c r="BS869" s="119"/>
      <c r="BT869" s="119"/>
      <c r="BU869" s="119"/>
      <c r="BV869" s="119"/>
      <c r="BW869" s="119"/>
      <c r="BX869" s="119"/>
      <c r="BY869" s="119"/>
      <c r="BZ869" s="119"/>
      <c r="CA869" s="119"/>
    </row>
    <row r="870" spans="2:79" ht="24" hidden="1" customHeight="1" outlineLevel="1">
      <c r="B870" s="88"/>
      <c r="C870" s="89"/>
      <c r="D870" s="89"/>
      <c r="E870" s="90"/>
      <c r="F870" s="91"/>
      <c r="G870" s="90" t="s">
        <v>14</v>
      </c>
      <c r="H870" s="96">
        <v>43341</v>
      </c>
      <c r="I870" s="105">
        <v>9</v>
      </c>
      <c r="J870" s="92"/>
      <c r="K870" s="92"/>
      <c r="L870" s="92"/>
      <c r="M870" s="93"/>
      <c r="N870" s="90"/>
      <c r="O870" s="94"/>
      <c r="P870" s="90"/>
      <c r="Q870" s="90"/>
      <c r="R870" s="94"/>
      <c r="S870" s="90"/>
      <c r="T870" s="90"/>
      <c r="U870" s="94"/>
      <c r="V870" s="44"/>
      <c r="W870" s="90"/>
      <c r="X870" s="44"/>
      <c r="Y870" s="44"/>
      <c r="Z870" s="90"/>
      <c r="AA870" s="94"/>
      <c r="AB870" s="44"/>
      <c r="AC870" s="90"/>
      <c r="AD870" s="44"/>
      <c r="AE870" s="44"/>
      <c r="AF870" s="90"/>
      <c r="AG870" s="94"/>
      <c r="AH870" s="90"/>
      <c r="AI870" s="90"/>
      <c r="AJ870" s="94"/>
      <c r="AK870" s="90"/>
      <c r="AL870" s="90"/>
      <c r="AM870" s="94"/>
      <c r="AN870" s="44"/>
      <c r="AO870" s="90"/>
      <c r="AP870" s="44"/>
      <c r="AQ870" s="44"/>
      <c r="AR870" s="90"/>
      <c r="AS870" s="97"/>
      <c r="AT870" s="98"/>
      <c r="AU870" s="98"/>
      <c r="AV870" s="98"/>
      <c r="AW870" s="98"/>
      <c r="AX870" s="98"/>
      <c r="AY870" s="98"/>
      <c r="AZ870" s="98"/>
      <c r="BA870" s="99"/>
      <c r="BB870" s="99"/>
      <c r="BC870" s="99"/>
      <c r="BD870" s="99"/>
      <c r="BE870" s="99"/>
      <c r="BF870" s="99"/>
      <c r="BG870" s="119"/>
      <c r="BH870" s="119"/>
      <c r="BI870" s="119"/>
      <c r="BJ870" s="119"/>
      <c r="BK870" s="119"/>
      <c r="BL870" s="119"/>
      <c r="BM870" s="119"/>
      <c r="BN870" s="119"/>
      <c r="BO870" s="119"/>
      <c r="BP870" s="119"/>
      <c r="BQ870" s="119"/>
      <c r="BR870" s="119"/>
      <c r="BS870" s="119"/>
      <c r="BT870" s="119"/>
      <c r="BU870" s="119"/>
      <c r="BV870" s="119"/>
      <c r="BW870" s="119"/>
      <c r="BX870" s="119"/>
      <c r="BY870" s="119"/>
      <c r="BZ870" s="119"/>
      <c r="CA870" s="119"/>
    </row>
    <row r="871" spans="2:79" ht="24" hidden="1" customHeight="1" outlineLevel="1">
      <c r="B871" s="88"/>
      <c r="C871" s="89"/>
      <c r="D871" s="89"/>
      <c r="E871" s="90"/>
      <c r="F871" s="91"/>
      <c r="G871" s="111" t="s">
        <v>14</v>
      </c>
      <c r="H871" s="96">
        <v>43342</v>
      </c>
      <c r="I871" s="105">
        <v>9</v>
      </c>
      <c r="J871" s="92"/>
      <c r="K871" s="92"/>
      <c r="L871" s="92"/>
      <c r="M871" s="93"/>
      <c r="N871" s="90"/>
      <c r="O871" s="94"/>
      <c r="P871" s="90"/>
      <c r="Q871" s="90"/>
      <c r="R871" s="94"/>
      <c r="S871" s="90"/>
      <c r="T871" s="90"/>
      <c r="U871" s="94"/>
      <c r="V871" s="44"/>
      <c r="W871" s="90"/>
      <c r="X871" s="44"/>
      <c r="Y871" s="44"/>
      <c r="Z871" s="90"/>
      <c r="AA871" s="94"/>
      <c r="AB871" s="44"/>
      <c r="AC871" s="90"/>
      <c r="AD871" s="44"/>
      <c r="AE871" s="44"/>
      <c r="AF871" s="90"/>
      <c r="AG871" s="94"/>
      <c r="AH871" s="90"/>
      <c r="AI871" s="90"/>
      <c r="AJ871" s="94"/>
      <c r="AK871" s="90"/>
      <c r="AL871" s="90"/>
      <c r="AM871" s="94"/>
      <c r="AN871" s="44"/>
      <c r="AO871" s="90"/>
      <c r="AP871" s="44"/>
      <c r="AQ871" s="44"/>
      <c r="AR871" s="90"/>
      <c r="AS871" s="97"/>
      <c r="AT871" s="98"/>
      <c r="AU871" s="98"/>
      <c r="AV871" s="98"/>
      <c r="AW871" s="98"/>
      <c r="AX871" s="98"/>
      <c r="AY871" s="98"/>
      <c r="AZ871" s="98"/>
      <c r="BA871" s="99"/>
      <c r="BB871" s="99"/>
      <c r="BC871" s="99"/>
      <c r="BD871" s="99"/>
      <c r="BE871" s="99"/>
      <c r="BF871" s="99"/>
      <c r="BG871" s="119"/>
      <c r="BH871" s="119"/>
      <c r="BI871" s="119"/>
      <c r="BJ871" s="119"/>
      <c r="BK871" s="119"/>
      <c r="BL871" s="119"/>
      <c r="BM871" s="119"/>
      <c r="BN871" s="119"/>
      <c r="BO871" s="119"/>
      <c r="BP871" s="119"/>
      <c r="BQ871" s="119"/>
      <c r="BR871" s="119"/>
      <c r="BS871" s="119"/>
      <c r="BT871" s="119"/>
      <c r="BU871" s="119"/>
      <c r="BV871" s="119"/>
      <c r="BW871" s="119"/>
      <c r="BX871" s="119"/>
      <c r="BY871" s="119"/>
      <c r="BZ871" s="119"/>
      <c r="CA871" s="119"/>
    </row>
    <row r="872" spans="2:79" ht="24" hidden="1" customHeight="1" outlineLevel="1">
      <c r="B872" s="88"/>
      <c r="C872" s="89"/>
      <c r="D872" s="89"/>
      <c r="E872" s="90"/>
      <c r="F872" s="91"/>
      <c r="G872" s="90" t="s">
        <v>14</v>
      </c>
      <c r="H872" s="96">
        <v>43343</v>
      </c>
      <c r="I872" s="105">
        <v>9</v>
      </c>
      <c r="J872" s="92"/>
      <c r="K872" s="92"/>
      <c r="L872" s="92"/>
      <c r="M872" s="93"/>
      <c r="N872" s="90"/>
      <c r="O872" s="94"/>
      <c r="P872" s="90"/>
      <c r="Q872" s="90"/>
      <c r="R872" s="94"/>
      <c r="S872" s="90"/>
      <c r="T872" s="90"/>
      <c r="U872" s="94"/>
      <c r="V872" s="44"/>
      <c r="W872" s="90"/>
      <c r="X872" s="44"/>
      <c r="Y872" s="44"/>
      <c r="Z872" s="90"/>
      <c r="AA872" s="94"/>
      <c r="AB872" s="44"/>
      <c r="AC872" s="90"/>
      <c r="AD872" s="44"/>
      <c r="AE872" s="44"/>
      <c r="AF872" s="90"/>
      <c r="AG872" s="94"/>
      <c r="AH872" s="90"/>
      <c r="AI872" s="90"/>
      <c r="AJ872" s="94"/>
      <c r="AK872" s="90"/>
      <c r="AL872" s="90"/>
      <c r="AM872" s="94"/>
      <c r="AN872" s="44"/>
      <c r="AO872" s="90"/>
      <c r="AP872" s="44"/>
      <c r="AQ872" s="44"/>
      <c r="AR872" s="90"/>
      <c r="AS872" s="97"/>
      <c r="AT872" s="98"/>
      <c r="AU872" s="98"/>
      <c r="AV872" s="98"/>
      <c r="AW872" s="98"/>
      <c r="AX872" s="98"/>
      <c r="AY872" s="98"/>
      <c r="AZ872" s="98"/>
      <c r="BA872" s="99"/>
      <c r="BB872" s="99"/>
      <c r="BC872" s="99"/>
      <c r="BD872" s="99"/>
      <c r="BE872" s="99"/>
      <c r="BF872" s="99"/>
      <c r="BG872" s="119"/>
      <c r="BH872" s="119"/>
      <c r="BI872" s="119"/>
      <c r="BJ872" s="119"/>
      <c r="BK872" s="119"/>
      <c r="BL872" s="119"/>
      <c r="BM872" s="119"/>
      <c r="BN872" s="119"/>
      <c r="BO872" s="119"/>
      <c r="BP872" s="119"/>
      <c r="BQ872" s="119"/>
      <c r="BR872" s="119"/>
      <c r="BS872" s="119"/>
      <c r="BT872" s="119"/>
      <c r="BU872" s="119"/>
      <c r="BV872" s="119"/>
      <c r="BW872" s="119"/>
      <c r="BX872" s="119"/>
      <c r="BY872" s="119"/>
      <c r="BZ872" s="119"/>
      <c r="CA872" s="119"/>
    </row>
    <row r="873" spans="2:79" ht="24" hidden="1" customHeight="1" outlineLevel="1">
      <c r="B873" s="88"/>
      <c r="C873" s="89"/>
      <c r="D873" s="89"/>
      <c r="E873" s="90"/>
      <c r="F873" s="91"/>
      <c r="G873" s="111" t="s">
        <v>14</v>
      </c>
      <c r="H873" s="96">
        <v>43344</v>
      </c>
      <c r="I873" s="105">
        <v>9</v>
      </c>
      <c r="J873" s="92"/>
      <c r="K873" s="92"/>
      <c r="L873" s="92"/>
      <c r="M873" s="93"/>
      <c r="N873" s="90"/>
      <c r="O873" s="94"/>
      <c r="P873" s="90"/>
      <c r="Q873" s="90"/>
      <c r="R873" s="94"/>
      <c r="S873" s="90"/>
      <c r="T873" s="90"/>
      <c r="U873" s="94"/>
      <c r="V873" s="44"/>
      <c r="W873" s="90"/>
      <c r="X873" s="44"/>
      <c r="Y873" s="44"/>
      <c r="Z873" s="90"/>
      <c r="AA873" s="94"/>
      <c r="AB873" s="44"/>
      <c r="AC873" s="90"/>
      <c r="AD873" s="44"/>
      <c r="AE873" s="44"/>
      <c r="AF873" s="90"/>
      <c r="AG873" s="94"/>
      <c r="AH873" s="90"/>
      <c r="AI873" s="90"/>
      <c r="AJ873" s="94"/>
      <c r="AK873" s="90"/>
      <c r="AL873" s="90"/>
      <c r="AM873" s="94"/>
      <c r="AN873" s="44"/>
      <c r="AO873" s="90"/>
      <c r="AP873" s="44"/>
      <c r="AQ873" s="44"/>
      <c r="AR873" s="90"/>
      <c r="AS873" s="97"/>
      <c r="AT873" s="98"/>
      <c r="AU873" s="98"/>
      <c r="AV873" s="98"/>
      <c r="AW873" s="98"/>
      <c r="AX873" s="98"/>
      <c r="AY873" s="98"/>
      <c r="AZ873" s="98"/>
      <c r="BA873" s="99"/>
      <c r="BB873" s="99"/>
      <c r="BC873" s="99"/>
      <c r="BD873" s="99"/>
      <c r="BE873" s="99"/>
      <c r="BF873" s="99"/>
      <c r="BG873" s="119"/>
      <c r="BH873" s="119"/>
      <c r="BI873" s="119"/>
      <c r="BJ873" s="119"/>
      <c r="BK873" s="119"/>
      <c r="BL873" s="119"/>
      <c r="BM873" s="119"/>
      <c r="BN873" s="119"/>
      <c r="BO873" s="119"/>
      <c r="BP873" s="119"/>
      <c r="BQ873" s="119"/>
      <c r="BR873" s="119"/>
      <c r="BS873" s="119"/>
      <c r="BT873" s="119"/>
      <c r="BU873" s="119"/>
      <c r="BV873" s="119"/>
      <c r="BW873" s="119"/>
      <c r="BX873" s="119"/>
      <c r="BY873" s="119"/>
      <c r="BZ873" s="119"/>
      <c r="CA873" s="119"/>
    </row>
    <row r="874" spans="2:79" ht="24" hidden="1" customHeight="1" outlineLevel="1">
      <c r="B874" s="88"/>
      <c r="C874" s="89"/>
      <c r="D874" s="89"/>
      <c r="E874" s="90"/>
      <c r="F874" s="91"/>
      <c r="G874" s="90" t="s">
        <v>14</v>
      </c>
      <c r="H874" s="96">
        <v>43345</v>
      </c>
      <c r="I874" s="105">
        <v>9</v>
      </c>
      <c r="J874" s="92"/>
      <c r="K874" s="92"/>
      <c r="L874" s="92"/>
      <c r="M874" s="93"/>
      <c r="N874" s="90"/>
      <c r="O874" s="94"/>
      <c r="P874" s="90"/>
      <c r="Q874" s="90"/>
      <c r="R874" s="94"/>
      <c r="S874" s="90"/>
      <c r="T874" s="90"/>
      <c r="U874" s="94"/>
      <c r="V874" s="44"/>
      <c r="W874" s="90"/>
      <c r="X874" s="44"/>
      <c r="Y874" s="44"/>
      <c r="Z874" s="90"/>
      <c r="AA874" s="94"/>
      <c r="AB874" s="44"/>
      <c r="AC874" s="90"/>
      <c r="AD874" s="44"/>
      <c r="AE874" s="44"/>
      <c r="AF874" s="90"/>
      <c r="AG874" s="94"/>
      <c r="AH874" s="90"/>
      <c r="AI874" s="90"/>
      <c r="AJ874" s="94"/>
      <c r="AK874" s="90"/>
      <c r="AL874" s="90"/>
      <c r="AM874" s="94"/>
      <c r="AN874" s="44"/>
      <c r="AO874" s="90"/>
      <c r="AP874" s="44"/>
      <c r="AQ874" s="44"/>
      <c r="AR874" s="90"/>
      <c r="AS874" s="97"/>
      <c r="AT874" s="98"/>
      <c r="AU874" s="98"/>
      <c r="AV874" s="98"/>
      <c r="AW874" s="98"/>
      <c r="AX874" s="98"/>
      <c r="AY874" s="98"/>
      <c r="AZ874" s="98"/>
      <c r="BA874" s="99"/>
      <c r="BB874" s="99"/>
      <c r="BC874" s="99"/>
      <c r="BD874" s="99"/>
      <c r="BE874" s="99"/>
      <c r="BF874" s="99"/>
      <c r="BG874" s="119"/>
      <c r="BH874" s="119"/>
      <c r="BI874" s="119"/>
      <c r="BJ874" s="119"/>
      <c r="BK874" s="119"/>
      <c r="BL874" s="119"/>
      <c r="BM874" s="119"/>
      <c r="BN874" s="119"/>
      <c r="BO874" s="119"/>
      <c r="BP874" s="119"/>
      <c r="BQ874" s="119"/>
      <c r="BR874" s="119"/>
      <c r="BS874" s="119"/>
      <c r="BT874" s="119"/>
      <c r="BU874" s="119"/>
      <c r="BV874" s="119"/>
      <c r="BW874" s="119"/>
      <c r="BX874" s="119"/>
      <c r="BY874" s="119"/>
      <c r="BZ874" s="119"/>
      <c r="CA874" s="119"/>
    </row>
    <row r="875" spans="2:79" ht="24" customHeight="1" collapsed="1">
      <c r="B875" s="44" t="s">
        <v>256</v>
      </c>
      <c r="C875" s="89" t="s">
        <v>212</v>
      </c>
      <c r="D875" s="89">
        <v>2</v>
      </c>
      <c r="E875" s="90">
        <v>1841</v>
      </c>
      <c r="F875" s="91" t="s">
        <v>277</v>
      </c>
      <c r="G875" s="90" t="s">
        <v>14</v>
      </c>
      <c r="H875" s="90"/>
      <c r="I875" s="105"/>
      <c r="J875" s="92">
        <v>38078</v>
      </c>
      <c r="K875" s="92" t="s">
        <v>172</v>
      </c>
      <c r="L875" s="92" t="s">
        <v>173</v>
      </c>
      <c r="M875" s="93"/>
      <c r="N875" s="90"/>
      <c r="O875" s="94"/>
      <c r="P875" s="90"/>
      <c r="Q875" s="90"/>
      <c r="R875" s="94"/>
      <c r="S875" s="90"/>
      <c r="T875" s="90"/>
      <c r="U875" s="94"/>
      <c r="V875" s="45"/>
      <c r="W875" s="90"/>
      <c r="X875" s="44"/>
      <c r="Y875" s="45"/>
      <c r="Z875" s="90"/>
      <c r="AA875" s="94"/>
      <c r="AB875" s="45"/>
      <c r="AC875" s="90"/>
      <c r="AD875" s="44"/>
      <c r="AE875" s="45"/>
      <c r="AF875" s="90" t="s">
        <v>211</v>
      </c>
      <c r="AG875" s="94" t="s">
        <v>211</v>
      </c>
      <c r="AH875" s="90" t="s">
        <v>211</v>
      </c>
      <c r="AI875" s="90" t="s">
        <v>211</v>
      </c>
      <c r="AJ875" s="94"/>
      <c r="AK875" s="90"/>
      <c r="AL875" s="90"/>
      <c r="AM875" s="94"/>
      <c r="AN875" s="45"/>
      <c r="AO875" s="90"/>
      <c r="AP875" s="44"/>
      <c r="AQ875" s="45"/>
      <c r="AR875" s="90"/>
      <c r="AS875" s="99">
        <v>9</v>
      </c>
      <c r="AT875" s="99">
        <v>9</v>
      </c>
      <c r="AU875" s="99">
        <v>9</v>
      </c>
      <c r="AV875" s="99">
        <v>9</v>
      </c>
      <c r="AW875" s="99">
        <v>9</v>
      </c>
      <c r="AX875" s="99">
        <v>9</v>
      </c>
      <c r="AY875" s="99">
        <v>9</v>
      </c>
      <c r="AZ875" s="99">
        <v>9</v>
      </c>
      <c r="BA875" s="98">
        <v>0</v>
      </c>
      <c r="BB875" s="98">
        <v>0</v>
      </c>
      <c r="BC875" s="98">
        <v>0</v>
      </c>
      <c r="BD875" s="98">
        <v>0</v>
      </c>
      <c r="BE875" s="98">
        <v>0</v>
      </c>
      <c r="BF875" s="98">
        <v>0</v>
      </c>
      <c r="BG875" s="98">
        <v>0</v>
      </c>
      <c r="BH875" s="99">
        <v>9</v>
      </c>
      <c r="BI875" s="99">
        <v>9</v>
      </c>
      <c r="BJ875" s="99">
        <v>9</v>
      </c>
      <c r="BK875" s="99">
        <v>9</v>
      </c>
      <c r="BL875" s="99">
        <v>9</v>
      </c>
      <c r="BM875" s="99">
        <v>9</v>
      </c>
      <c r="BN875" s="99">
        <v>9</v>
      </c>
      <c r="BO875" s="97">
        <v>9</v>
      </c>
      <c r="BP875" s="97">
        <v>9</v>
      </c>
      <c r="BQ875" s="97">
        <v>9</v>
      </c>
      <c r="BR875" s="97">
        <v>9</v>
      </c>
      <c r="BS875" s="97">
        <v>9</v>
      </c>
      <c r="BT875" s="97">
        <v>9</v>
      </c>
      <c r="BU875" s="99">
        <v>9</v>
      </c>
      <c r="BV875" s="97">
        <v>9</v>
      </c>
      <c r="BW875" s="97">
        <v>9</v>
      </c>
      <c r="BX875" s="97">
        <v>9</v>
      </c>
      <c r="BY875" s="97">
        <v>9</v>
      </c>
      <c r="BZ875" s="97">
        <v>9</v>
      </c>
      <c r="CA875" s="97">
        <v>9</v>
      </c>
    </row>
    <row r="876" spans="2:79">
      <c r="E876" s="36"/>
      <c r="F876" s="36"/>
      <c r="M876" s="36"/>
    </row>
    <row r="877" spans="2:79" ht="15" customHeight="1" thickBot="1">
      <c r="E877" s="36"/>
      <c r="J877" s="39"/>
      <c r="K877" s="39"/>
      <c r="L877" s="39"/>
      <c r="M877" s="40"/>
    </row>
    <row r="878" spans="2:79" ht="15" customHeight="1" thickBot="1">
      <c r="E878" s="36"/>
      <c r="F878" s="383" t="s">
        <v>246</v>
      </c>
      <c r="G878" s="384"/>
      <c r="H878" s="95"/>
      <c r="I878" s="95"/>
      <c r="J878" s="39"/>
      <c r="K878" s="39"/>
      <c r="L878" s="39"/>
      <c r="M878" s="40"/>
      <c r="O878" s="49" t="s">
        <v>247</v>
      </c>
    </row>
    <row r="879" spans="2:79" ht="15" customHeight="1">
      <c r="E879" s="36"/>
      <c r="F879" s="50" t="s">
        <v>119</v>
      </c>
      <c r="G879" s="42" t="s">
        <v>248</v>
      </c>
      <c r="O879" s="49" t="s">
        <v>249</v>
      </c>
    </row>
    <row r="880" spans="2:79" ht="15" customHeight="1">
      <c r="E880" s="36"/>
      <c r="F880" s="52">
        <v>9</v>
      </c>
      <c r="G880" s="43" t="s">
        <v>250</v>
      </c>
    </row>
    <row r="881" spans="6:7" ht="15" customHeight="1">
      <c r="F881" s="53">
        <v>9</v>
      </c>
      <c r="G881" s="43" t="s">
        <v>251</v>
      </c>
    </row>
    <row r="882" spans="6:7" ht="15" customHeight="1">
      <c r="F882" s="54">
        <v>0</v>
      </c>
      <c r="G882" s="43" t="s">
        <v>252</v>
      </c>
    </row>
    <row r="883" spans="6:7" ht="15" customHeight="1">
      <c r="F883" s="55">
        <v>0</v>
      </c>
      <c r="G883" s="43" t="s">
        <v>253</v>
      </c>
    </row>
    <row r="884" spans="6:7" ht="15" customHeight="1">
      <c r="F884" s="56">
        <v>0</v>
      </c>
      <c r="G884" s="43" t="s">
        <v>254</v>
      </c>
    </row>
    <row r="885" spans="6:7" ht="15" customHeight="1" thickBot="1">
      <c r="F885" s="48">
        <v>0</v>
      </c>
      <c r="G885" s="47" t="s">
        <v>255</v>
      </c>
    </row>
    <row r="886" spans="6:7" ht="15" customHeight="1"/>
    <row r="887" spans="6:7" ht="15" customHeight="1"/>
    <row r="888" spans="6:7" ht="15" customHeight="1"/>
    <row r="889" spans="6:7" ht="15" customHeight="1"/>
    <row r="890" spans="6:7" ht="15" customHeight="1"/>
    <row r="891" spans="6:7" ht="15" customHeight="1"/>
    <row r="892" spans="6:7" ht="15" customHeight="1"/>
    <row r="893" spans="6:7" ht="15" customHeight="1"/>
    <row r="894" spans="6:7" ht="15" customHeight="1"/>
    <row r="895" spans="6:7" ht="15" customHeight="1"/>
    <row r="896" spans="6:7" ht="15" customHeight="1"/>
    <row r="897" ht="15" customHeight="1"/>
    <row r="898" ht="15" customHeight="1"/>
    <row r="899" ht="15" customHeight="1"/>
    <row r="900" ht="15" customHeight="1"/>
    <row r="901" ht="15" customHeight="1"/>
    <row r="902" ht="15" customHeight="1"/>
    <row r="903" ht="15" customHeight="1"/>
    <row r="904" ht="15" customHeight="1"/>
    <row r="905" ht="15" customHeight="1"/>
    <row r="906" ht="15" customHeight="1"/>
    <row r="907" ht="15" customHeight="1"/>
    <row r="908" ht="15" customHeight="1"/>
    <row r="909" ht="15" customHeight="1"/>
    <row r="910" ht="15" customHeight="1"/>
    <row r="911" ht="15" customHeight="1"/>
    <row r="912" ht="15" customHeight="1"/>
    <row r="913" ht="15" customHeight="1"/>
    <row r="914" ht="15" customHeight="1"/>
    <row r="915" ht="15" customHeight="1"/>
    <row r="916" ht="15" customHeight="1"/>
    <row r="917" ht="15" customHeight="1"/>
    <row r="918" ht="15" customHeight="1"/>
    <row r="919" ht="15" customHeight="1"/>
    <row r="920" ht="15" customHeight="1"/>
    <row r="921" ht="15" customHeight="1"/>
    <row r="922" ht="15" customHeight="1"/>
    <row r="923" ht="15" customHeight="1"/>
    <row r="924" ht="15" customHeight="1"/>
    <row r="925" ht="15" customHeight="1"/>
    <row r="926" ht="15" customHeight="1"/>
    <row r="927" ht="15" customHeight="1"/>
    <row r="928" ht="15" customHeight="1"/>
    <row r="929" spans="3:4" ht="15" customHeight="1"/>
    <row r="930" spans="3:4" ht="15" customHeight="1"/>
    <row r="931" spans="3:4" ht="15" customHeight="1"/>
    <row r="932" spans="3:4" ht="15" customHeight="1"/>
    <row r="933" spans="3:4" ht="15" customHeight="1"/>
    <row r="934" spans="3:4" ht="15" customHeight="1"/>
    <row r="935" spans="3:4" ht="15" customHeight="1"/>
    <row r="936" spans="3:4" ht="15" customHeight="1"/>
    <row r="937" spans="3:4" ht="15" customHeight="1"/>
    <row r="938" spans="3:4" ht="15" customHeight="1"/>
    <row r="939" spans="3:4" ht="15" customHeight="1"/>
    <row r="940" spans="3:4" ht="15" customHeight="1">
      <c r="C940" s="36"/>
      <c r="D940" s="36"/>
    </row>
    <row r="941" spans="3:4" ht="15" customHeight="1">
      <c r="C941" s="36"/>
      <c r="D941" s="36"/>
    </row>
    <row r="942" spans="3:4" ht="15" customHeight="1">
      <c r="C942" s="36"/>
      <c r="D942" s="36"/>
    </row>
    <row r="943" spans="3:4" ht="15" customHeight="1">
      <c r="C943" s="36"/>
      <c r="D943" s="36"/>
    </row>
    <row r="944" spans="3:4" ht="15" customHeight="1">
      <c r="C944" s="36"/>
      <c r="D944" s="36"/>
    </row>
    <row r="945" ht="15" customHeight="1"/>
    <row r="946" ht="15" customHeight="1"/>
    <row r="947" ht="15" customHeight="1"/>
    <row r="948" ht="15" customHeight="1"/>
    <row r="949" ht="15" customHeight="1"/>
    <row r="950" ht="15" customHeight="1"/>
    <row r="951" ht="15" customHeight="1"/>
    <row r="952" ht="15" customHeight="1"/>
    <row r="953" ht="15" customHeight="1"/>
    <row r="954" ht="15" customHeight="1"/>
    <row r="955" ht="15" customHeight="1"/>
    <row r="956" ht="15" customHeight="1"/>
    <row r="957" ht="15" customHeight="1"/>
    <row r="958" ht="15" customHeight="1"/>
    <row r="968" spans="5:13">
      <c r="E968" s="36"/>
      <c r="F968" s="36"/>
      <c r="M968" s="36"/>
    </row>
    <row r="969" spans="5:13">
      <c r="E969" s="36"/>
      <c r="F969" s="36"/>
      <c r="M969" s="36"/>
    </row>
    <row r="970" spans="5:13">
      <c r="E970" s="36"/>
      <c r="F970" s="36"/>
      <c r="M970" s="36"/>
    </row>
    <row r="971" spans="5:13">
      <c r="E971" s="36"/>
      <c r="F971" s="36"/>
      <c r="M971" s="36"/>
    </row>
    <row r="972" spans="5:13">
      <c r="E972" s="36"/>
      <c r="F972" s="36"/>
      <c r="M972" s="36"/>
    </row>
  </sheetData>
  <mergeCells count="2">
    <mergeCell ref="B4:BF4"/>
    <mergeCell ref="F878:G878"/>
  </mergeCells>
  <printOptions horizontalCentered="1" verticalCentered="1"/>
  <pageMargins left="0.15748031496062992" right="0.15748031496062992" top="0.19685039370078741" bottom="0.19685039370078741" header="0" footer="0"/>
  <pageSetup paperSize="9" scale="65" orientation="landscape" horizontalDpi="1200" verticalDpi="1200" r:id="rId1"/>
  <headerFooter alignWithMargins="0"/>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TABLAS!$O$2:$O$14</xm:f>
          </x14:formula1>
          <xm:sqref>G180:G207 H34 G528:G555 G789:G816 H63 H92 H121 G179:H179 G208:H208 G731:G758 G266:H266 G238:G265 G295:H295 G267:G294 G324:H324 G296:G323 G353:H353 G325:G352 G382:H382 G354:G381 G411:H411 H440 G151:G178 G469:H469 G441:G468 G498:H498 G470:G497 G527:H527 G499:G526 G556:H556 G614:H614 G586:G613 G643:H643 G615:G642 G672:H672 G644:G671 G701:H701 G673:G700 G730:H730 G702:G729 G759:H759 G383:G410 G788:H788 G760:G787 G817:H817 G818:G845 G875:H875 G846:H846 G847:G874 G6:G121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K88"/>
  <sheetViews>
    <sheetView topLeftCell="A4" workbookViewId="0">
      <selection activeCell="GN30" sqref="GN30"/>
    </sheetView>
  </sheetViews>
  <sheetFormatPr baseColWidth="10" defaultColWidth="11.44140625" defaultRowHeight="12"/>
  <cols>
    <col min="1" max="1" width="2.44140625" style="36" customWidth="1"/>
    <col min="2" max="2" width="4.88671875" style="36" bestFit="1" customWidth="1"/>
    <col min="3" max="3" width="12.109375" style="41" customWidth="1"/>
    <col min="4" max="4" width="9.44140625" style="41" customWidth="1"/>
    <col min="5" max="5" width="35.33203125" style="41" bestFit="1" customWidth="1"/>
    <col min="6" max="6" width="30.6640625" style="41" customWidth="1"/>
    <col min="7" max="7" width="11.5546875" style="265" customWidth="1"/>
    <col min="8" max="9" width="11.88671875" style="265" customWidth="1"/>
    <col min="10" max="10" width="14.109375" style="265" customWidth="1"/>
    <col min="11" max="193" width="6.6640625" style="250" hidden="1" customWidth="1"/>
    <col min="194" max="255" width="6.6640625" style="250" customWidth="1"/>
    <col min="256" max="271" width="2.44140625" style="36" customWidth="1"/>
    <col min="272" max="16384" width="11.44140625" style="36"/>
  </cols>
  <sheetData>
    <row r="1" spans="2:255" ht="12.6" hidden="1" thickBot="1">
      <c r="C1" s="32"/>
      <c r="D1" s="33"/>
      <c r="E1" s="33"/>
      <c r="F1" s="33"/>
      <c r="G1" s="249"/>
      <c r="H1" s="249"/>
      <c r="I1" s="249"/>
      <c r="J1" s="249"/>
    </row>
    <row r="2" spans="2:255" ht="12.6" hidden="1" thickBot="1">
      <c r="C2" s="32"/>
      <c r="D2" s="33"/>
      <c r="E2" s="33"/>
      <c r="F2" s="33"/>
      <c r="G2" s="249"/>
      <c r="H2" s="249"/>
      <c r="I2" s="249"/>
      <c r="J2" s="249"/>
    </row>
    <row r="3" spans="2:255" ht="25.5" hidden="1" customHeight="1">
      <c r="B3" s="251"/>
      <c r="C3" s="390" t="s">
        <v>1873</v>
      </c>
      <c r="D3" s="390"/>
      <c r="E3" s="390"/>
      <c r="F3" s="390"/>
      <c r="G3" s="390"/>
      <c r="H3" s="390"/>
      <c r="I3" s="390"/>
      <c r="J3" s="390"/>
      <c r="K3" s="390"/>
      <c r="L3" s="390"/>
      <c r="M3" s="390"/>
      <c r="N3" s="390"/>
      <c r="O3" s="390"/>
      <c r="P3" s="390"/>
      <c r="Q3" s="390"/>
      <c r="R3" s="390"/>
      <c r="S3" s="390"/>
      <c r="T3" s="390"/>
      <c r="U3" s="390"/>
      <c r="V3" s="390"/>
      <c r="W3" s="390"/>
      <c r="X3" s="390"/>
      <c r="Y3" s="390"/>
      <c r="Z3" s="390"/>
      <c r="AA3" s="390"/>
      <c r="AB3" s="390"/>
      <c r="AC3" s="390"/>
      <c r="AD3" s="390"/>
      <c r="AE3" s="390"/>
      <c r="AF3" s="390"/>
      <c r="AG3" s="390"/>
      <c r="AH3" s="390"/>
      <c r="AI3" s="390"/>
      <c r="AJ3" s="390"/>
      <c r="AK3" s="390"/>
      <c r="AL3" s="390"/>
      <c r="AM3" s="390"/>
      <c r="AN3" s="390"/>
      <c r="AO3" s="390"/>
      <c r="AP3" s="390"/>
      <c r="AQ3" s="390"/>
      <c r="AR3" s="390"/>
      <c r="AS3" s="390"/>
      <c r="AT3" s="390"/>
      <c r="AU3" s="390"/>
      <c r="AV3" s="390"/>
      <c r="AW3" s="390"/>
      <c r="AX3" s="390"/>
      <c r="AY3" s="390"/>
      <c r="AZ3" s="390"/>
      <c r="BA3" s="390"/>
      <c r="BB3" s="390"/>
      <c r="BC3" s="390"/>
      <c r="BD3" s="390"/>
      <c r="BE3" s="390"/>
      <c r="BF3" s="390"/>
      <c r="BG3" s="390"/>
      <c r="BH3" s="390"/>
      <c r="BI3" s="390"/>
      <c r="BJ3" s="390"/>
      <c r="BK3" s="390"/>
      <c r="BL3" s="390"/>
      <c r="BM3" s="390"/>
      <c r="BN3" s="390"/>
      <c r="BO3" s="390"/>
      <c r="BP3" s="390"/>
      <c r="BQ3" s="390"/>
      <c r="BR3" s="390"/>
      <c r="BS3" s="390"/>
      <c r="BT3" s="390"/>
      <c r="BU3" s="390"/>
      <c r="BV3" s="390"/>
      <c r="BW3" s="390"/>
      <c r="BX3" s="390"/>
      <c r="BY3" s="390"/>
      <c r="BZ3" s="390"/>
      <c r="CA3" s="390"/>
      <c r="CB3" s="390"/>
      <c r="CC3" s="390"/>
      <c r="CD3" s="390"/>
      <c r="CE3" s="390"/>
      <c r="CF3" s="390"/>
      <c r="CG3" s="390"/>
      <c r="CH3" s="390"/>
      <c r="CI3" s="390"/>
      <c r="CJ3" s="390"/>
      <c r="CK3" s="390"/>
      <c r="CL3" s="390"/>
      <c r="CM3" s="390"/>
      <c r="CN3" s="390"/>
      <c r="CO3" s="390"/>
      <c r="CP3" s="390"/>
      <c r="CQ3" s="390"/>
      <c r="CR3" s="390"/>
      <c r="CS3" s="390"/>
      <c r="CT3" s="390"/>
      <c r="CU3" s="390"/>
      <c r="CV3" s="390"/>
      <c r="CW3" s="390"/>
      <c r="CX3" s="390"/>
      <c r="CY3" s="390"/>
      <c r="CZ3" s="390"/>
      <c r="DA3" s="390"/>
      <c r="DB3" s="390"/>
      <c r="DC3" s="390"/>
      <c r="DD3" s="390"/>
      <c r="DE3" s="390"/>
      <c r="DF3" s="390"/>
      <c r="DG3" s="390"/>
      <c r="DH3" s="390"/>
      <c r="DI3" s="390"/>
      <c r="DJ3" s="390"/>
      <c r="DK3" s="390"/>
      <c r="DL3" s="390"/>
      <c r="DM3" s="390"/>
      <c r="DN3" s="390"/>
      <c r="DO3" s="390"/>
      <c r="DP3" s="390"/>
      <c r="DQ3" s="390"/>
      <c r="DR3" s="390"/>
      <c r="DS3" s="390"/>
      <c r="DT3" s="390"/>
      <c r="DU3" s="390"/>
      <c r="DV3" s="390"/>
      <c r="DW3" s="390"/>
      <c r="DX3" s="390"/>
      <c r="DY3" s="390"/>
      <c r="DZ3" s="390"/>
      <c r="EA3" s="390"/>
      <c r="EB3" s="390"/>
      <c r="EC3" s="390"/>
      <c r="ED3" s="390"/>
      <c r="EE3" s="390"/>
      <c r="EF3" s="390"/>
      <c r="EG3" s="390"/>
      <c r="EH3" s="390"/>
      <c r="EI3" s="390"/>
      <c r="EJ3" s="390"/>
      <c r="EK3" s="390"/>
      <c r="EL3" s="390"/>
      <c r="EM3" s="390"/>
      <c r="EN3" s="390"/>
      <c r="EO3" s="390"/>
      <c r="EP3" s="390"/>
      <c r="EQ3" s="390"/>
      <c r="ER3" s="390"/>
      <c r="ES3" s="390"/>
      <c r="ET3" s="390"/>
      <c r="EU3" s="390"/>
      <c r="EV3" s="390"/>
      <c r="EW3" s="390"/>
      <c r="EX3" s="390"/>
      <c r="EY3" s="390"/>
      <c r="EZ3" s="390"/>
      <c r="FA3" s="390"/>
      <c r="FB3" s="390"/>
      <c r="FC3" s="390"/>
      <c r="FD3" s="390"/>
      <c r="FE3" s="390"/>
      <c r="FF3" s="390"/>
      <c r="FG3" s="390"/>
      <c r="FH3" s="390"/>
      <c r="FI3" s="390"/>
      <c r="FJ3" s="390"/>
      <c r="FK3" s="390"/>
      <c r="FL3" s="390"/>
      <c r="FM3" s="390"/>
      <c r="FN3" s="390"/>
      <c r="FO3" s="390"/>
      <c r="FP3" s="390"/>
      <c r="FQ3" s="390"/>
      <c r="FR3" s="390"/>
      <c r="FS3" s="390"/>
      <c r="FT3" s="390"/>
      <c r="FU3" s="390"/>
      <c r="FV3" s="390"/>
      <c r="FW3" s="390"/>
      <c r="FX3" s="390"/>
      <c r="FY3" s="390"/>
      <c r="FZ3" s="390"/>
      <c r="GA3" s="390"/>
      <c r="GB3" s="390"/>
      <c r="GC3" s="390"/>
      <c r="GD3" s="390"/>
      <c r="GE3" s="390"/>
      <c r="GF3" s="390"/>
      <c r="GG3" s="390"/>
      <c r="GH3" s="390"/>
      <c r="GI3" s="390"/>
      <c r="GJ3" s="390"/>
      <c r="GK3" s="390"/>
      <c r="GL3" s="390"/>
      <c r="GM3" s="390"/>
      <c r="GN3" s="390"/>
      <c r="GO3" s="390"/>
      <c r="GP3" s="390"/>
      <c r="GQ3" s="390"/>
      <c r="GR3" s="390"/>
      <c r="GS3" s="390"/>
      <c r="GT3" s="390"/>
      <c r="GU3" s="390"/>
      <c r="GV3" s="390"/>
      <c r="GW3" s="390"/>
      <c r="GX3" s="390"/>
      <c r="GY3" s="390"/>
      <c r="GZ3" s="390"/>
      <c r="HA3" s="390"/>
      <c r="HB3" s="390"/>
      <c r="HC3" s="390"/>
      <c r="HD3" s="390"/>
      <c r="HE3" s="390"/>
      <c r="HF3" s="390"/>
      <c r="HG3" s="390"/>
      <c r="HH3" s="390"/>
      <c r="HI3" s="390"/>
      <c r="HJ3" s="390"/>
      <c r="HK3" s="390"/>
      <c r="HL3" s="390"/>
      <c r="HM3" s="390"/>
      <c r="HN3" s="390"/>
      <c r="HO3" s="390"/>
      <c r="HP3" s="390"/>
      <c r="HQ3" s="390"/>
      <c r="HR3" s="390"/>
      <c r="HS3" s="390"/>
      <c r="HT3" s="390"/>
      <c r="HU3" s="390"/>
      <c r="HV3" s="390"/>
      <c r="HW3" s="390"/>
      <c r="HX3" s="390"/>
      <c r="HY3" s="390"/>
      <c r="HZ3" s="390"/>
      <c r="IA3" s="390"/>
      <c r="IB3" s="390"/>
      <c r="IC3" s="390"/>
      <c r="ID3" s="390"/>
      <c r="IE3" s="390"/>
      <c r="IF3" s="390"/>
      <c r="IG3" s="390"/>
      <c r="IH3" s="390"/>
      <c r="II3" s="390"/>
      <c r="IJ3" s="390"/>
      <c r="IK3" s="390"/>
      <c r="IL3" s="390"/>
      <c r="IM3" s="390"/>
      <c r="IN3" s="390"/>
      <c r="IO3" s="390"/>
      <c r="IP3" s="390"/>
      <c r="IQ3" s="390"/>
      <c r="IR3" s="390"/>
      <c r="IS3" s="390"/>
      <c r="IT3" s="390"/>
      <c r="IU3" s="391"/>
    </row>
    <row r="4" spans="2:255" ht="14.25" customHeight="1">
      <c r="B4" s="392" t="s">
        <v>1874</v>
      </c>
      <c r="C4" s="394" t="s">
        <v>1915</v>
      </c>
      <c r="D4" s="396" t="s">
        <v>164</v>
      </c>
      <c r="E4" s="396" t="s">
        <v>165</v>
      </c>
      <c r="F4" s="396" t="s">
        <v>166</v>
      </c>
      <c r="G4" s="396" t="s">
        <v>1875</v>
      </c>
      <c r="H4" s="396" t="s">
        <v>1876</v>
      </c>
      <c r="I4" s="396" t="s">
        <v>167</v>
      </c>
      <c r="J4" s="396" t="s">
        <v>1877</v>
      </c>
      <c r="K4" s="387" t="s">
        <v>174</v>
      </c>
      <c r="L4" s="387"/>
      <c r="M4" s="387"/>
      <c r="N4" s="387"/>
      <c r="O4" s="387"/>
      <c r="P4" s="387"/>
      <c r="Q4" s="387"/>
      <c r="R4" s="387"/>
      <c r="S4" s="387"/>
      <c r="T4" s="387"/>
      <c r="U4" s="387"/>
      <c r="V4" s="387"/>
      <c r="W4" s="387"/>
      <c r="X4" s="387"/>
      <c r="Y4" s="387"/>
      <c r="Z4" s="387"/>
      <c r="AA4" s="387"/>
      <c r="AB4" s="387"/>
      <c r="AC4" s="387"/>
      <c r="AD4" s="387"/>
      <c r="AE4" s="387"/>
      <c r="AF4" s="387"/>
      <c r="AG4" s="387"/>
      <c r="AH4" s="387"/>
      <c r="AI4" s="387"/>
      <c r="AJ4" s="387"/>
      <c r="AK4" s="387"/>
      <c r="AL4" s="387"/>
      <c r="AM4" s="387"/>
      <c r="AN4" s="387"/>
      <c r="AO4" s="387" t="s">
        <v>175</v>
      </c>
      <c r="AP4" s="387"/>
      <c r="AQ4" s="387"/>
      <c r="AR4" s="387"/>
      <c r="AS4" s="387"/>
      <c r="AT4" s="387"/>
      <c r="AU4" s="387"/>
      <c r="AV4" s="387"/>
      <c r="AW4" s="387"/>
      <c r="AX4" s="387"/>
      <c r="AY4" s="387"/>
      <c r="AZ4" s="387"/>
      <c r="BA4" s="387"/>
      <c r="BB4" s="387"/>
      <c r="BC4" s="387"/>
      <c r="BD4" s="387"/>
      <c r="BE4" s="387"/>
      <c r="BF4" s="387"/>
      <c r="BG4" s="387"/>
      <c r="BH4" s="387"/>
      <c r="BI4" s="387"/>
      <c r="BJ4" s="387"/>
      <c r="BK4" s="387"/>
      <c r="BL4" s="387"/>
      <c r="BM4" s="387"/>
      <c r="BN4" s="387"/>
      <c r="BO4" s="387"/>
      <c r="BP4" s="387"/>
      <c r="BQ4" s="387"/>
      <c r="BR4" s="387"/>
      <c r="BS4" s="387"/>
      <c r="BT4" s="387" t="s">
        <v>176</v>
      </c>
      <c r="BU4" s="387"/>
      <c r="BV4" s="387"/>
      <c r="BW4" s="387"/>
      <c r="BX4" s="387"/>
      <c r="BY4" s="387"/>
      <c r="BZ4" s="387"/>
      <c r="CA4" s="387"/>
      <c r="CB4" s="387"/>
      <c r="CC4" s="387"/>
      <c r="CD4" s="387"/>
      <c r="CE4" s="387"/>
      <c r="CF4" s="387"/>
      <c r="CG4" s="387"/>
      <c r="CH4" s="387"/>
      <c r="CI4" s="387"/>
      <c r="CJ4" s="387"/>
      <c r="CK4" s="387"/>
      <c r="CL4" s="387"/>
      <c r="CM4" s="387"/>
      <c r="CN4" s="387"/>
      <c r="CO4" s="387"/>
      <c r="CP4" s="387"/>
      <c r="CQ4" s="387"/>
      <c r="CR4" s="387"/>
      <c r="CS4" s="387"/>
      <c r="CT4" s="387"/>
      <c r="CU4" s="387"/>
      <c r="CV4" s="387"/>
      <c r="CW4" s="387"/>
      <c r="CX4" s="387"/>
      <c r="CY4" s="387" t="s">
        <v>177</v>
      </c>
      <c r="CZ4" s="387"/>
      <c r="DA4" s="387"/>
      <c r="DB4" s="387"/>
      <c r="DC4" s="387"/>
      <c r="DD4" s="387"/>
      <c r="DE4" s="387"/>
      <c r="DF4" s="387"/>
      <c r="DG4" s="387"/>
      <c r="DH4" s="387"/>
      <c r="DI4" s="387"/>
      <c r="DJ4" s="387"/>
      <c r="DK4" s="387"/>
      <c r="DL4" s="387"/>
      <c r="DM4" s="387"/>
      <c r="DN4" s="387"/>
      <c r="DO4" s="387"/>
      <c r="DP4" s="387"/>
      <c r="DQ4" s="387"/>
      <c r="DR4" s="387"/>
      <c r="DS4" s="387"/>
      <c r="DT4" s="387"/>
      <c r="DU4" s="387"/>
      <c r="DV4" s="387"/>
      <c r="DW4" s="387"/>
      <c r="DX4" s="387"/>
      <c r="DY4" s="387"/>
      <c r="DZ4" s="387"/>
      <c r="EA4" s="387"/>
      <c r="EB4" s="387"/>
      <c r="EC4" s="387" t="s">
        <v>178</v>
      </c>
      <c r="ED4" s="387"/>
      <c r="EE4" s="387"/>
      <c r="EF4" s="387"/>
      <c r="EG4" s="387"/>
      <c r="EH4" s="387"/>
      <c r="EI4" s="387"/>
      <c r="EJ4" s="387"/>
      <c r="EK4" s="387"/>
      <c r="EL4" s="387"/>
      <c r="EM4" s="387"/>
      <c r="EN4" s="387"/>
      <c r="EO4" s="387"/>
      <c r="EP4" s="387"/>
      <c r="EQ4" s="387"/>
      <c r="ER4" s="387"/>
      <c r="ES4" s="387"/>
      <c r="ET4" s="387"/>
      <c r="EU4" s="387"/>
      <c r="EV4" s="387"/>
      <c r="EW4" s="387"/>
      <c r="EX4" s="387"/>
      <c r="EY4" s="387"/>
      <c r="EZ4" s="387"/>
      <c r="FA4" s="387"/>
      <c r="FB4" s="387"/>
      <c r="FC4" s="387"/>
      <c r="FD4" s="387"/>
      <c r="FE4" s="387"/>
      <c r="FF4" s="387"/>
      <c r="FG4" s="387"/>
      <c r="FH4" s="387" t="s">
        <v>179</v>
      </c>
      <c r="FI4" s="387"/>
      <c r="FJ4" s="387"/>
      <c r="FK4" s="387"/>
      <c r="FL4" s="387"/>
      <c r="FM4" s="387"/>
      <c r="FN4" s="387"/>
      <c r="FO4" s="387"/>
      <c r="FP4" s="387"/>
      <c r="FQ4" s="387"/>
      <c r="FR4" s="387"/>
      <c r="FS4" s="387"/>
      <c r="FT4" s="387"/>
      <c r="FU4" s="387"/>
      <c r="FV4" s="387"/>
      <c r="FW4" s="387"/>
      <c r="FX4" s="387"/>
      <c r="FY4" s="387"/>
      <c r="FZ4" s="387"/>
      <c r="GA4" s="387"/>
      <c r="GB4" s="387"/>
      <c r="GC4" s="387"/>
      <c r="GD4" s="387"/>
      <c r="GE4" s="387"/>
      <c r="GF4" s="387"/>
      <c r="GG4" s="387"/>
      <c r="GH4" s="387"/>
      <c r="GI4" s="387"/>
      <c r="GJ4" s="387"/>
      <c r="GK4" s="387"/>
      <c r="GL4" s="387" t="s">
        <v>175</v>
      </c>
      <c r="GM4" s="387"/>
      <c r="GN4" s="387"/>
      <c r="GO4" s="387"/>
      <c r="GP4" s="387"/>
      <c r="GQ4" s="387"/>
      <c r="GR4" s="387"/>
      <c r="GS4" s="387"/>
      <c r="GT4" s="387"/>
      <c r="GU4" s="387"/>
      <c r="GV4" s="387"/>
      <c r="GW4" s="387"/>
      <c r="GX4" s="387"/>
      <c r="GY4" s="387"/>
      <c r="GZ4" s="387"/>
      <c r="HA4" s="387"/>
      <c r="HB4" s="387"/>
      <c r="HC4" s="387"/>
      <c r="HD4" s="387"/>
      <c r="HE4" s="387"/>
      <c r="HF4" s="387"/>
      <c r="HG4" s="387"/>
      <c r="HH4" s="387"/>
      <c r="HI4" s="387"/>
      <c r="HJ4" s="387"/>
      <c r="HK4" s="387"/>
      <c r="HL4" s="387"/>
      <c r="HM4" s="387"/>
      <c r="HN4" s="387"/>
      <c r="HO4" s="387"/>
      <c r="HP4" s="387"/>
      <c r="HQ4" s="388" t="s">
        <v>176</v>
      </c>
      <c r="HR4" s="387"/>
      <c r="HS4" s="387"/>
      <c r="HT4" s="387"/>
      <c r="HU4" s="387"/>
      <c r="HV4" s="387"/>
      <c r="HW4" s="387"/>
      <c r="HX4" s="387"/>
      <c r="HY4" s="387"/>
      <c r="HZ4" s="387"/>
      <c r="IA4" s="387"/>
      <c r="IB4" s="387"/>
      <c r="IC4" s="387"/>
      <c r="ID4" s="387"/>
      <c r="IE4" s="387"/>
      <c r="IF4" s="387"/>
      <c r="IG4" s="387"/>
      <c r="IH4" s="387"/>
      <c r="II4" s="387"/>
      <c r="IJ4" s="387"/>
      <c r="IK4" s="387"/>
      <c r="IL4" s="387"/>
      <c r="IM4" s="387"/>
      <c r="IN4" s="387"/>
      <c r="IO4" s="387"/>
      <c r="IP4" s="387"/>
      <c r="IQ4" s="387"/>
      <c r="IR4" s="387"/>
      <c r="IS4" s="387"/>
      <c r="IT4" s="387"/>
      <c r="IU4" s="389"/>
    </row>
    <row r="5" spans="2:255" ht="15.6" customHeight="1" thickBot="1">
      <c r="B5" s="393"/>
      <c r="C5" s="395"/>
      <c r="D5" s="397"/>
      <c r="E5" s="397"/>
      <c r="F5" s="397"/>
      <c r="G5" s="397"/>
      <c r="H5" s="397"/>
      <c r="I5" s="397"/>
      <c r="J5" s="397"/>
      <c r="K5" s="252">
        <v>43617</v>
      </c>
      <c r="L5" s="252">
        <v>43618</v>
      </c>
      <c r="M5" s="252">
        <v>43619</v>
      </c>
      <c r="N5" s="252">
        <v>43620</v>
      </c>
      <c r="O5" s="252">
        <v>43621</v>
      </c>
      <c r="P5" s="252">
        <v>43622</v>
      </c>
      <c r="Q5" s="252">
        <v>43623</v>
      </c>
      <c r="R5" s="252">
        <v>43624</v>
      </c>
      <c r="S5" s="252">
        <v>43625</v>
      </c>
      <c r="T5" s="252">
        <v>43626</v>
      </c>
      <c r="U5" s="252">
        <v>43627</v>
      </c>
      <c r="V5" s="252">
        <v>43628</v>
      </c>
      <c r="W5" s="252">
        <v>43629</v>
      </c>
      <c r="X5" s="252">
        <v>43630</v>
      </c>
      <c r="Y5" s="252">
        <v>43631</v>
      </c>
      <c r="Z5" s="252">
        <v>43632</v>
      </c>
      <c r="AA5" s="252">
        <v>43633</v>
      </c>
      <c r="AB5" s="252">
        <v>43634</v>
      </c>
      <c r="AC5" s="252">
        <v>43635</v>
      </c>
      <c r="AD5" s="252">
        <v>43636</v>
      </c>
      <c r="AE5" s="252">
        <v>43637</v>
      </c>
      <c r="AF5" s="252">
        <v>43638</v>
      </c>
      <c r="AG5" s="252">
        <v>43639</v>
      </c>
      <c r="AH5" s="252">
        <v>43640</v>
      </c>
      <c r="AI5" s="252">
        <v>43641</v>
      </c>
      <c r="AJ5" s="252">
        <v>43642</v>
      </c>
      <c r="AK5" s="252">
        <v>43643</v>
      </c>
      <c r="AL5" s="252">
        <v>43644</v>
      </c>
      <c r="AM5" s="252">
        <v>43645</v>
      </c>
      <c r="AN5" s="252">
        <v>43646</v>
      </c>
      <c r="AO5" s="252">
        <v>43647</v>
      </c>
      <c r="AP5" s="252">
        <v>43648</v>
      </c>
      <c r="AQ5" s="252">
        <v>43649</v>
      </c>
      <c r="AR5" s="252">
        <v>43650</v>
      </c>
      <c r="AS5" s="252">
        <v>43651</v>
      </c>
      <c r="AT5" s="252">
        <v>43652</v>
      </c>
      <c r="AU5" s="252">
        <v>43653</v>
      </c>
      <c r="AV5" s="252">
        <v>43654</v>
      </c>
      <c r="AW5" s="252">
        <v>43655</v>
      </c>
      <c r="AX5" s="252">
        <v>43656</v>
      </c>
      <c r="AY5" s="252">
        <v>43657</v>
      </c>
      <c r="AZ5" s="252">
        <v>43658</v>
      </c>
      <c r="BA5" s="252">
        <v>43659</v>
      </c>
      <c r="BB5" s="252">
        <v>43660</v>
      </c>
      <c r="BC5" s="252">
        <v>43661</v>
      </c>
      <c r="BD5" s="252">
        <v>43662</v>
      </c>
      <c r="BE5" s="252">
        <v>43663</v>
      </c>
      <c r="BF5" s="252">
        <v>43664</v>
      </c>
      <c r="BG5" s="252">
        <v>43665</v>
      </c>
      <c r="BH5" s="252">
        <v>43666</v>
      </c>
      <c r="BI5" s="252">
        <v>43667</v>
      </c>
      <c r="BJ5" s="252">
        <v>43668</v>
      </c>
      <c r="BK5" s="252">
        <v>43669</v>
      </c>
      <c r="BL5" s="252">
        <v>43670</v>
      </c>
      <c r="BM5" s="252">
        <v>43671</v>
      </c>
      <c r="BN5" s="252">
        <v>43672</v>
      </c>
      <c r="BO5" s="252">
        <v>43673</v>
      </c>
      <c r="BP5" s="252">
        <v>43674</v>
      </c>
      <c r="BQ5" s="252">
        <v>43675</v>
      </c>
      <c r="BR5" s="252">
        <v>43676</v>
      </c>
      <c r="BS5" s="252">
        <v>43677</v>
      </c>
      <c r="BT5" s="252">
        <v>43678</v>
      </c>
      <c r="BU5" s="252">
        <v>43679</v>
      </c>
      <c r="BV5" s="252">
        <v>43680</v>
      </c>
      <c r="BW5" s="252">
        <v>43681</v>
      </c>
      <c r="BX5" s="252">
        <v>43682</v>
      </c>
      <c r="BY5" s="252">
        <v>43683</v>
      </c>
      <c r="BZ5" s="252">
        <v>43684</v>
      </c>
      <c r="CA5" s="252">
        <v>43685</v>
      </c>
      <c r="CB5" s="252">
        <v>43686</v>
      </c>
      <c r="CC5" s="252">
        <v>43687</v>
      </c>
      <c r="CD5" s="252">
        <v>43688</v>
      </c>
      <c r="CE5" s="252">
        <v>43689</v>
      </c>
      <c r="CF5" s="252">
        <v>43690</v>
      </c>
      <c r="CG5" s="252">
        <v>43691</v>
      </c>
      <c r="CH5" s="252">
        <v>43692</v>
      </c>
      <c r="CI5" s="252">
        <v>43693</v>
      </c>
      <c r="CJ5" s="252">
        <v>43694</v>
      </c>
      <c r="CK5" s="252">
        <v>43695</v>
      </c>
      <c r="CL5" s="252">
        <v>43696</v>
      </c>
      <c r="CM5" s="252">
        <v>43697</v>
      </c>
      <c r="CN5" s="252">
        <v>43698</v>
      </c>
      <c r="CO5" s="252">
        <v>43699</v>
      </c>
      <c r="CP5" s="252">
        <v>43700</v>
      </c>
      <c r="CQ5" s="252">
        <v>43701</v>
      </c>
      <c r="CR5" s="252">
        <v>43702</v>
      </c>
      <c r="CS5" s="252">
        <v>43703</v>
      </c>
      <c r="CT5" s="252">
        <v>43704</v>
      </c>
      <c r="CU5" s="252">
        <v>43705</v>
      </c>
      <c r="CV5" s="252">
        <v>43706</v>
      </c>
      <c r="CW5" s="252">
        <v>43707</v>
      </c>
      <c r="CX5" s="252">
        <v>43708</v>
      </c>
      <c r="CY5" s="252">
        <v>43709</v>
      </c>
      <c r="CZ5" s="252">
        <v>43710</v>
      </c>
      <c r="DA5" s="252">
        <v>43711</v>
      </c>
      <c r="DB5" s="252">
        <v>43712</v>
      </c>
      <c r="DC5" s="252">
        <v>43713</v>
      </c>
      <c r="DD5" s="252">
        <v>43714</v>
      </c>
      <c r="DE5" s="252">
        <v>43715</v>
      </c>
      <c r="DF5" s="252">
        <v>43716</v>
      </c>
      <c r="DG5" s="252">
        <v>43717</v>
      </c>
      <c r="DH5" s="252">
        <v>43718</v>
      </c>
      <c r="DI5" s="252">
        <v>43719</v>
      </c>
      <c r="DJ5" s="252">
        <v>43720</v>
      </c>
      <c r="DK5" s="252">
        <v>43721</v>
      </c>
      <c r="DL5" s="252">
        <v>43722</v>
      </c>
      <c r="DM5" s="252">
        <v>43723</v>
      </c>
      <c r="DN5" s="252">
        <v>43724</v>
      </c>
      <c r="DO5" s="252">
        <v>43725</v>
      </c>
      <c r="DP5" s="252">
        <v>43726</v>
      </c>
      <c r="DQ5" s="252">
        <v>43727</v>
      </c>
      <c r="DR5" s="252">
        <v>43728</v>
      </c>
      <c r="DS5" s="252">
        <v>43729</v>
      </c>
      <c r="DT5" s="252">
        <v>43730</v>
      </c>
      <c r="DU5" s="252">
        <v>43731</v>
      </c>
      <c r="DV5" s="252">
        <v>43732</v>
      </c>
      <c r="DW5" s="252">
        <v>43733</v>
      </c>
      <c r="DX5" s="252">
        <v>43734</v>
      </c>
      <c r="DY5" s="252">
        <v>43735</v>
      </c>
      <c r="DZ5" s="252">
        <v>43736</v>
      </c>
      <c r="EA5" s="252">
        <v>43737</v>
      </c>
      <c r="EB5" s="252">
        <v>43738</v>
      </c>
      <c r="EC5" s="252">
        <v>43739</v>
      </c>
      <c r="ED5" s="252">
        <v>43740</v>
      </c>
      <c r="EE5" s="252">
        <v>43741</v>
      </c>
      <c r="EF5" s="252">
        <v>43742</v>
      </c>
      <c r="EG5" s="252">
        <v>43743</v>
      </c>
      <c r="EH5" s="252">
        <v>43744</v>
      </c>
      <c r="EI5" s="252">
        <v>43745</v>
      </c>
      <c r="EJ5" s="252">
        <v>43746</v>
      </c>
      <c r="EK5" s="252">
        <v>43747</v>
      </c>
      <c r="EL5" s="252">
        <v>43748</v>
      </c>
      <c r="EM5" s="252">
        <v>43749</v>
      </c>
      <c r="EN5" s="252">
        <v>43750</v>
      </c>
      <c r="EO5" s="252">
        <v>43751</v>
      </c>
      <c r="EP5" s="252">
        <v>43752</v>
      </c>
      <c r="EQ5" s="252">
        <v>43753</v>
      </c>
      <c r="ER5" s="252">
        <v>43754</v>
      </c>
      <c r="ES5" s="252">
        <v>43755</v>
      </c>
      <c r="ET5" s="252">
        <v>43756</v>
      </c>
      <c r="EU5" s="252">
        <v>43757</v>
      </c>
      <c r="EV5" s="252">
        <v>43758</v>
      </c>
      <c r="EW5" s="252">
        <v>43759</v>
      </c>
      <c r="EX5" s="252">
        <v>43760</v>
      </c>
      <c r="EY5" s="252">
        <v>43761</v>
      </c>
      <c r="EZ5" s="252">
        <v>43762</v>
      </c>
      <c r="FA5" s="252">
        <v>43763</v>
      </c>
      <c r="FB5" s="252">
        <v>43764</v>
      </c>
      <c r="FC5" s="252">
        <v>43765</v>
      </c>
      <c r="FD5" s="252">
        <v>43766</v>
      </c>
      <c r="FE5" s="252">
        <v>43767</v>
      </c>
      <c r="FF5" s="252">
        <v>43768</v>
      </c>
      <c r="FG5" s="252">
        <v>43769</v>
      </c>
      <c r="FH5" s="252">
        <v>43770</v>
      </c>
      <c r="FI5" s="252">
        <v>43771</v>
      </c>
      <c r="FJ5" s="252">
        <v>43772</v>
      </c>
      <c r="FK5" s="252">
        <v>43773</v>
      </c>
      <c r="FL5" s="252">
        <v>43774</v>
      </c>
      <c r="FM5" s="252">
        <v>43775</v>
      </c>
      <c r="FN5" s="252">
        <v>43776</v>
      </c>
      <c r="FO5" s="252">
        <v>43777</v>
      </c>
      <c r="FP5" s="252">
        <v>43778</v>
      </c>
      <c r="FQ5" s="252">
        <v>43779</v>
      </c>
      <c r="FR5" s="252">
        <v>43780</v>
      </c>
      <c r="FS5" s="252">
        <v>43781</v>
      </c>
      <c r="FT5" s="252">
        <v>43782</v>
      </c>
      <c r="FU5" s="252">
        <v>43783</v>
      </c>
      <c r="FV5" s="252">
        <v>43784</v>
      </c>
      <c r="FW5" s="252">
        <v>43785</v>
      </c>
      <c r="FX5" s="252">
        <v>43786</v>
      </c>
      <c r="FY5" s="252">
        <v>43787</v>
      </c>
      <c r="FZ5" s="252">
        <v>43788</v>
      </c>
      <c r="GA5" s="252">
        <v>43789</v>
      </c>
      <c r="GB5" s="252">
        <v>43790</v>
      </c>
      <c r="GC5" s="252">
        <v>43791</v>
      </c>
      <c r="GD5" s="252">
        <v>43792</v>
      </c>
      <c r="GE5" s="252">
        <v>43793</v>
      </c>
      <c r="GF5" s="252">
        <v>43794</v>
      </c>
      <c r="GG5" s="252">
        <v>43795</v>
      </c>
      <c r="GH5" s="252">
        <v>43796</v>
      </c>
      <c r="GI5" s="252">
        <v>43797</v>
      </c>
      <c r="GJ5" s="252">
        <v>43798</v>
      </c>
      <c r="GK5" s="252">
        <v>43799</v>
      </c>
      <c r="GL5" s="226">
        <v>43800</v>
      </c>
      <c r="GM5" s="226">
        <v>43801</v>
      </c>
      <c r="GN5" s="226">
        <v>43802</v>
      </c>
      <c r="GO5" s="226">
        <v>43803</v>
      </c>
      <c r="GP5" s="226">
        <v>43804</v>
      </c>
      <c r="GQ5" s="226">
        <v>43805</v>
      </c>
      <c r="GR5" s="226">
        <v>43806</v>
      </c>
      <c r="GS5" s="226">
        <v>43807</v>
      </c>
      <c r="GT5" s="226">
        <v>43808</v>
      </c>
      <c r="GU5" s="226">
        <v>43809</v>
      </c>
      <c r="GV5" s="226">
        <v>43810</v>
      </c>
      <c r="GW5" s="226">
        <v>43811</v>
      </c>
      <c r="GX5" s="226">
        <v>43812</v>
      </c>
      <c r="GY5" s="226">
        <v>43813</v>
      </c>
      <c r="GZ5" s="226">
        <v>43814</v>
      </c>
      <c r="HA5" s="226">
        <v>43815</v>
      </c>
      <c r="HB5" s="226">
        <v>43816</v>
      </c>
      <c r="HC5" s="226">
        <v>43817</v>
      </c>
      <c r="HD5" s="226">
        <v>43818</v>
      </c>
      <c r="HE5" s="226">
        <v>43819</v>
      </c>
      <c r="HF5" s="226">
        <v>43820</v>
      </c>
      <c r="HG5" s="226">
        <v>43821</v>
      </c>
      <c r="HH5" s="226">
        <v>43822</v>
      </c>
      <c r="HI5" s="226">
        <v>43823</v>
      </c>
      <c r="HJ5" s="226">
        <v>43824</v>
      </c>
      <c r="HK5" s="226">
        <v>43825</v>
      </c>
      <c r="HL5" s="226">
        <v>43826</v>
      </c>
      <c r="HM5" s="226">
        <v>43827</v>
      </c>
      <c r="HN5" s="226">
        <v>43828</v>
      </c>
      <c r="HO5" s="226">
        <v>43829</v>
      </c>
      <c r="HP5" s="226">
        <v>43830</v>
      </c>
      <c r="HQ5" s="226">
        <v>43831</v>
      </c>
      <c r="HR5" s="226">
        <v>43832</v>
      </c>
      <c r="HS5" s="226">
        <v>43833</v>
      </c>
      <c r="HT5" s="226">
        <v>43834</v>
      </c>
      <c r="HU5" s="226">
        <v>43835</v>
      </c>
      <c r="HV5" s="226">
        <v>43836</v>
      </c>
      <c r="HW5" s="226">
        <v>43837</v>
      </c>
      <c r="HX5" s="226">
        <v>43838</v>
      </c>
      <c r="HY5" s="226">
        <v>43839</v>
      </c>
      <c r="HZ5" s="226">
        <v>43840</v>
      </c>
      <c r="IA5" s="226">
        <v>43841</v>
      </c>
      <c r="IB5" s="226">
        <v>43842</v>
      </c>
      <c r="IC5" s="226">
        <v>43843</v>
      </c>
      <c r="ID5" s="226">
        <v>43844</v>
      </c>
      <c r="IE5" s="226">
        <v>43845</v>
      </c>
      <c r="IF5" s="226">
        <v>43846</v>
      </c>
      <c r="IG5" s="226">
        <v>43847</v>
      </c>
      <c r="IH5" s="226">
        <v>43848</v>
      </c>
      <c r="II5" s="226">
        <v>43849</v>
      </c>
      <c r="IJ5" s="226">
        <v>43850</v>
      </c>
      <c r="IK5" s="226">
        <v>43851</v>
      </c>
      <c r="IL5" s="226">
        <v>43852</v>
      </c>
      <c r="IM5" s="226">
        <v>43853</v>
      </c>
      <c r="IN5" s="226">
        <v>43854</v>
      </c>
      <c r="IO5" s="226">
        <v>43855</v>
      </c>
      <c r="IP5" s="226">
        <v>43856</v>
      </c>
      <c r="IQ5" s="226">
        <v>43857</v>
      </c>
      <c r="IR5" s="226">
        <v>43858</v>
      </c>
      <c r="IS5" s="226">
        <v>43859</v>
      </c>
      <c r="IT5" s="226">
        <v>43860</v>
      </c>
      <c r="IU5" s="226">
        <v>43861</v>
      </c>
    </row>
    <row r="6" spans="2:255" ht="14.4">
      <c r="B6" s="36">
        <v>1</v>
      </c>
      <c r="C6" s="79" t="s">
        <v>1893</v>
      </c>
      <c r="D6" s="44"/>
      <c r="E6" s="80" t="s">
        <v>1896</v>
      </c>
      <c r="F6" s="80" t="s">
        <v>1897</v>
      </c>
      <c r="G6" s="261"/>
      <c r="H6" s="260"/>
      <c r="I6" s="253"/>
      <c r="J6" s="253"/>
      <c r="K6" s="254"/>
      <c r="L6" s="254"/>
      <c r="M6" s="254"/>
      <c r="N6" s="254"/>
      <c r="O6" s="255"/>
      <c r="P6" s="255"/>
      <c r="Q6" s="255"/>
      <c r="R6" s="255"/>
      <c r="S6" s="255"/>
      <c r="T6" s="255"/>
      <c r="U6" s="256"/>
      <c r="V6" s="256"/>
      <c r="W6" s="256"/>
      <c r="X6" s="256"/>
      <c r="Y6" s="256"/>
      <c r="Z6" s="256"/>
      <c r="AA6" s="256"/>
      <c r="AB6" s="255"/>
      <c r="AC6" s="254"/>
      <c r="AD6" s="254"/>
      <c r="AE6" s="254"/>
      <c r="AF6" s="254"/>
      <c r="AG6" s="254"/>
      <c r="AH6" s="254"/>
      <c r="AI6" s="254"/>
      <c r="AJ6" s="255"/>
      <c r="AK6" s="255"/>
      <c r="AL6" s="255"/>
      <c r="AM6" s="255"/>
      <c r="AN6" s="255"/>
      <c r="AO6" s="255"/>
      <c r="AP6" s="256"/>
      <c r="AQ6" s="256"/>
      <c r="AR6" s="256"/>
      <c r="AS6" s="256"/>
      <c r="AT6" s="256"/>
      <c r="AU6" s="256"/>
      <c r="AV6" s="256"/>
      <c r="AW6" s="255"/>
      <c r="AX6" s="254"/>
      <c r="AY6" s="254"/>
      <c r="AZ6" s="254"/>
      <c r="BA6" s="254"/>
      <c r="BB6" s="254"/>
      <c r="BC6" s="254"/>
      <c r="BD6" s="254"/>
      <c r="BE6" s="254"/>
      <c r="BF6" s="254"/>
      <c r="BG6" s="254"/>
      <c r="BH6" s="254"/>
      <c r="BI6" s="254"/>
      <c r="BJ6" s="254"/>
      <c r="BK6" s="256"/>
      <c r="BL6" s="256"/>
      <c r="BM6" s="256"/>
      <c r="BN6" s="256"/>
      <c r="BO6" s="256"/>
      <c r="BP6" s="256"/>
      <c r="BQ6" s="256"/>
      <c r="BR6" s="254"/>
      <c r="BS6" s="254"/>
      <c r="BT6" s="254"/>
      <c r="BU6" s="254"/>
      <c r="BV6" s="254"/>
      <c r="BW6" s="254"/>
      <c r="BX6" s="254"/>
      <c r="BY6" s="254"/>
      <c r="BZ6" s="254"/>
      <c r="CA6" s="254"/>
      <c r="CB6" s="255"/>
      <c r="CC6" s="255"/>
      <c r="CD6" s="255"/>
      <c r="CE6" s="255"/>
      <c r="CF6" s="256"/>
      <c r="CG6" s="256"/>
      <c r="CH6" s="256"/>
      <c r="CI6" s="256"/>
      <c r="CJ6" s="256"/>
      <c r="CK6" s="256"/>
      <c r="CL6" s="256"/>
      <c r="CM6" s="255"/>
      <c r="CN6" s="257"/>
      <c r="CO6" s="257"/>
      <c r="CP6" s="257"/>
      <c r="CQ6" s="257"/>
      <c r="CR6" s="257"/>
      <c r="CS6" s="257"/>
      <c r="CT6" s="257"/>
      <c r="CU6" s="255"/>
      <c r="CV6" s="255"/>
      <c r="CW6" s="255"/>
      <c r="CX6" s="255"/>
      <c r="CY6" s="255"/>
      <c r="CZ6" s="255"/>
      <c r="DA6" s="256"/>
      <c r="DB6" s="256"/>
      <c r="DC6" s="256"/>
      <c r="DD6" s="256"/>
      <c r="DE6" s="256"/>
      <c r="DF6" s="256"/>
      <c r="DG6" s="256"/>
      <c r="DH6" s="255"/>
      <c r="DI6" s="257"/>
      <c r="DJ6" s="257"/>
      <c r="DK6" s="257"/>
      <c r="DL6" s="257"/>
      <c r="DM6" s="257"/>
      <c r="DN6" s="257"/>
      <c r="DO6" s="257"/>
      <c r="DP6" s="255"/>
      <c r="DQ6" s="255"/>
      <c r="DR6" s="255"/>
      <c r="DS6" s="255"/>
      <c r="DT6" s="255"/>
      <c r="DU6" s="255"/>
      <c r="DV6" s="256"/>
      <c r="DW6" s="256"/>
      <c r="DX6" s="256"/>
      <c r="DY6" s="256"/>
      <c r="DZ6" s="256"/>
      <c r="EA6" s="256"/>
      <c r="EB6" s="256"/>
      <c r="EC6" s="255"/>
      <c r="ED6" s="257"/>
      <c r="EE6" s="257"/>
      <c r="EF6" s="257"/>
      <c r="EG6" s="257"/>
      <c r="EH6" s="257"/>
      <c r="EI6" s="257"/>
      <c r="EJ6" s="257"/>
      <c r="EK6" s="255"/>
      <c r="EL6" s="255"/>
      <c r="EM6" s="255"/>
      <c r="EN6" s="255"/>
      <c r="EO6" s="255"/>
      <c r="EP6" s="255"/>
      <c r="EQ6" s="256"/>
      <c r="ER6" s="256"/>
      <c r="ES6" s="256"/>
      <c r="ET6" s="256"/>
      <c r="EU6" s="256"/>
      <c r="EV6" s="256"/>
      <c r="EW6" s="256"/>
      <c r="EX6" s="255"/>
      <c r="EY6" s="257"/>
      <c r="EZ6" s="257"/>
      <c r="FA6" s="257"/>
      <c r="FB6" s="257"/>
      <c r="FC6" s="257"/>
      <c r="FD6" s="257"/>
      <c r="FE6" s="257"/>
      <c r="FF6" s="255"/>
      <c r="FG6" s="255"/>
      <c r="FH6" s="255"/>
      <c r="FI6" s="255"/>
      <c r="FJ6" s="255"/>
      <c r="FK6" s="255"/>
      <c r="FL6" s="256"/>
      <c r="FM6" s="256"/>
      <c r="FN6" s="256"/>
      <c r="FO6" s="256"/>
      <c r="FP6" s="256"/>
      <c r="FQ6" s="256"/>
      <c r="FR6" s="256"/>
      <c r="FS6" s="255"/>
      <c r="FT6" s="257"/>
      <c r="FU6" s="257"/>
      <c r="FV6" s="257"/>
      <c r="FW6" s="257"/>
      <c r="FX6" s="257"/>
      <c r="FY6" s="257"/>
      <c r="FZ6" s="257"/>
      <c r="GA6" s="255"/>
      <c r="GB6" s="255"/>
      <c r="GC6" s="255"/>
      <c r="GD6" s="255"/>
      <c r="GE6" s="255"/>
      <c r="GF6" s="255"/>
      <c r="GG6" s="256"/>
      <c r="GH6" s="256"/>
      <c r="GI6" s="256"/>
      <c r="GJ6" s="256"/>
      <c r="GK6" s="256"/>
      <c r="GL6" s="286" t="s">
        <v>119</v>
      </c>
      <c r="GM6" s="286" t="s">
        <v>119</v>
      </c>
      <c r="GN6" s="286" t="s">
        <v>119</v>
      </c>
      <c r="GO6" s="286" t="s">
        <v>119</v>
      </c>
      <c r="GP6" s="286" t="s">
        <v>119</v>
      </c>
      <c r="GQ6" s="285"/>
      <c r="GR6" s="285"/>
      <c r="GS6" s="285"/>
      <c r="GT6" s="285"/>
      <c r="GU6" s="257"/>
      <c r="GV6" s="255"/>
      <c r="GW6" s="255"/>
      <c r="GX6" s="255"/>
      <c r="GY6" s="255"/>
      <c r="GZ6" s="255"/>
      <c r="HA6" s="255"/>
      <c r="HB6" s="255"/>
      <c r="HC6" s="255"/>
      <c r="HD6" s="255"/>
      <c r="HE6" s="255"/>
      <c r="HF6" s="255"/>
      <c r="HG6" s="255"/>
      <c r="HH6" s="256"/>
      <c r="HI6" s="255"/>
      <c r="HJ6" s="255"/>
      <c r="HK6" s="255"/>
      <c r="HL6" s="255"/>
      <c r="HM6" s="255"/>
      <c r="HN6" s="255"/>
      <c r="HO6" s="255"/>
      <c r="HP6" s="255"/>
      <c r="HQ6" s="255"/>
      <c r="HR6" s="255"/>
      <c r="HS6" s="255"/>
      <c r="HT6" s="255"/>
      <c r="HU6" s="255"/>
      <c r="HV6" s="255"/>
      <c r="HW6" s="256"/>
      <c r="HX6" s="256"/>
      <c r="HY6" s="256"/>
      <c r="HZ6" s="256"/>
      <c r="IA6" s="256"/>
      <c r="IB6" s="256"/>
      <c r="IC6" s="256"/>
      <c r="ID6" s="255"/>
      <c r="IE6" s="255"/>
      <c r="IF6" s="255"/>
      <c r="IG6" s="255"/>
      <c r="IH6" s="255"/>
      <c r="II6" s="255"/>
      <c r="IJ6" s="255"/>
      <c r="IK6" s="255"/>
      <c r="IL6" s="255"/>
      <c r="IM6" s="255"/>
      <c r="IN6" s="255"/>
      <c r="IO6" s="255"/>
      <c r="IP6" s="255"/>
      <c r="IQ6" s="255"/>
      <c r="IR6" s="256"/>
      <c r="IS6" s="256"/>
      <c r="IT6" s="256"/>
      <c r="IU6" s="256"/>
    </row>
    <row r="7" spans="2:255" ht="14.4">
      <c r="B7" s="36">
        <v>2</v>
      </c>
      <c r="C7" s="79" t="s">
        <v>1893</v>
      </c>
      <c r="D7" s="44"/>
      <c r="E7" s="80" t="s">
        <v>1920</v>
      </c>
      <c r="F7" s="80" t="s">
        <v>1900</v>
      </c>
      <c r="G7" s="259"/>
      <c r="H7" s="260"/>
      <c r="I7" s="253"/>
      <c r="J7" s="253"/>
      <c r="K7" s="254"/>
      <c r="L7" s="254"/>
      <c r="M7" s="254"/>
      <c r="N7" s="254"/>
      <c r="O7" s="254"/>
      <c r="P7" s="254"/>
      <c r="Q7" s="254"/>
      <c r="R7" s="254"/>
      <c r="S7" s="254"/>
      <c r="T7" s="254"/>
      <c r="U7" s="256"/>
      <c r="V7" s="256"/>
      <c r="W7" s="256"/>
      <c r="X7" s="256"/>
      <c r="Y7" s="256"/>
      <c r="Z7" s="256"/>
      <c r="AA7" s="256"/>
      <c r="AB7" s="255"/>
      <c r="AC7" s="254"/>
      <c r="AD7" s="254"/>
      <c r="AE7" s="254"/>
      <c r="AF7" s="254"/>
      <c r="AG7" s="254"/>
      <c r="AH7" s="254"/>
      <c r="AI7" s="254"/>
      <c r="AJ7" s="255"/>
      <c r="AK7" s="255"/>
      <c r="AL7" s="255"/>
      <c r="AM7" s="255"/>
      <c r="AN7" s="255"/>
      <c r="AO7" s="255"/>
      <c r="AP7" s="256"/>
      <c r="AQ7" s="256"/>
      <c r="AR7" s="256"/>
      <c r="AS7" s="256"/>
      <c r="AT7" s="256"/>
      <c r="AU7" s="256"/>
      <c r="AV7" s="256"/>
      <c r="AW7" s="255"/>
      <c r="AX7" s="254"/>
      <c r="AY7" s="254"/>
      <c r="AZ7" s="254"/>
      <c r="BA7" s="254"/>
      <c r="BB7" s="254"/>
      <c r="BC7" s="254"/>
      <c r="BD7" s="254"/>
      <c r="BE7" s="254"/>
      <c r="BF7" s="254"/>
      <c r="BG7" s="254"/>
      <c r="BH7" s="254"/>
      <c r="BI7" s="254"/>
      <c r="BJ7" s="254"/>
      <c r="BK7" s="256"/>
      <c r="BL7" s="256"/>
      <c r="BM7" s="256"/>
      <c r="BN7" s="256"/>
      <c r="BO7" s="256"/>
      <c r="BP7" s="256"/>
      <c r="BQ7" s="256"/>
      <c r="BR7" s="254"/>
      <c r="BS7" s="254"/>
      <c r="BT7" s="254"/>
      <c r="BU7" s="254"/>
      <c r="BV7" s="254"/>
      <c r="BW7" s="254"/>
      <c r="BX7" s="254"/>
      <c r="BY7" s="254"/>
      <c r="BZ7" s="254"/>
      <c r="CA7" s="254"/>
      <c r="CB7" s="255"/>
      <c r="CC7" s="255"/>
      <c r="CD7" s="255"/>
      <c r="CE7" s="255"/>
      <c r="CF7" s="256"/>
      <c r="CG7" s="256"/>
      <c r="CH7" s="256"/>
      <c r="CI7" s="256"/>
      <c r="CJ7" s="256"/>
      <c r="CK7" s="256"/>
      <c r="CL7" s="256"/>
      <c r="CM7" s="255"/>
      <c r="CN7" s="257"/>
      <c r="CO7" s="257"/>
      <c r="CP7" s="257"/>
      <c r="CQ7" s="257"/>
      <c r="CR7" s="257"/>
      <c r="CS7" s="257"/>
      <c r="CT7" s="257"/>
      <c r="CU7" s="255"/>
      <c r="CV7" s="255"/>
      <c r="CW7" s="255"/>
      <c r="CX7" s="255"/>
      <c r="CY7" s="255"/>
      <c r="CZ7" s="255"/>
      <c r="DA7" s="256"/>
      <c r="DB7" s="256"/>
      <c r="DC7" s="256"/>
      <c r="DD7" s="256"/>
      <c r="DE7" s="256"/>
      <c r="DF7" s="256"/>
      <c r="DG7" s="256"/>
      <c r="DH7" s="255"/>
      <c r="DI7" s="257"/>
      <c r="DJ7" s="257"/>
      <c r="DK7" s="257"/>
      <c r="DL7" s="257"/>
      <c r="DM7" s="257"/>
      <c r="DN7" s="257"/>
      <c r="DO7" s="257"/>
      <c r="DP7" s="255"/>
      <c r="DQ7" s="255"/>
      <c r="DR7" s="255"/>
      <c r="DS7" s="255"/>
      <c r="DT7" s="255"/>
      <c r="DU7" s="255"/>
      <c r="DV7" s="256"/>
      <c r="DW7" s="256"/>
      <c r="DX7" s="256"/>
      <c r="DY7" s="256"/>
      <c r="DZ7" s="256"/>
      <c r="EA7" s="256"/>
      <c r="EB7" s="256"/>
      <c r="EC7" s="255"/>
      <c r="ED7" s="257"/>
      <c r="EE7" s="257"/>
      <c r="EF7" s="257"/>
      <c r="EG7" s="257"/>
      <c r="EH7" s="257"/>
      <c r="EI7" s="257"/>
      <c r="EJ7" s="257"/>
      <c r="EK7" s="255"/>
      <c r="EL7" s="255"/>
      <c r="EM7" s="255"/>
      <c r="EN7" s="255"/>
      <c r="EO7" s="255"/>
      <c r="EP7" s="255"/>
      <c r="EQ7" s="256"/>
      <c r="ER7" s="256"/>
      <c r="ES7" s="256"/>
      <c r="ET7" s="256"/>
      <c r="EU7" s="256"/>
      <c r="EV7" s="256"/>
      <c r="EW7" s="256"/>
      <c r="EX7" s="255"/>
      <c r="EY7" s="257"/>
      <c r="EZ7" s="257"/>
      <c r="FA7" s="257"/>
      <c r="FB7" s="257"/>
      <c r="FC7" s="257"/>
      <c r="FD7" s="257"/>
      <c r="FE7" s="257"/>
      <c r="FF7" s="255"/>
      <c r="FG7" s="255"/>
      <c r="FH7" s="255"/>
      <c r="FI7" s="255"/>
      <c r="FJ7" s="255"/>
      <c r="FK7" s="255"/>
      <c r="FL7" s="256"/>
      <c r="FM7" s="256"/>
      <c r="FN7" s="256"/>
      <c r="FO7" s="256"/>
      <c r="FP7" s="256"/>
      <c r="FQ7" s="256"/>
      <c r="FR7" s="256"/>
      <c r="FS7" s="255"/>
      <c r="FT7" s="257"/>
      <c r="FU7" s="257"/>
      <c r="FV7" s="257"/>
      <c r="FW7" s="257"/>
      <c r="FX7" s="257"/>
      <c r="FY7" s="257"/>
      <c r="FZ7" s="257"/>
      <c r="GA7" s="255"/>
      <c r="GB7" s="255"/>
      <c r="GC7" s="255"/>
      <c r="GD7" s="255"/>
      <c r="GE7" s="255"/>
      <c r="GF7" s="255"/>
      <c r="GG7" s="256"/>
      <c r="GH7" s="256"/>
      <c r="GI7" s="256"/>
      <c r="GJ7" s="256"/>
      <c r="GK7" s="256"/>
      <c r="GL7" s="286" t="s">
        <v>1914</v>
      </c>
      <c r="GM7" s="286" t="s">
        <v>1914</v>
      </c>
      <c r="GN7" s="285" t="s">
        <v>1914</v>
      </c>
      <c r="GO7" s="285" t="s">
        <v>1914</v>
      </c>
      <c r="GP7" s="285" t="s">
        <v>1914</v>
      </c>
      <c r="GQ7" s="285"/>
      <c r="GR7" s="285"/>
      <c r="GS7" s="285"/>
      <c r="GT7" s="285"/>
      <c r="GU7" s="257"/>
      <c r="GV7" s="255"/>
      <c r="GW7" s="255"/>
      <c r="GX7" s="255"/>
      <c r="GY7" s="255"/>
      <c r="GZ7" s="255"/>
      <c r="HA7" s="255"/>
      <c r="HB7" s="255"/>
      <c r="HC7" s="255"/>
      <c r="HD7" s="255"/>
      <c r="HE7" s="255"/>
      <c r="HF7" s="255"/>
      <c r="HG7" s="255"/>
      <c r="HH7" s="256"/>
      <c r="HI7" s="255"/>
      <c r="HJ7" s="255"/>
      <c r="HK7" s="255"/>
      <c r="HL7" s="255"/>
      <c r="HM7" s="255"/>
      <c r="HN7" s="255"/>
      <c r="HO7" s="255"/>
      <c r="HP7" s="255"/>
      <c r="HQ7" s="255"/>
      <c r="HR7" s="255"/>
      <c r="HS7" s="255"/>
      <c r="HT7" s="255"/>
      <c r="HU7" s="255"/>
      <c r="HV7" s="255"/>
      <c r="HW7" s="256"/>
      <c r="HX7" s="256"/>
      <c r="HY7" s="256"/>
      <c r="HZ7" s="256"/>
      <c r="IA7" s="256"/>
      <c r="IB7" s="256"/>
      <c r="IC7" s="256"/>
      <c r="ID7" s="255"/>
      <c r="IE7" s="255"/>
      <c r="IF7" s="255"/>
      <c r="IG7" s="255"/>
      <c r="IH7" s="255"/>
      <c r="II7" s="255"/>
      <c r="IJ7" s="255"/>
      <c r="IK7" s="255"/>
      <c r="IL7" s="255"/>
      <c r="IM7" s="255"/>
      <c r="IN7" s="255"/>
      <c r="IO7" s="255"/>
      <c r="IP7" s="255"/>
      <c r="IQ7" s="255"/>
      <c r="IR7" s="256"/>
      <c r="IS7" s="256"/>
      <c r="IT7" s="256"/>
      <c r="IU7" s="256"/>
    </row>
    <row r="8" spans="2:255" ht="14.4">
      <c r="B8" s="36">
        <v>4</v>
      </c>
      <c r="C8" s="79" t="s">
        <v>1893</v>
      </c>
      <c r="D8" s="44"/>
      <c r="E8" s="85" t="s">
        <v>1899</v>
      </c>
      <c r="F8" s="80" t="s">
        <v>1900</v>
      </c>
      <c r="G8" s="259"/>
      <c r="H8" s="260"/>
      <c r="I8" s="253"/>
      <c r="J8" s="253"/>
      <c r="K8" s="254"/>
      <c r="L8" s="254"/>
      <c r="M8" s="254"/>
      <c r="N8" s="254"/>
      <c r="O8" s="254"/>
      <c r="P8" s="254"/>
      <c r="Q8" s="254"/>
      <c r="R8" s="254"/>
      <c r="S8" s="254"/>
      <c r="T8" s="254"/>
      <c r="U8" s="256"/>
      <c r="V8" s="256"/>
      <c r="W8" s="256"/>
      <c r="X8" s="256"/>
      <c r="Y8" s="256"/>
      <c r="Z8" s="256"/>
      <c r="AA8" s="256"/>
      <c r="AB8" s="255"/>
      <c r="AC8" s="254"/>
      <c r="AD8" s="254"/>
      <c r="AE8" s="254"/>
      <c r="AF8" s="254"/>
      <c r="AG8" s="254"/>
      <c r="AH8" s="254"/>
      <c r="AI8" s="254"/>
      <c r="AJ8" s="255"/>
      <c r="AK8" s="255"/>
      <c r="AL8" s="255"/>
      <c r="AM8" s="255"/>
      <c r="AN8" s="255"/>
      <c r="AO8" s="255"/>
      <c r="AP8" s="256"/>
      <c r="AQ8" s="256"/>
      <c r="AR8" s="256"/>
      <c r="AS8" s="256"/>
      <c r="AT8" s="256"/>
      <c r="AU8" s="256"/>
      <c r="AV8" s="256"/>
      <c r="AW8" s="255"/>
      <c r="AX8" s="254"/>
      <c r="AY8" s="254"/>
      <c r="AZ8" s="254"/>
      <c r="BA8" s="254"/>
      <c r="BB8" s="254"/>
      <c r="BC8" s="254"/>
      <c r="BD8" s="254"/>
      <c r="BE8" s="254"/>
      <c r="BF8" s="254"/>
      <c r="BG8" s="254"/>
      <c r="BH8" s="254"/>
      <c r="BI8" s="254"/>
      <c r="BJ8" s="254"/>
      <c r="BK8" s="256"/>
      <c r="BL8" s="256"/>
      <c r="BM8" s="256"/>
      <c r="BN8" s="256"/>
      <c r="BO8" s="256"/>
      <c r="BP8" s="256"/>
      <c r="BQ8" s="256"/>
      <c r="BR8" s="254"/>
      <c r="BS8" s="254"/>
      <c r="BT8" s="254"/>
      <c r="BU8" s="254"/>
      <c r="BV8" s="254"/>
      <c r="BW8" s="254"/>
      <c r="BX8" s="254"/>
      <c r="BY8" s="254"/>
      <c r="BZ8" s="254"/>
      <c r="CA8" s="254"/>
      <c r="CB8" s="255"/>
      <c r="CC8" s="255"/>
      <c r="CD8" s="255"/>
      <c r="CE8" s="255"/>
      <c r="CF8" s="256"/>
      <c r="CG8" s="256"/>
      <c r="CH8" s="256"/>
      <c r="CI8" s="256"/>
      <c r="CJ8" s="256"/>
      <c r="CK8" s="256"/>
      <c r="CL8" s="256"/>
      <c r="CM8" s="255"/>
      <c r="CN8" s="257"/>
      <c r="CO8" s="257"/>
      <c r="CP8" s="257"/>
      <c r="CQ8" s="257"/>
      <c r="CR8" s="257"/>
      <c r="CS8" s="257"/>
      <c r="CT8" s="257"/>
      <c r="CU8" s="255"/>
      <c r="CV8" s="255"/>
      <c r="CW8" s="255"/>
      <c r="CX8" s="255"/>
      <c r="CY8" s="255"/>
      <c r="CZ8" s="255"/>
      <c r="DA8" s="256"/>
      <c r="DB8" s="256"/>
      <c r="DC8" s="256"/>
      <c r="DD8" s="256"/>
      <c r="DE8" s="256"/>
      <c r="DF8" s="256"/>
      <c r="DG8" s="256"/>
      <c r="DH8" s="255"/>
      <c r="DI8" s="257"/>
      <c r="DJ8" s="257"/>
      <c r="DK8" s="257"/>
      <c r="DL8" s="257"/>
      <c r="DM8" s="257"/>
      <c r="DN8" s="257"/>
      <c r="DO8" s="257"/>
      <c r="DP8" s="255"/>
      <c r="DQ8" s="255"/>
      <c r="DR8" s="255"/>
      <c r="DS8" s="255"/>
      <c r="DT8" s="255"/>
      <c r="DU8" s="255"/>
      <c r="DV8" s="256"/>
      <c r="DW8" s="256"/>
      <c r="DX8" s="256"/>
      <c r="DY8" s="256"/>
      <c r="DZ8" s="256"/>
      <c r="EA8" s="256"/>
      <c r="EB8" s="256"/>
      <c r="EC8" s="255"/>
      <c r="ED8" s="257"/>
      <c r="EE8" s="257"/>
      <c r="EF8" s="257"/>
      <c r="EG8" s="257"/>
      <c r="EH8" s="257"/>
      <c r="EI8" s="257"/>
      <c r="EJ8" s="257"/>
      <c r="EK8" s="255"/>
      <c r="EL8" s="255"/>
      <c r="EM8" s="255"/>
      <c r="EN8" s="255"/>
      <c r="EO8" s="255"/>
      <c r="EP8" s="255"/>
      <c r="EQ8" s="256"/>
      <c r="ER8" s="256"/>
      <c r="ES8" s="256"/>
      <c r="ET8" s="256"/>
      <c r="EU8" s="256"/>
      <c r="EV8" s="256"/>
      <c r="EW8" s="256"/>
      <c r="EX8" s="255"/>
      <c r="EY8" s="257"/>
      <c r="EZ8" s="257"/>
      <c r="FA8" s="257"/>
      <c r="FB8" s="257"/>
      <c r="FC8" s="257"/>
      <c r="FD8" s="257"/>
      <c r="FE8" s="257"/>
      <c r="FF8" s="255"/>
      <c r="FG8" s="255"/>
      <c r="FH8" s="255"/>
      <c r="FI8" s="255"/>
      <c r="FJ8" s="255"/>
      <c r="FK8" s="255"/>
      <c r="FL8" s="256"/>
      <c r="FM8" s="256"/>
      <c r="FN8" s="256"/>
      <c r="FO8" s="256"/>
      <c r="FP8" s="256"/>
      <c r="FQ8" s="256"/>
      <c r="FR8" s="256"/>
      <c r="FS8" s="255"/>
      <c r="FT8" s="257"/>
      <c r="FU8" s="257"/>
      <c r="FV8" s="257"/>
      <c r="FW8" s="257"/>
      <c r="FX8" s="257"/>
      <c r="FY8" s="257"/>
      <c r="FZ8" s="257"/>
      <c r="GA8" s="255"/>
      <c r="GB8" s="255"/>
      <c r="GC8" s="255"/>
      <c r="GD8" s="255"/>
      <c r="GE8" s="255"/>
      <c r="GF8" s="255"/>
      <c r="GG8" s="256"/>
      <c r="GH8" s="256"/>
      <c r="GI8" s="256"/>
      <c r="GJ8" s="256"/>
      <c r="GK8" s="256"/>
      <c r="GL8" s="286" t="s">
        <v>1914</v>
      </c>
      <c r="GM8" s="286" t="s">
        <v>1914</v>
      </c>
      <c r="GN8" s="285" t="s">
        <v>1914</v>
      </c>
      <c r="GO8" s="285" t="s">
        <v>1914</v>
      </c>
      <c r="GP8" s="285" t="s">
        <v>1914</v>
      </c>
      <c r="GQ8" s="285"/>
      <c r="GR8" s="285"/>
      <c r="GS8" s="285"/>
      <c r="GT8" s="257"/>
      <c r="GU8" s="257"/>
      <c r="GV8" s="255"/>
      <c r="GW8" s="255"/>
      <c r="GX8" s="255"/>
      <c r="GY8" s="255"/>
      <c r="GZ8" s="255"/>
      <c r="HA8" s="255"/>
      <c r="HB8" s="255"/>
      <c r="HC8" s="255"/>
      <c r="HD8" s="255"/>
      <c r="HE8" s="255"/>
      <c r="HF8" s="255"/>
      <c r="HG8" s="255"/>
      <c r="HH8" s="256"/>
      <c r="HI8" s="255"/>
      <c r="HJ8" s="255"/>
      <c r="HK8" s="255"/>
      <c r="HL8" s="255"/>
      <c r="HM8" s="255"/>
      <c r="HN8" s="255"/>
      <c r="HO8" s="255"/>
      <c r="HP8" s="255"/>
      <c r="HQ8" s="255"/>
      <c r="HR8" s="255"/>
      <c r="HS8" s="255"/>
      <c r="HT8" s="255"/>
      <c r="HU8" s="255"/>
      <c r="HV8" s="255"/>
      <c r="HW8" s="256"/>
      <c r="HX8" s="256"/>
      <c r="HY8" s="256"/>
      <c r="HZ8" s="256"/>
      <c r="IA8" s="256"/>
      <c r="IB8" s="256"/>
      <c r="IC8" s="256"/>
      <c r="ID8" s="255"/>
      <c r="IE8" s="255"/>
      <c r="IF8" s="255"/>
      <c r="IG8" s="255"/>
      <c r="IH8" s="255"/>
      <c r="II8" s="255"/>
      <c r="IJ8" s="255"/>
      <c r="IK8" s="255"/>
      <c r="IL8" s="255"/>
      <c r="IM8" s="255"/>
      <c r="IN8" s="255"/>
      <c r="IO8" s="255"/>
      <c r="IP8" s="255"/>
      <c r="IQ8" s="255"/>
      <c r="IR8" s="256"/>
      <c r="IS8" s="256"/>
      <c r="IT8" s="256"/>
      <c r="IU8" s="256"/>
    </row>
    <row r="9" spans="2:255" ht="14.4">
      <c r="B9" s="36">
        <v>5</v>
      </c>
      <c r="C9" s="79" t="s">
        <v>1893</v>
      </c>
      <c r="D9" s="44"/>
      <c r="E9" s="85" t="s">
        <v>1919</v>
      </c>
      <c r="F9" s="80" t="s">
        <v>1900</v>
      </c>
      <c r="G9" s="262"/>
      <c r="H9" s="263"/>
      <c r="I9" s="253"/>
      <c r="J9" s="253"/>
      <c r="K9" s="254"/>
      <c r="L9" s="254"/>
      <c r="M9" s="254"/>
      <c r="N9" s="254"/>
      <c r="O9" s="254"/>
      <c r="P9" s="254"/>
      <c r="Q9" s="254"/>
      <c r="R9" s="254"/>
      <c r="S9" s="254"/>
      <c r="T9" s="254"/>
      <c r="U9" s="256"/>
      <c r="V9" s="256"/>
      <c r="W9" s="256"/>
      <c r="X9" s="256"/>
      <c r="Y9" s="256"/>
      <c r="Z9" s="256"/>
      <c r="AA9" s="256"/>
      <c r="AB9" s="255"/>
      <c r="AC9" s="254"/>
      <c r="AD9" s="254"/>
      <c r="AE9" s="254"/>
      <c r="AF9" s="254"/>
      <c r="AG9" s="254"/>
      <c r="AH9" s="254"/>
      <c r="AI9" s="254"/>
      <c r="AJ9" s="255"/>
      <c r="AK9" s="255"/>
      <c r="AL9" s="255"/>
      <c r="AM9" s="255"/>
      <c r="AN9" s="255"/>
      <c r="AO9" s="255"/>
      <c r="AP9" s="256"/>
      <c r="AQ9" s="256"/>
      <c r="AR9" s="256"/>
      <c r="AS9" s="256"/>
      <c r="AT9" s="256"/>
      <c r="AU9" s="256"/>
      <c r="AV9" s="256"/>
      <c r="AW9" s="255"/>
      <c r="AX9" s="254"/>
      <c r="AY9" s="254"/>
      <c r="AZ9" s="254"/>
      <c r="BA9" s="254"/>
      <c r="BB9" s="254"/>
      <c r="BC9" s="254"/>
      <c r="BD9" s="254"/>
      <c r="BE9" s="254"/>
      <c r="BF9" s="254"/>
      <c r="BG9" s="254"/>
      <c r="BH9" s="254"/>
      <c r="BI9" s="254"/>
      <c r="BJ9" s="254"/>
      <c r="BK9" s="256"/>
      <c r="BL9" s="256"/>
      <c r="BM9" s="256"/>
      <c r="BN9" s="256"/>
      <c r="BO9" s="256"/>
      <c r="BP9" s="256"/>
      <c r="BQ9" s="256"/>
      <c r="BR9" s="254"/>
      <c r="BS9" s="254"/>
      <c r="BT9" s="254"/>
      <c r="BU9" s="254"/>
      <c r="BV9" s="254"/>
      <c r="BW9" s="254"/>
      <c r="BX9" s="254"/>
      <c r="BY9" s="254"/>
      <c r="BZ9" s="254"/>
      <c r="CA9" s="254"/>
      <c r="CB9" s="255"/>
      <c r="CC9" s="255"/>
      <c r="CD9" s="255"/>
      <c r="CE9" s="255"/>
      <c r="CF9" s="256"/>
      <c r="CG9" s="256"/>
      <c r="CH9" s="256"/>
      <c r="CI9" s="256"/>
      <c r="CJ9" s="256"/>
      <c r="CK9" s="256"/>
      <c r="CL9" s="256"/>
      <c r="CM9" s="255"/>
      <c r="CN9" s="257"/>
      <c r="CO9" s="257"/>
      <c r="CP9" s="257"/>
      <c r="CQ9" s="257"/>
      <c r="CR9" s="257"/>
      <c r="CS9" s="257"/>
      <c r="CT9" s="257"/>
      <c r="CU9" s="255"/>
      <c r="CV9" s="255"/>
      <c r="CW9" s="255"/>
      <c r="CX9" s="255"/>
      <c r="CY9" s="255"/>
      <c r="CZ9" s="255"/>
      <c r="DA9" s="256"/>
      <c r="DB9" s="256"/>
      <c r="DC9" s="256"/>
      <c r="DD9" s="256"/>
      <c r="DE9" s="256"/>
      <c r="DF9" s="256"/>
      <c r="DG9" s="256"/>
      <c r="DH9" s="255"/>
      <c r="DI9" s="257"/>
      <c r="DJ9" s="257"/>
      <c r="DK9" s="257"/>
      <c r="DL9" s="257"/>
      <c r="DM9" s="257"/>
      <c r="DN9" s="257"/>
      <c r="DO9" s="257"/>
      <c r="DP9" s="255"/>
      <c r="DQ9" s="255"/>
      <c r="DR9" s="255"/>
      <c r="DS9" s="255"/>
      <c r="DT9" s="255"/>
      <c r="DU9" s="255"/>
      <c r="DV9" s="256"/>
      <c r="DW9" s="256"/>
      <c r="DX9" s="256"/>
      <c r="DY9" s="256"/>
      <c r="DZ9" s="256"/>
      <c r="EA9" s="256"/>
      <c r="EB9" s="256"/>
      <c r="EC9" s="255"/>
      <c r="ED9" s="257"/>
      <c r="EE9" s="257"/>
      <c r="EF9" s="257"/>
      <c r="EG9" s="257"/>
      <c r="EH9" s="257"/>
      <c r="EI9" s="257"/>
      <c r="EJ9" s="257"/>
      <c r="EK9" s="255"/>
      <c r="EL9" s="255"/>
      <c r="EM9" s="255"/>
      <c r="EN9" s="255"/>
      <c r="EO9" s="255"/>
      <c r="EP9" s="255"/>
      <c r="EQ9" s="256"/>
      <c r="ER9" s="256"/>
      <c r="ES9" s="256"/>
      <c r="ET9" s="256"/>
      <c r="EU9" s="256"/>
      <c r="EV9" s="256"/>
      <c r="EW9" s="256"/>
      <c r="EX9" s="255"/>
      <c r="EY9" s="257"/>
      <c r="EZ9" s="257"/>
      <c r="FA9" s="257"/>
      <c r="FB9" s="257"/>
      <c r="FC9" s="257"/>
      <c r="FD9" s="257"/>
      <c r="FE9" s="257"/>
      <c r="FF9" s="255"/>
      <c r="FG9" s="255"/>
      <c r="FH9" s="255"/>
      <c r="FI9" s="255"/>
      <c r="FJ9" s="255"/>
      <c r="FK9" s="255"/>
      <c r="FL9" s="256"/>
      <c r="FM9" s="256"/>
      <c r="FN9" s="256"/>
      <c r="FO9" s="256"/>
      <c r="FP9" s="256"/>
      <c r="FQ9" s="256"/>
      <c r="FR9" s="256"/>
      <c r="FS9" s="255"/>
      <c r="FT9" s="257"/>
      <c r="FU9" s="257"/>
      <c r="FV9" s="257"/>
      <c r="FW9" s="257"/>
      <c r="FX9" s="257"/>
      <c r="FY9" s="257"/>
      <c r="FZ9" s="257"/>
      <c r="GA9" s="255"/>
      <c r="GB9" s="255"/>
      <c r="GC9" s="255"/>
      <c r="GD9" s="255"/>
      <c r="GE9" s="255"/>
      <c r="GF9" s="255"/>
      <c r="GG9" s="256"/>
      <c r="GH9" s="256"/>
      <c r="GI9" s="256"/>
      <c r="GJ9" s="256"/>
      <c r="GK9" s="256"/>
      <c r="GL9" s="286" t="s">
        <v>1914</v>
      </c>
      <c r="GM9" s="286" t="s">
        <v>1914</v>
      </c>
      <c r="GN9" s="285" t="s">
        <v>1914</v>
      </c>
      <c r="GO9" s="285" t="s">
        <v>1914</v>
      </c>
      <c r="GP9" s="285" t="s">
        <v>1914</v>
      </c>
      <c r="GQ9" s="285"/>
      <c r="GR9" s="285"/>
      <c r="GS9" s="285"/>
      <c r="GT9" s="257"/>
      <c r="GU9" s="257"/>
      <c r="GV9" s="255"/>
      <c r="GW9" s="255"/>
      <c r="GX9" s="255"/>
      <c r="GY9" s="255"/>
      <c r="GZ9" s="255"/>
      <c r="HA9" s="255"/>
      <c r="HB9" s="255"/>
      <c r="HC9" s="255"/>
      <c r="HD9" s="255"/>
      <c r="HE9" s="255"/>
      <c r="HF9" s="255"/>
      <c r="HG9" s="255"/>
      <c r="HH9" s="256"/>
      <c r="HI9" s="255"/>
      <c r="HJ9" s="255"/>
      <c r="HK9" s="255"/>
      <c r="HL9" s="255"/>
      <c r="HM9" s="255"/>
      <c r="HN9" s="255"/>
      <c r="HO9" s="255"/>
      <c r="HP9" s="255"/>
      <c r="HQ9" s="255"/>
      <c r="HR9" s="255"/>
      <c r="HS9" s="255"/>
      <c r="HT9" s="255"/>
      <c r="HU9" s="255"/>
      <c r="HV9" s="255"/>
      <c r="HW9" s="256"/>
      <c r="HX9" s="256"/>
      <c r="HY9" s="256"/>
      <c r="HZ9" s="256"/>
      <c r="IA9" s="256"/>
      <c r="IB9" s="256"/>
      <c r="IC9" s="256"/>
      <c r="ID9" s="255"/>
      <c r="IE9" s="255"/>
      <c r="IF9" s="255"/>
      <c r="IG9" s="255"/>
      <c r="IH9" s="255"/>
      <c r="II9" s="255"/>
      <c r="IJ9" s="255"/>
      <c r="IK9" s="255"/>
      <c r="IL9" s="255"/>
      <c r="IM9" s="255"/>
      <c r="IN9" s="255"/>
      <c r="IO9" s="255"/>
      <c r="IP9" s="255"/>
      <c r="IQ9" s="255"/>
      <c r="IR9" s="256"/>
      <c r="IS9" s="256"/>
      <c r="IT9" s="256"/>
      <c r="IU9" s="256"/>
    </row>
    <row r="10" spans="2:255" ht="14.4">
      <c r="B10" s="36">
        <v>8</v>
      </c>
      <c r="C10" s="79" t="s">
        <v>1894</v>
      </c>
      <c r="D10" s="44"/>
      <c r="E10" s="85" t="s">
        <v>1901</v>
      </c>
      <c r="F10" s="80" t="s">
        <v>1898</v>
      </c>
      <c r="G10" s="259"/>
      <c r="H10" s="260"/>
      <c r="I10" s="253"/>
      <c r="J10" s="253"/>
      <c r="K10" s="255"/>
      <c r="L10" s="255"/>
      <c r="M10" s="255"/>
      <c r="N10" s="256"/>
      <c r="O10" s="256"/>
      <c r="P10" s="256"/>
      <c r="Q10" s="256"/>
      <c r="R10" s="256"/>
      <c r="S10" s="256"/>
      <c r="T10" s="256"/>
      <c r="U10" s="255"/>
      <c r="V10" s="254"/>
      <c r="W10" s="254"/>
      <c r="X10" s="254"/>
      <c r="Y10" s="254"/>
      <c r="Z10" s="254"/>
      <c r="AA10" s="254"/>
      <c r="AB10" s="254"/>
      <c r="AC10" s="255"/>
      <c r="AD10" s="255"/>
      <c r="AE10" s="255"/>
      <c r="AF10" s="255"/>
      <c r="AG10" s="255"/>
      <c r="AH10" s="255"/>
      <c r="AI10" s="256"/>
      <c r="AJ10" s="256"/>
      <c r="AK10" s="256"/>
      <c r="AL10" s="256"/>
      <c r="AM10" s="256"/>
      <c r="AN10" s="256"/>
      <c r="AO10" s="256"/>
      <c r="AP10" s="255"/>
      <c r="AQ10" s="254"/>
      <c r="AR10" s="254"/>
      <c r="AS10" s="254"/>
      <c r="AT10" s="254"/>
      <c r="AU10" s="254"/>
      <c r="AV10" s="254"/>
      <c r="AW10" s="254"/>
      <c r="AX10" s="254"/>
      <c r="AY10" s="254"/>
      <c r="AZ10" s="254"/>
      <c r="BA10" s="254"/>
      <c r="BB10" s="254"/>
      <c r="BC10" s="254"/>
      <c r="BD10" s="256"/>
      <c r="BE10" s="256"/>
      <c r="BF10" s="256"/>
      <c r="BG10" s="256"/>
      <c r="BH10" s="256"/>
      <c r="BI10" s="256"/>
      <c r="BJ10" s="256"/>
      <c r="BK10" s="254"/>
      <c r="BL10" s="254"/>
      <c r="BM10" s="254"/>
      <c r="BN10" s="254"/>
      <c r="BO10" s="254"/>
      <c r="BP10" s="254"/>
      <c r="BQ10" s="254"/>
      <c r="BR10" s="254"/>
      <c r="BS10" s="254"/>
      <c r="BT10" s="254"/>
      <c r="BU10" s="255"/>
      <c r="BV10" s="255"/>
      <c r="BW10" s="255"/>
      <c r="BX10" s="255"/>
      <c r="BY10" s="256"/>
      <c r="BZ10" s="256"/>
      <c r="CA10" s="256"/>
      <c r="CB10" s="256"/>
      <c r="CC10" s="256"/>
      <c r="CD10" s="256"/>
      <c r="CE10" s="256"/>
      <c r="CF10" s="255"/>
      <c r="CG10" s="257"/>
      <c r="CH10" s="257"/>
      <c r="CI10" s="257"/>
      <c r="CJ10" s="257"/>
      <c r="CK10" s="257"/>
      <c r="CL10" s="257"/>
      <c r="CM10" s="257"/>
      <c r="CN10" s="255"/>
      <c r="CO10" s="255"/>
      <c r="CP10" s="255"/>
      <c r="CQ10" s="255"/>
      <c r="CR10" s="255"/>
      <c r="CS10" s="255"/>
      <c r="CT10" s="256"/>
      <c r="CU10" s="256"/>
      <c r="CV10" s="256"/>
      <c r="CW10" s="256"/>
      <c r="CX10" s="256"/>
      <c r="CY10" s="256"/>
      <c r="CZ10" s="256"/>
      <c r="DA10" s="255"/>
      <c r="DB10" s="257"/>
      <c r="DC10" s="257"/>
      <c r="DD10" s="257"/>
      <c r="DE10" s="257"/>
      <c r="DF10" s="257"/>
      <c r="DG10" s="257"/>
      <c r="DH10" s="257"/>
      <c r="DI10" s="255"/>
      <c r="DJ10" s="255"/>
      <c r="DK10" s="255"/>
      <c r="DL10" s="255"/>
      <c r="DM10" s="255"/>
      <c r="DN10" s="255"/>
      <c r="DO10" s="256"/>
      <c r="DP10" s="256"/>
      <c r="DQ10" s="256"/>
      <c r="DR10" s="256"/>
      <c r="DS10" s="256"/>
      <c r="DT10" s="256"/>
      <c r="DU10" s="256"/>
      <c r="DV10" s="255"/>
      <c r="DW10" s="257"/>
      <c r="DX10" s="257"/>
      <c r="DY10" s="257"/>
      <c r="DZ10" s="257"/>
      <c r="EA10" s="257"/>
      <c r="EB10" s="257"/>
      <c r="EC10" s="257"/>
      <c r="ED10" s="255"/>
      <c r="EE10" s="255"/>
      <c r="EF10" s="255"/>
      <c r="EG10" s="255"/>
      <c r="EH10" s="255"/>
      <c r="EI10" s="255"/>
      <c r="EJ10" s="256"/>
      <c r="EK10" s="256"/>
      <c r="EL10" s="256"/>
      <c r="EM10" s="256"/>
      <c r="EN10" s="256"/>
      <c r="EO10" s="256"/>
      <c r="EP10" s="256"/>
      <c r="EQ10" s="255"/>
      <c r="ER10" s="257"/>
      <c r="ES10" s="257"/>
      <c r="ET10" s="257"/>
      <c r="EU10" s="257"/>
      <c r="EV10" s="257"/>
      <c r="EW10" s="257"/>
      <c r="EX10" s="257"/>
      <c r="EY10" s="255"/>
      <c r="EZ10" s="255"/>
      <c r="FA10" s="255"/>
      <c r="FB10" s="255"/>
      <c r="FC10" s="255"/>
      <c r="FD10" s="255"/>
      <c r="FE10" s="256"/>
      <c r="FF10" s="256"/>
      <c r="FG10" s="256"/>
      <c r="FH10" s="256"/>
      <c r="FI10" s="256"/>
      <c r="FJ10" s="256"/>
      <c r="FK10" s="256"/>
      <c r="FL10" s="255"/>
      <c r="FM10" s="257"/>
      <c r="FN10" s="257"/>
      <c r="FO10" s="257"/>
      <c r="FP10" s="257"/>
      <c r="FQ10" s="257"/>
      <c r="FR10" s="257"/>
      <c r="FS10" s="257"/>
      <c r="FT10" s="255"/>
      <c r="FU10" s="255"/>
      <c r="FV10" s="255"/>
      <c r="FW10" s="255"/>
      <c r="FX10" s="255"/>
      <c r="FY10" s="255"/>
      <c r="FZ10" s="256"/>
      <c r="GA10" s="256"/>
      <c r="GB10" s="256"/>
      <c r="GC10" s="256"/>
      <c r="GD10" s="256"/>
      <c r="GE10" s="256"/>
      <c r="GF10" s="256"/>
      <c r="GG10" s="255"/>
      <c r="GH10" s="257"/>
      <c r="GI10" s="257"/>
      <c r="GJ10" s="257"/>
      <c r="GK10" s="257"/>
      <c r="GL10" s="284" t="s">
        <v>1914</v>
      </c>
      <c r="GM10" s="284" t="s">
        <v>1914</v>
      </c>
      <c r="GN10" s="284" t="s">
        <v>1914</v>
      </c>
      <c r="GO10" s="284" t="s">
        <v>1914</v>
      </c>
      <c r="GP10" s="284" t="s">
        <v>1914</v>
      </c>
      <c r="GQ10" s="285"/>
      <c r="GR10" s="285"/>
      <c r="GS10" s="285"/>
      <c r="GT10" s="255"/>
      <c r="GU10" s="256"/>
      <c r="GV10" s="256"/>
      <c r="GW10" s="256"/>
      <c r="GX10" s="256"/>
      <c r="GY10" s="256"/>
      <c r="GZ10" s="256"/>
      <c r="HA10" s="256"/>
      <c r="HB10" s="255"/>
      <c r="HC10" s="255"/>
      <c r="HD10" s="255"/>
      <c r="HE10" s="255"/>
      <c r="HF10" s="255"/>
      <c r="HG10" s="255"/>
      <c r="HH10" s="255"/>
      <c r="HI10" s="255"/>
      <c r="HJ10" s="255"/>
      <c r="HK10" s="255"/>
      <c r="HL10" s="255"/>
      <c r="HM10" s="255"/>
      <c r="HN10" s="255"/>
      <c r="HO10" s="255"/>
      <c r="HP10" s="256"/>
      <c r="HQ10" s="256"/>
      <c r="HR10" s="256"/>
      <c r="HS10" s="256"/>
      <c r="HT10" s="256"/>
      <c r="HU10" s="256"/>
      <c r="HV10" s="256"/>
      <c r="HW10" s="255"/>
      <c r="HX10" s="255"/>
      <c r="HY10" s="255"/>
      <c r="HZ10" s="255"/>
      <c r="IA10" s="255"/>
      <c r="IB10" s="255"/>
      <c r="IC10" s="255"/>
      <c r="ID10" s="255"/>
      <c r="IE10" s="255"/>
      <c r="IF10" s="255"/>
      <c r="IG10" s="255"/>
      <c r="IH10" s="255"/>
      <c r="II10" s="255"/>
      <c r="IJ10" s="255"/>
      <c r="IK10" s="255"/>
      <c r="IL10" s="255"/>
      <c r="IM10" s="255"/>
      <c r="IN10" s="255"/>
      <c r="IO10" s="255"/>
      <c r="IP10" s="255"/>
      <c r="IQ10" s="255"/>
      <c r="IR10" s="255"/>
      <c r="IS10" s="255"/>
      <c r="IT10" s="255"/>
      <c r="IU10" s="255"/>
    </row>
    <row r="11" spans="2:255" ht="14.4">
      <c r="B11" s="36">
        <v>12</v>
      </c>
      <c r="C11" s="79" t="s">
        <v>1894</v>
      </c>
      <c r="D11" s="44"/>
      <c r="E11" s="85" t="s">
        <v>1902</v>
      </c>
      <c r="F11" s="80" t="s">
        <v>1900</v>
      </c>
      <c r="G11" s="259"/>
      <c r="H11" s="260"/>
      <c r="I11" s="253"/>
      <c r="J11" s="253"/>
      <c r="K11" s="255"/>
      <c r="L11" s="255"/>
      <c r="M11" s="255"/>
      <c r="N11" s="256"/>
      <c r="O11" s="256"/>
      <c r="P11" s="256"/>
      <c r="Q11" s="256"/>
      <c r="R11" s="256"/>
      <c r="S11" s="256"/>
      <c r="T11" s="256"/>
      <c r="U11" s="255"/>
      <c r="V11" s="254"/>
      <c r="W11" s="254"/>
      <c r="X11" s="254"/>
      <c r="Y11" s="254"/>
      <c r="Z11" s="254"/>
      <c r="AA11" s="254"/>
      <c r="AB11" s="254"/>
      <c r="AC11" s="255"/>
      <c r="AD11" s="255"/>
      <c r="AE11" s="255"/>
      <c r="AF11" s="255"/>
      <c r="AG11" s="255"/>
      <c r="AH11" s="255"/>
      <c r="AI11" s="256"/>
      <c r="AJ11" s="256"/>
      <c r="AK11" s="256"/>
      <c r="AL11" s="256"/>
      <c r="AM11" s="256"/>
      <c r="AN11" s="256"/>
      <c r="AO11" s="256"/>
      <c r="AP11" s="255"/>
      <c r="AQ11" s="254"/>
      <c r="AR11" s="254"/>
      <c r="AS11" s="254"/>
      <c r="AT11" s="254"/>
      <c r="AU11" s="254"/>
      <c r="AV11" s="254"/>
      <c r="AW11" s="254"/>
      <c r="AX11" s="254"/>
      <c r="AY11" s="254"/>
      <c r="AZ11" s="254"/>
      <c r="BA11" s="254"/>
      <c r="BB11" s="254"/>
      <c r="BC11" s="254"/>
      <c r="BD11" s="256"/>
      <c r="BE11" s="256"/>
      <c r="BF11" s="256"/>
      <c r="BG11" s="256"/>
      <c r="BH11" s="256"/>
      <c r="BI11" s="256"/>
      <c r="BJ11" s="256"/>
      <c r="BK11" s="254"/>
      <c r="BL11" s="254"/>
      <c r="BM11" s="254"/>
      <c r="BN11" s="254"/>
      <c r="BO11" s="254"/>
      <c r="BP11" s="254"/>
      <c r="BQ11" s="254"/>
      <c r="BR11" s="254"/>
      <c r="BS11" s="254"/>
      <c r="BT11" s="254"/>
      <c r="BU11" s="255"/>
      <c r="BV11" s="255"/>
      <c r="BW11" s="255"/>
      <c r="BX11" s="255"/>
      <c r="BY11" s="256"/>
      <c r="BZ11" s="256"/>
      <c r="CA11" s="256"/>
      <c r="CB11" s="256"/>
      <c r="CC11" s="256"/>
      <c r="CD11" s="256"/>
      <c r="CE11" s="256"/>
      <c r="CF11" s="255"/>
      <c r="CG11" s="257"/>
      <c r="CH11" s="257"/>
      <c r="CI11" s="257"/>
      <c r="CJ11" s="257"/>
      <c r="CK11" s="257"/>
      <c r="CL11" s="257"/>
      <c r="CM11" s="257"/>
      <c r="CN11" s="255"/>
      <c r="CO11" s="255"/>
      <c r="CP11" s="255"/>
      <c r="CQ11" s="255"/>
      <c r="CR11" s="255"/>
      <c r="CS11" s="255"/>
      <c r="CT11" s="256"/>
      <c r="CU11" s="256"/>
      <c r="CV11" s="256"/>
      <c r="CW11" s="256"/>
      <c r="CX11" s="256"/>
      <c r="CY11" s="256"/>
      <c r="CZ11" s="256"/>
      <c r="DA11" s="255"/>
      <c r="DB11" s="257"/>
      <c r="DC11" s="257"/>
      <c r="DD11" s="257"/>
      <c r="DE11" s="257"/>
      <c r="DF11" s="257"/>
      <c r="DG11" s="257"/>
      <c r="DH11" s="257"/>
      <c r="DI11" s="255"/>
      <c r="DJ11" s="255"/>
      <c r="DK11" s="255"/>
      <c r="DL11" s="255"/>
      <c r="DM11" s="255"/>
      <c r="DN11" s="255"/>
      <c r="DO11" s="256"/>
      <c r="DP11" s="256"/>
      <c r="DQ11" s="256"/>
      <c r="DR11" s="256"/>
      <c r="DS11" s="256"/>
      <c r="DT11" s="256"/>
      <c r="DU11" s="256"/>
      <c r="DV11" s="255"/>
      <c r="DW11" s="257"/>
      <c r="DX11" s="257"/>
      <c r="DY11" s="257"/>
      <c r="DZ11" s="257"/>
      <c r="EA11" s="257"/>
      <c r="EB11" s="257"/>
      <c r="EC11" s="257"/>
      <c r="ED11" s="255"/>
      <c r="EE11" s="255"/>
      <c r="EF11" s="255"/>
      <c r="EG11" s="255"/>
      <c r="EH11" s="255"/>
      <c r="EI11" s="255"/>
      <c r="EJ11" s="256"/>
      <c r="EK11" s="256"/>
      <c r="EL11" s="256"/>
      <c r="EM11" s="256"/>
      <c r="EN11" s="256"/>
      <c r="EO11" s="256"/>
      <c r="EP11" s="256"/>
      <c r="EQ11" s="255"/>
      <c r="ER11" s="257"/>
      <c r="ES11" s="257"/>
      <c r="ET11" s="257"/>
      <c r="EU11" s="257"/>
      <c r="EV11" s="257"/>
      <c r="EW11" s="257"/>
      <c r="EX11" s="257"/>
      <c r="EY11" s="255"/>
      <c r="EZ11" s="255"/>
      <c r="FA11" s="255"/>
      <c r="FB11" s="255"/>
      <c r="FC11" s="255"/>
      <c r="FD11" s="255"/>
      <c r="FE11" s="256"/>
      <c r="FF11" s="256"/>
      <c r="FG11" s="256"/>
      <c r="FH11" s="256"/>
      <c r="FI11" s="256"/>
      <c r="FJ11" s="256"/>
      <c r="FK11" s="256"/>
      <c r="FL11" s="255"/>
      <c r="FM11" s="257"/>
      <c r="FN11" s="257"/>
      <c r="FO11" s="257"/>
      <c r="FP11" s="257"/>
      <c r="FQ11" s="257"/>
      <c r="FR11" s="257"/>
      <c r="FS11" s="257"/>
      <c r="FT11" s="255"/>
      <c r="FU11" s="255"/>
      <c r="FV11" s="255"/>
      <c r="FW11" s="255"/>
      <c r="FX11" s="255"/>
      <c r="FY11" s="255"/>
      <c r="FZ11" s="256"/>
      <c r="GA11" s="256"/>
      <c r="GB11" s="256"/>
      <c r="GC11" s="256"/>
      <c r="GD11" s="256"/>
      <c r="GE11" s="256"/>
      <c r="GF11" s="256"/>
      <c r="GG11" s="255"/>
      <c r="GH11" s="257"/>
      <c r="GI11" s="257"/>
      <c r="GJ11" s="257"/>
      <c r="GK11" s="257"/>
      <c r="GL11" s="284" t="s">
        <v>1914</v>
      </c>
      <c r="GM11" s="284" t="s">
        <v>1914</v>
      </c>
      <c r="GN11" s="284" t="s">
        <v>1914</v>
      </c>
      <c r="GO11" s="284" t="s">
        <v>1914</v>
      </c>
      <c r="GP11" s="284" t="s">
        <v>1914</v>
      </c>
      <c r="GQ11" s="285"/>
      <c r="GR11" s="285"/>
      <c r="GS11" s="285"/>
      <c r="GT11" s="255"/>
      <c r="GU11" s="256"/>
      <c r="GV11" s="256"/>
      <c r="GW11" s="256"/>
      <c r="GX11" s="256"/>
      <c r="GY11" s="256"/>
      <c r="GZ11" s="256"/>
      <c r="HA11" s="256"/>
      <c r="HB11" s="255"/>
      <c r="HC11" s="255"/>
      <c r="HD11" s="255"/>
      <c r="HE11" s="255"/>
      <c r="HF11" s="255"/>
      <c r="HG11" s="255"/>
      <c r="HH11" s="255"/>
      <c r="HI11" s="255"/>
      <c r="HJ11" s="255"/>
      <c r="HK11" s="255"/>
      <c r="HL11" s="255"/>
      <c r="HM11" s="255"/>
      <c r="HN11" s="255"/>
      <c r="HO11" s="255"/>
      <c r="HP11" s="256"/>
      <c r="HQ11" s="256"/>
      <c r="HR11" s="256"/>
      <c r="HS11" s="256"/>
      <c r="HT11" s="256"/>
      <c r="HU11" s="256"/>
      <c r="HV11" s="256"/>
      <c r="HW11" s="255"/>
      <c r="HX11" s="255"/>
      <c r="HY11" s="255"/>
      <c r="HZ11" s="255"/>
      <c r="IA11" s="255"/>
      <c r="IB11" s="255"/>
      <c r="IC11" s="255"/>
      <c r="ID11" s="255"/>
      <c r="IE11" s="255"/>
      <c r="IF11" s="255"/>
      <c r="IG11" s="255"/>
      <c r="IH11" s="255"/>
      <c r="II11" s="255"/>
      <c r="IJ11" s="255"/>
      <c r="IK11" s="255"/>
      <c r="IL11" s="255"/>
      <c r="IM11" s="255"/>
      <c r="IN11" s="255"/>
      <c r="IO11" s="255"/>
      <c r="IP11" s="255"/>
      <c r="IQ11" s="255"/>
      <c r="IR11" s="255"/>
      <c r="IS11" s="255"/>
      <c r="IT11" s="255"/>
      <c r="IU11" s="255"/>
    </row>
    <row r="12" spans="2:255" ht="17.25" customHeight="1">
      <c r="B12" s="36">
        <v>13</v>
      </c>
      <c r="C12" s="79" t="s">
        <v>1894</v>
      </c>
      <c r="D12" s="44"/>
      <c r="E12" s="85" t="s">
        <v>1921</v>
      </c>
      <c r="F12" s="80" t="s">
        <v>1903</v>
      </c>
      <c r="G12" s="259"/>
      <c r="H12" s="260"/>
      <c r="I12" s="253"/>
      <c r="J12" s="253"/>
      <c r="K12" s="255"/>
      <c r="L12" s="255"/>
      <c r="M12" s="255"/>
      <c r="N12" s="256"/>
      <c r="O12" s="256"/>
      <c r="P12" s="256"/>
      <c r="Q12" s="256"/>
      <c r="R12" s="256"/>
      <c r="S12" s="256"/>
      <c r="T12" s="256"/>
      <c r="U12" s="255"/>
      <c r="V12" s="254"/>
      <c r="W12" s="254"/>
      <c r="X12" s="254"/>
      <c r="Y12" s="254"/>
      <c r="Z12" s="254"/>
      <c r="AA12" s="254"/>
      <c r="AB12" s="254"/>
      <c r="AC12" s="255"/>
      <c r="AD12" s="255"/>
      <c r="AE12" s="255"/>
      <c r="AF12" s="255"/>
      <c r="AG12" s="255"/>
      <c r="AH12" s="255"/>
      <c r="AI12" s="256"/>
      <c r="AJ12" s="256"/>
      <c r="AK12" s="256"/>
      <c r="AL12" s="256"/>
      <c r="AM12" s="256"/>
      <c r="AN12" s="256"/>
      <c r="AO12" s="256"/>
      <c r="AP12" s="255"/>
      <c r="AQ12" s="254"/>
      <c r="AR12" s="254"/>
      <c r="AS12" s="254"/>
      <c r="AT12" s="254"/>
      <c r="AU12" s="254"/>
      <c r="AV12" s="254"/>
      <c r="AW12" s="254"/>
      <c r="AX12" s="254"/>
      <c r="AY12" s="254"/>
      <c r="AZ12" s="254"/>
      <c r="BA12" s="254"/>
      <c r="BB12" s="254"/>
      <c r="BC12" s="254"/>
      <c r="BD12" s="256"/>
      <c r="BE12" s="256"/>
      <c r="BF12" s="256"/>
      <c r="BG12" s="256"/>
      <c r="BH12" s="256"/>
      <c r="BI12" s="256"/>
      <c r="BJ12" s="256"/>
      <c r="BK12" s="254"/>
      <c r="BL12" s="254"/>
      <c r="BM12" s="254"/>
      <c r="BN12" s="254"/>
      <c r="BO12" s="254"/>
      <c r="BP12" s="254"/>
      <c r="BQ12" s="254"/>
      <c r="BR12" s="254"/>
      <c r="BS12" s="254"/>
      <c r="BT12" s="254"/>
      <c r="BU12" s="255"/>
      <c r="BV12" s="255"/>
      <c r="BW12" s="255"/>
      <c r="BX12" s="255"/>
      <c r="BY12" s="256"/>
      <c r="BZ12" s="256"/>
      <c r="CA12" s="256"/>
      <c r="CB12" s="256"/>
      <c r="CC12" s="256"/>
      <c r="CD12" s="256"/>
      <c r="CE12" s="256"/>
      <c r="CF12" s="255"/>
      <c r="CG12" s="257"/>
      <c r="CH12" s="257"/>
      <c r="CI12" s="257"/>
      <c r="CJ12" s="257"/>
      <c r="CK12" s="257"/>
      <c r="CL12" s="257"/>
      <c r="CM12" s="257"/>
      <c r="CN12" s="255"/>
      <c r="CO12" s="255"/>
      <c r="CP12" s="255"/>
      <c r="CQ12" s="255"/>
      <c r="CR12" s="255"/>
      <c r="CS12" s="255"/>
      <c r="CT12" s="256"/>
      <c r="CU12" s="256"/>
      <c r="CV12" s="256"/>
      <c r="CW12" s="256"/>
      <c r="CX12" s="256"/>
      <c r="CY12" s="256"/>
      <c r="CZ12" s="256"/>
      <c r="DA12" s="255"/>
      <c r="DB12" s="257"/>
      <c r="DC12" s="257"/>
      <c r="DD12" s="257"/>
      <c r="DE12" s="257"/>
      <c r="DF12" s="257"/>
      <c r="DG12" s="257"/>
      <c r="DH12" s="257"/>
      <c r="DI12" s="255"/>
      <c r="DJ12" s="255"/>
      <c r="DK12" s="255"/>
      <c r="DL12" s="255"/>
      <c r="DM12" s="255"/>
      <c r="DN12" s="255"/>
      <c r="DO12" s="256"/>
      <c r="DP12" s="256"/>
      <c r="DQ12" s="256"/>
      <c r="DR12" s="256"/>
      <c r="DS12" s="256"/>
      <c r="DT12" s="256"/>
      <c r="DU12" s="256"/>
      <c r="DV12" s="255"/>
      <c r="DW12" s="257"/>
      <c r="DX12" s="257"/>
      <c r="DY12" s="257"/>
      <c r="DZ12" s="257"/>
      <c r="EA12" s="257"/>
      <c r="EB12" s="257"/>
      <c r="EC12" s="257"/>
      <c r="ED12" s="255"/>
      <c r="EE12" s="255"/>
      <c r="EF12" s="255"/>
      <c r="EG12" s="255"/>
      <c r="EH12" s="255"/>
      <c r="EI12" s="255"/>
      <c r="EJ12" s="256"/>
      <c r="EK12" s="256"/>
      <c r="EL12" s="256"/>
      <c r="EM12" s="256"/>
      <c r="EN12" s="256"/>
      <c r="EO12" s="256"/>
      <c r="EP12" s="256"/>
      <c r="EQ12" s="255"/>
      <c r="ER12" s="257"/>
      <c r="ES12" s="257"/>
      <c r="ET12" s="257"/>
      <c r="EU12" s="257"/>
      <c r="EV12" s="257"/>
      <c r="EW12" s="257"/>
      <c r="EX12" s="257"/>
      <c r="EY12" s="255"/>
      <c r="EZ12" s="255"/>
      <c r="FA12" s="255"/>
      <c r="FB12" s="255"/>
      <c r="FC12" s="255"/>
      <c r="FD12" s="255"/>
      <c r="FE12" s="256"/>
      <c r="FF12" s="256"/>
      <c r="FG12" s="256"/>
      <c r="FH12" s="256"/>
      <c r="FI12" s="256"/>
      <c r="FJ12" s="256"/>
      <c r="FK12" s="256"/>
      <c r="FL12" s="255"/>
      <c r="FM12" s="257"/>
      <c r="FN12" s="257"/>
      <c r="FO12" s="257"/>
      <c r="FP12" s="257"/>
      <c r="FQ12" s="257"/>
      <c r="FR12" s="257"/>
      <c r="FS12" s="257"/>
      <c r="FT12" s="255"/>
      <c r="FU12" s="255"/>
      <c r="FV12" s="255"/>
      <c r="FW12" s="255"/>
      <c r="FX12" s="255"/>
      <c r="FY12" s="255"/>
      <c r="FZ12" s="256"/>
      <c r="GA12" s="256"/>
      <c r="GB12" s="256"/>
      <c r="GC12" s="256"/>
      <c r="GD12" s="256"/>
      <c r="GE12" s="256"/>
      <c r="GF12" s="256"/>
      <c r="GG12" s="255"/>
      <c r="GH12" s="257"/>
      <c r="GI12" s="257"/>
      <c r="GJ12" s="257"/>
      <c r="GK12" s="257"/>
      <c r="GL12" s="284" t="s">
        <v>1914</v>
      </c>
      <c r="GM12" s="284" t="s">
        <v>1914</v>
      </c>
      <c r="GN12" s="284" t="s">
        <v>1914</v>
      </c>
      <c r="GO12" s="284" t="s">
        <v>1914</v>
      </c>
      <c r="GP12" s="284" t="s">
        <v>1914</v>
      </c>
      <c r="GQ12" s="285"/>
      <c r="GR12" s="285"/>
      <c r="GS12" s="285"/>
      <c r="GT12" s="255"/>
      <c r="GU12" s="256"/>
      <c r="GV12" s="256"/>
      <c r="GW12" s="256"/>
      <c r="GX12" s="256"/>
      <c r="GY12" s="256"/>
      <c r="GZ12" s="256"/>
      <c r="HA12" s="256"/>
      <c r="HB12" s="255"/>
      <c r="HC12" s="255"/>
      <c r="HD12" s="255"/>
      <c r="HE12" s="255"/>
      <c r="HF12" s="255"/>
      <c r="HG12" s="255"/>
      <c r="HH12" s="255"/>
      <c r="HI12" s="255"/>
      <c r="HJ12" s="255"/>
      <c r="HK12" s="255"/>
      <c r="HL12" s="255"/>
      <c r="HM12" s="255"/>
      <c r="HN12" s="255"/>
      <c r="HO12" s="255"/>
      <c r="HP12" s="256"/>
      <c r="HQ12" s="256"/>
      <c r="HR12" s="256"/>
      <c r="HS12" s="256"/>
      <c r="HT12" s="256"/>
      <c r="HU12" s="256"/>
      <c r="HV12" s="256"/>
      <c r="HW12" s="255"/>
      <c r="HX12" s="255"/>
      <c r="HY12" s="255"/>
      <c r="HZ12" s="255"/>
      <c r="IA12" s="255"/>
      <c r="IB12" s="255"/>
      <c r="IC12" s="255"/>
      <c r="ID12" s="255"/>
      <c r="IE12" s="255"/>
      <c r="IF12" s="255"/>
      <c r="IG12" s="255"/>
      <c r="IH12" s="255"/>
      <c r="II12" s="255"/>
      <c r="IJ12" s="255"/>
      <c r="IK12" s="255"/>
      <c r="IL12" s="255"/>
      <c r="IM12" s="255"/>
      <c r="IN12" s="255"/>
      <c r="IO12" s="255"/>
      <c r="IP12" s="255"/>
      <c r="IQ12" s="255"/>
      <c r="IR12" s="255"/>
      <c r="IS12" s="255"/>
      <c r="IT12" s="255"/>
      <c r="IU12" s="255"/>
    </row>
    <row r="13" spans="2:255">
      <c r="C13" s="386" t="s">
        <v>1916</v>
      </c>
      <c r="D13" s="386"/>
      <c r="E13" s="386"/>
      <c r="F13" s="386"/>
      <c r="G13" s="386"/>
      <c r="H13" s="386"/>
      <c r="I13" s="386"/>
      <c r="J13" s="386"/>
      <c r="M13" s="258"/>
      <c r="N13" s="258"/>
      <c r="O13" s="258"/>
      <c r="P13" s="258"/>
      <c r="Q13" s="258"/>
      <c r="R13" s="258"/>
      <c r="S13" s="258"/>
      <c r="T13" s="258"/>
      <c r="GL13" s="250">
        <f t="shared" ref="GL13:HQ13" si="0">COUNTIF(GL6:GL12,"T")</f>
        <v>6</v>
      </c>
      <c r="GM13" s="250">
        <f t="shared" si="0"/>
        <v>6</v>
      </c>
      <c r="GN13" s="250">
        <f t="shared" si="0"/>
        <v>6</v>
      </c>
      <c r="GO13" s="250">
        <f t="shared" si="0"/>
        <v>6</v>
      </c>
      <c r="GP13" s="250">
        <f t="shared" si="0"/>
        <v>6</v>
      </c>
      <c r="GQ13" s="250">
        <f t="shared" si="0"/>
        <v>0</v>
      </c>
      <c r="GR13" s="250">
        <f t="shared" si="0"/>
        <v>0</v>
      </c>
      <c r="GS13" s="250">
        <f t="shared" si="0"/>
        <v>0</v>
      </c>
      <c r="GT13" s="250">
        <f t="shared" si="0"/>
        <v>0</v>
      </c>
      <c r="GU13" s="250">
        <f t="shared" si="0"/>
        <v>0</v>
      </c>
      <c r="GV13" s="250">
        <f t="shared" si="0"/>
        <v>0</v>
      </c>
      <c r="GW13" s="250">
        <f t="shared" si="0"/>
        <v>0</v>
      </c>
      <c r="GX13" s="250">
        <f t="shared" si="0"/>
        <v>0</v>
      </c>
      <c r="GY13" s="250">
        <f t="shared" si="0"/>
        <v>0</v>
      </c>
      <c r="GZ13" s="250">
        <f t="shared" si="0"/>
        <v>0</v>
      </c>
      <c r="HA13" s="250">
        <f t="shared" si="0"/>
        <v>0</v>
      </c>
      <c r="HB13" s="250">
        <f t="shared" si="0"/>
        <v>0</v>
      </c>
      <c r="HC13" s="250">
        <f t="shared" si="0"/>
        <v>0</v>
      </c>
      <c r="HD13" s="250">
        <f t="shared" si="0"/>
        <v>0</v>
      </c>
      <c r="HE13" s="250">
        <f t="shared" si="0"/>
        <v>0</v>
      </c>
      <c r="HF13" s="250">
        <f t="shared" si="0"/>
        <v>0</v>
      </c>
      <c r="HG13" s="250">
        <f t="shared" si="0"/>
        <v>0</v>
      </c>
      <c r="HH13" s="250">
        <f t="shared" si="0"/>
        <v>0</v>
      </c>
      <c r="HI13" s="250">
        <f t="shared" si="0"/>
        <v>0</v>
      </c>
      <c r="HJ13" s="250">
        <f t="shared" si="0"/>
        <v>0</v>
      </c>
      <c r="HK13" s="250">
        <f t="shared" si="0"/>
        <v>0</v>
      </c>
      <c r="HL13" s="250">
        <f t="shared" si="0"/>
        <v>0</v>
      </c>
      <c r="HM13" s="250">
        <f t="shared" si="0"/>
        <v>0</v>
      </c>
      <c r="HN13" s="250">
        <f t="shared" si="0"/>
        <v>0</v>
      </c>
      <c r="HO13" s="250">
        <f t="shared" si="0"/>
        <v>0</v>
      </c>
      <c r="HP13" s="250">
        <f t="shared" si="0"/>
        <v>0</v>
      </c>
      <c r="HQ13" s="250">
        <f t="shared" si="0"/>
        <v>0</v>
      </c>
      <c r="HR13" s="250">
        <f t="shared" ref="HR13:IU13" si="1">COUNTIF(HR6:HR12,"T")</f>
        <v>0</v>
      </c>
      <c r="HS13" s="250">
        <f t="shared" si="1"/>
        <v>0</v>
      </c>
      <c r="HT13" s="250">
        <f t="shared" si="1"/>
        <v>0</v>
      </c>
      <c r="HU13" s="250">
        <f t="shared" si="1"/>
        <v>0</v>
      </c>
      <c r="HV13" s="250">
        <f t="shared" si="1"/>
        <v>0</v>
      </c>
      <c r="HW13" s="250">
        <f t="shared" si="1"/>
        <v>0</v>
      </c>
      <c r="HX13" s="250">
        <f t="shared" si="1"/>
        <v>0</v>
      </c>
      <c r="HY13" s="250">
        <f t="shared" si="1"/>
        <v>0</v>
      </c>
      <c r="HZ13" s="250">
        <f t="shared" si="1"/>
        <v>0</v>
      </c>
      <c r="IA13" s="250">
        <f t="shared" si="1"/>
        <v>0</v>
      </c>
      <c r="IB13" s="250">
        <f t="shared" si="1"/>
        <v>0</v>
      </c>
      <c r="IC13" s="250">
        <f t="shared" si="1"/>
        <v>0</v>
      </c>
      <c r="ID13" s="250">
        <f t="shared" si="1"/>
        <v>0</v>
      </c>
      <c r="IE13" s="250">
        <f t="shared" si="1"/>
        <v>0</v>
      </c>
      <c r="IF13" s="250">
        <f t="shared" si="1"/>
        <v>0</v>
      </c>
      <c r="IG13" s="250">
        <f t="shared" si="1"/>
        <v>0</v>
      </c>
      <c r="IH13" s="250">
        <f t="shared" si="1"/>
        <v>0</v>
      </c>
      <c r="II13" s="250">
        <f t="shared" si="1"/>
        <v>0</v>
      </c>
      <c r="IJ13" s="250">
        <f t="shared" si="1"/>
        <v>0</v>
      </c>
      <c r="IK13" s="250">
        <f t="shared" si="1"/>
        <v>0</v>
      </c>
      <c r="IL13" s="250">
        <f t="shared" si="1"/>
        <v>0</v>
      </c>
      <c r="IM13" s="250">
        <f t="shared" si="1"/>
        <v>0</v>
      </c>
      <c r="IN13" s="250">
        <f t="shared" si="1"/>
        <v>0</v>
      </c>
      <c r="IO13" s="250">
        <f t="shared" si="1"/>
        <v>0</v>
      </c>
      <c r="IP13" s="250">
        <f t="shared" si="1"/>
        <v>0</v>
      </c>
      <c r="IQ13" s="250">
        <f t="shared" si="1"/>
        <v>0</v>
      </c>
      <c r="IR13" s="250">
        <f t="shared" si="1"/>
        <v>0</v>
      </c>
      <c r="IS13" s="250">
        <f t="shared" si="1"/>
        <v>0</v>
      </c>
      <c r="IT13" s="250">
        <f t="shared" si="1"/>
        <v>0</v>
      </c>
      <c r="IU13" s="250">
        <f t="shared" si="1"/>
        <v>0</v>
      </c>
    </row>
    <row r="14" spans="2:255">
      <c r="C14" s="266"/>
      <c r="D14" s="266"/>
      <c r="E14" s="266"/>
      <c r="F14" s="266"/>
      <c r="G14" s="264"/>
      <c r="H14" s="264"/>
      <c r="I14" s="264"/>
      <c r="J14" s="264"/>
      <c r="M14" s="258"/>
      <c r="N14" s="258"/>
      <c r="O14" s="258"/>
      <c r="P14" s="258"/>
      <c r="Q14" s="258"/>
      <c r="R14" s="258"/>
      <c r="S14" s="258"/>
      <c r="T14" s="258"/>
    </row>
    <row r="15" spans="2:255">
      <c r="C15" s="266" t="s">
        <v>257</v>
      </c>
      <c r="D15" s="266"/>
      <c r="E15" s="276" t="s">
        <v>1904</v>
      </c>
      <c r="F15" s="266"/>
      <c r="G15" s="264"/>
      <c r="H15" s="264"/>
      <c r="I15" s="264"/>
      <c r="J15" s="264"/>
      <c r="M15" s="258"/>
      <c r="N15" s="258"/>
      <c r="O15" s="258"/>
      <c r="P15" s="258"/>
      <c r="Q15" s="258"/>
      <c r="R15" s="258"/>
      <c r="S15" s="258"/>
      <c r="T15" s="258"/>
    </row>
    <row r="16" spans="2:255" ht="14.4">
      <c r="C16" s="79" t="s">
        <v>1894</v>
      </c>
      <c r="D16" s="44"/>
      <c r="E16" s="80" t="s">
        <v>1905</v>
      </c>
      <c r="F16" s="80" t="s">
        <v>1906</v>
      </c>
      <c r="G16" s="259"/>
      <c r="H16" s="260"/>
      <c r="I16" s="253"/>
      <c r="J16" s="253"/>
      <c r="K16" s="256"/>
      <c r="L16" s="256"/>
      <c r="M16" s="256"/>
      <c r="N16" s="255"/>
      <c r="O16" s="254"/>
      <c r="P16" s="254"/>
      <c r="Q16" s="254"/>
      <c r="R16" s="254"/>
      <c r="S16" s="254"/>
      <c r="T16" s="254"/>
      <c r="U16" s="254"/>
      <c r="V16" s="255"/>
      <c r="W16" s="255"/>
      <c r="X16" s="255"/>
      <c r="Y16" s="255"/>
      <c r="Z16" s="255"/>
      <c r="AA16" s="255"/>
      <c r="AB16" s="256"/>
      <c r="AC16" s="256"/>
      <c r="AD16" s="256"/>
      <c r="AE16" s="256"/>
      <c r="AF16" s="256"/>
      <c r="AG16" s="256"/>
      <c r="AH16" s="256"/>
      <c r="AI16" s="255"/>
      <c r="AJ16" s="254"/>
      <c r="AK16" s="254"/>
      <c r="AL16" s="254"/>
      <c r="AM16" s="254"/>
      <c r="AN16" s="254"/>
      <c r="AO16" s="254"/>
      <c r="AP16" s="254"/>
      <c r="AQ16" s="255"/>
      <c r="AR16" s="255"/>
      <c r="AS16" s="255"/>
      <c r="AT16" s="255"/>
      <c r="AU16" s="255"/>
      <c r="AV16" s="255"/>
      <c r="AW16" s="256"/>
      <c r="AX16" s="256"/>
      <c r="AY16" s="256"/>
      <c r="AZ16" s="256"/>
      <c r="BA16" s="256"/>
      <c r="BB16" s="256"/>
      <c r="BC16" s="256"/>
      <c r="BD16" s="255"/>
      <c r="BE16" s="254"/>
      <c r="BF16" s="254"/>
      <c r="BG16" s="254"/>
      <c r="BH16" s="254"/>
      <c r="BI16" s="254"/>
      <c r="BJ16" s="254"/>
      <c r="BK16" s="254"/>
      <c r="BL16" s="254"/>
      <c r="BM16" s="254"/>
      <c r="BN16" s="254"/>
      <c r="BO16" s="254"/>
      <c r="BP16" s="254"/>
      <c r="BQ16" s="254"/>
      <c r="BR16" s="256"/>
      <c r="BS16" s="256"/>
      <c r="BT16" s="256"/>
      <c r="BU16" s="256"/>
      <c r="BV16" s="256"/>
      <c r="BW16" s="256"/>
      <c r="BX16" s="256"/>
      <c r="BY16" s="254"/>
      <c r="BZ16" s="254"/>
      <c r="CA16" s="254"/>
      <c r="CB16" s="254"/>
      <c r="CC16" s="254"/>
      <c r="CD16" s="254"/>
      <c r="CE16" s="254"/>
      <c r="CF16" s="254"/>
      <c r="CG16" s="254"/>
      <c r="CH16" s="254"/>
      <c r="CI16" s="255"/>
      <c r="CJ16" s="255"/>
      <c r="CK16" s="255"/>
      <c r="CL16" s="255"/>
      <c r="CM16" s="256"/>
      <c r="CN16" s="256"/>
      <c r="CO16" s="256"/>
      <c r="CP16" s="256"/>
      <c r="CQ16" s="256"/>
      <c r="CR16" s="256"/>
      <c r="CS16" s="256"/>
      <c r="CT16" s="255"/>
      <c r="CU16" s="257"/>
      <c r="CV16" s="257"/>
      <c r="CW16" s="257"/>
      <c r="CX16" s="257"/>
      <c r="CY16" s="257"/>
      <c r="CZ16" s="257"/>
      <c r="DA16" s="257"/>
      <c r="DB16" s="255"/>
      <c r="DC16" s="255"/>
      <c r="DD16" s="255"/>
      <c r="DE16" s="255"/>
      <c r="DF16" s="255"/>
      <c r="DG16" s="255"/>
      <c r="DH16" s="256"/>
      <c r="DI16" s="256"/>
      <c r="DJ16" s="256"/>
      <c r="DK16" s="256"/>
      <c r="DL16" s="256"/>
      <c r="DM16" s="256"/>
      <c r="DN16" s="256"/>
      <c r="DO16" s="255"/>
      <c r="DP16" s="257"/>
      <c r="DQ16" s="257"/>
      <c r="DR16" s="257"/>
      <c r="DS16" s="257"/>
      <c r="DT16" s="257"/>
      <c r="DU16" s="257"/>
      <c r="DV16" s="257"/>
      <c r="DW16" s="255"/>
      <c r="DX16" s="255"/>
      <c r="DY16" s="255"/>
      <c r="DZ16" s="255"/>
      <c r="EA16" s="255"/>
      <c r="EB16" s="255"/>
      <c r="EC16" s="256"/>
      <c r="ED16" s="256"/>
      <c r="EE16" s="256"/>
      <c r="EF16" s="256"/>
      <c r="EG16" s="256"/>
      <c r="EH16" s="256"/>
      <c r="EI16" s="256"/>
      <c r="EJ16" s="255"/>
      <c r="EK16" s="257"/>
      <c r="EL16" s="257"/>
      <c r="EM16" s="257"/>
      <c r="EN16" s="257"/>
      <c r="EO16" s="257"/>
      <c r="EP16" s="257"/>
      <c r="EQ16" s="257"/>
      <c r="ER16" s="255"/>
      <c r="ES16" s="255"/>
      <c r="ET16" s="255"/>
      <c r="EU16" s="255"/>
      <c r="EV16" s="255"/>
      <c r="EW16" s="255"/>
      <c r="EX16" s="256"/>
      <c r="EY16" s="256"/>
      <c r="EZ16" s="256"/>
      <c r="FA16" s="256"/>
      <c r="FB16" s="256"/>
      <c r="FC16" s="256"/>
      <c r="FD16" s="256"/>
      <c r="FE16" s="255"/>
      <c r="FF16" s="257"/>
      <c r="FG16" s="257"/>
      <c r="FH16" s="257"/>
      <c r="FI16" s="257"/>
      <c r="FJ16" s="257"/>
      <c r="FK16" s="257"/>
      <c r="FL16" s="257"/>
      <c r="FM16" s="255"/>
      <c r="FN16" s="255"/>
      <c r="FO16" s="255"/>
      <c r="FP16" s="255"/>
      <c r="FQ16" s="255"/>
      <c r="FR16" s="255"/>
      <c r="FS16" s="256"/>
      <c r="FT16" s="256"/>
      <c r="FU16" s="256"/>
      <c r="FV16" s="256"/>
      <c r="FW16" s="256"/>
      <c r="FX16" s="256"/>
      <c r="FY16" s="256"/>
      <c r="FZ16" s="255"/>
      <c r="GA16" s="257"/>
      <c r="GB16" s="257"/>
      <c r="GC16" s="257"/>
      <c r="GD16" s="257"/>
      <c r="GE16" s="257"/>
      <c r="GF16" s="257"/>
      <c r="GG16" s="257"/>
      <c r="GH16" s="255"/>
      <c r="GI16" s="255"/>
      <c r="GJ16" s="255"/>
      <c r="GK16" s="255"/>
      <c r="GL16" s="287" t="s">
        <v>1914</v>
      </c>
      <c r="GM16" s="287" t="s">
        <v>1914</v>
      </c>
      <c r="GN16" s="287" t="s">
        <v>1914</v>
      </c>
      <c r="GO16" s="287" t="s">
        <v>1914</v>
      </c>
      <c r="GP16" s="287" t="s">
        <v>1914</v>
      </c>
      <c r="GQ16" s="288"/>
      <c r="GR16" s="288"/>
      <c r="GS16" s="288"/>
      <c r="GT16" s="288"/>
      <c r="GU16" s="288"/>
      <c r="GV16" s="288"/>
      <c r="GW16" s="288"/>
      <c r="GX16" s="288"/>
      <c r="GY16" s="288"/>
      <c r="GZ16" s="288"/>
      <c r="HA16" s="288"/>
      <c r="HB16" s="288"/>
      <c r="HC16" s="288"/>
      <c r="HD16" s="288"/>
      <c r="HE16" s="288"/>
      <c r="HF16" s="289"/>
      <c r="HG16" s="255"/>
      <c r="HH16" s="255"/>
      <c r="HI16" s="255"/>
      <c r="HJ16" s="255"/>
      <c r="HK16" s="255"/>
      <c r="HL16" s="255"/>
      <c r="HM16" s="255"/>
      <c r="HN16" s="255"/>
      <c r="HO16" s="255"/>
      <c r="HP16" s="255"/>
      <c r="HQ16" s="255"/>
      <c r="HR16" s="255"/>
      <c r="HS16" s="255"/>
      <c r="HT16" s="255"/>
      <c r="HU16" s="255"/>
      <c r="HV16" s="255"/>
      <c r="HW16" s="255"/>
      <c r="HX16" s="255"/>
      <c r="HY16" s="255"/>
      <c r="HZ16" s="255"/>
      <c r="IA16" s="255"/>
      <c r="IB16" s="255"/>
      <c r="IC16" s="255"/>
      <c r="ID16" s="255"/>
      <c r="IE16" s="255"/>
      <c r="IF16" s="255"/>
      <c r="IG16" s="255"/>
      <c r="IH16" s="255"/>
      <c r="II16" s="255"/>
      <c r="IJ16" s="255"/>
      <c r="IK16" s="255"/>
      <c r="IL16" s="255"/>
      <c r="IM16" s="255"/>
      <c r="IN16" s="255"/>
      <c r="IO16" s="255"/>
      <c r="IP16" s="255"/>
      <c r="IQ16" s="255"/>
      <c r="IR16" s="255"/>
      <c r="IS16" s="255"/>
      <c r="IT16" s="255"/>
      <c r="IU16" s="255"/>
    </row>
    <row r="17" spans="1:271" ht="14.4">
      <c r="C17" s="79" t="s">
        <v>1895</v>
      </c>
      <c r="D17" s="44"/>
      <c r="E17" s="85" t="s">
        <v>1907</v>
      </c>
      <c r="F17" s="80" t="s">
        <v>1906</v>
      </c>
      <c r="G17" s="259"/>
      <c r="H17" s="260"/>
      <c r="I17" s="253"/>
      <c r="J17" s="253"/>
      <c r="K17" s="256"/>
      <c r="L17" s="256"/>
      <c r="M17" s="256"/>
      <c r="N17" s="255"/>
      <c r="O17" s="255"/>
      <c r="P17" s="255"/>
      <c r="Q17" s="255"/>
      <c r="R17" s="255"/>
      <c r="S17" s="255"/>
      <c r="T17" s="255"/>
      <c r="U17" s="254"/>
      <c r="V17" s="255"/>
      <c r="W17" s="255"/>
      <c r="X17" s="255"/>
      <c r="Y17" s="255"/>
      <c r="Z17" s="255"/>
      <c r="AA17" s="255"/>
      <c r="AB17" s="256"/>
      <c r="AC17" s="256"/>
      <c r="AD17" s="256"/>
      <c r="AE17" s="256"/>
      <c r="AF17" s="256"/>
      <c r="AG17" s="256"/>
      <c r="AH17" s="256"/>
      <c r="AI17" s="255"/>
      <c r="AJ17" s="254"/>
      <c r="AK17" s="254"/>
      <c r="AL17" s="254"/>
      <c r="AM17" s="254"/>
      <c r="AN17" s="254"/>
      <c r="AO17" s="254"/>
      <c r="AP17" s="254"/>
      <c r="AQ17" s="255"/>
      <c r="AR17" s="255"/>
      <c r="AS17" s="255"/>
      <c r="AT17" s="255"/>
      <c r="AU17" s="255"/>
      <c r="AV17" s="255"/>
      <c r="AW17" s="256"/>
      <c r="AX17" s="256"/>
      <c r="AY17" s="256"/>
      <c r="AZ17" s="256"/>
      <c r="BA17" s="256"/>
      <c r="BB17" s="256"/>
      <c r="BC17" s="256"/>
      <c r="BD17" s="255"/>
      <c r="BE17" s="254"/>
      <c r="BF17" s="254"/>
      <c r="BG17" s="254"/>
      <c r="BH17" s="254"/>
      <c r="BI17" s="254"/>
      <c r="BJ17" s="254"/>
      <c r="BK17" s="254"/>
      <c r="BL17" s="254"/>
      <c r="BM17" s="254"/>
      <c r="BN17" s="254"/>
      <c r="BO17" s="254"/>
      <c r="BP17" s="254"/>
      <c r="BQ17" s="254"/>
      <c r="BR17" s="256"/>
      <c r="BS17" s="256"/>
      <c r="BT17" s="256"/>
      <c r="BU17" s="256"/>
      <c r="BV17" s="256"/>
      <c r="BW17" s="256"/>
      <c r="BX17" s="256"/>
      <c r="BY17" s="254"/>
      <c r="BZ17" s="254"/>
      <c r="CA17" s="254"/>
      <c r="CB17" s="254"/>
      <c r="CC17" s="254"/>
      <c r="CD17" s="254"/>
      <c r="CE17" s="254"/>
      <c r="CF17" s="254"/>
      <c r="CG17" s="254"/>
      <c r="CH17" s="254"/>
      <c r="CI17" s="255"/>
      <c r="CJ17" s="255"/>
      <c r="CK17" s="255"/>
      <c r="CL17" s="255"/>
      <c r="CM17" s="256"/>
      <c r="CN17" s="256"/>
      <c r="CO17" s="256"/>
      <c r="CP17" s="256"/>
      <c r="CQ17" s="256"/>
      <c r="CR17" s="256"/>
      <c r="CS17" s="256"/>
      <c r="CT17" s="255"/>
      <c r="CU17" s="257"/>
      <c r="CV17" s="257"/>
      <c r="CW17" s="257"/>
      <c r="CX17" s="257"/>
      <c r="CY17" s="257"/>
      <c r="CZ17" s="257"/>
      <c r="DA17" s="257"/>
      <c r="DB17" s="255"/>
      <c r="DC17" s="255"/>
      <c r="DD17" s="255"/>
      <c r="DE17" s="255"/>
      <c r="DF17" s="255"/>
      <c r="DG17" s="255"/>
      <c r="DH17" s="256"/>
      <c r="DI17" s="256"/>
      <c r="DJ17" s="256"/>
      <c r="DK17" s="256"/>
      <c r="DL17" s="256"/>
      <c r="DM17" s="256"/>
      <c r="DN17" s="256"/>
      <c r="DO17" s="255"/>
      <c r="DP17" s="257"/>
      <c r="DQ17" s="257"/>
      <c r="DR17" s="257"/>
      <c r="DS17" s="257"/>
      <c r="DT17" s="257"/>
      <c r="DU17" s="257"/>
      <c r="DV17" s="257"/>
      <c r="DW17" s="255"/>
      <c r="DX17" s="255"/>
      <c r="DY17" s="255"/>
      <c r="DZ17" s="255"/>
      <c r="EA17" s="255"/>
      <c r="EB17" s="255"/>
      <c r="EC17" s="256"/>
      <c r="ED17" s="256"/>
      <c r="EE17" s="256"/>
      <c r="EF17" s="256"/>
      <c r="EG17" s="256"/>
      <c r="EH17" s="256"/>
      <c r="EI17" s="256"/>
      <c r="EJ17" s="255"/>
      <c r="EK17" s="257"/>
      <c r="EL17" s="257"/>
      <c r="EM17" s="257"/>
      <c r="EN17" s="257"/>
      <c r="EO17" s="257"/>
      <c r="EP17" s="257"/>
      <c r="EQ17" s="257"/>
      <c r="ER17" s="255"/>
      <c r="ES17" s="255"/>
      <c r="ET17" s="255"/>
      <c r="EU17" s="255"/>
      <c r="EV17" s="255"/>
      <c r="EW17" s="255"/>
      <c r="EX17" s="256"/>
      <c r="EY17" s="256"/>
      <c r="EZ17" s="256"/>
      <c r="FA17" s="256"/>
      <c r="FB17" s="256"/>
      <c r="FC17" s="256"/>
      <c r="FD17" s="256"/>
      <c r="FE17" s="255"/>
      <c r="FF17" s="257"/>
      <c r="FG17" s="257"/>
      <c r="FH17" s="257"/>
      <c r="FI17" s="257"/>
      <c r="FJ17" s="257"/>
      <c r="FK17" s="257"/>
      <c r="FL17" s="257"/>
      <c r="FM17" s="255"/>
      <c r="FN17" s="255"/>
      <c r="FO17" s="255"/>
      <c r="FP17" s="255"/>
      <c r="FQ17" s="255"/>
      <c r="FR17" s="255"/>
      <c r="FS17" s="256"/>
      <c r="FT17" s="256"/>
      <c r="FU17" s="256"/>
      <c r="FV17" s="256"/>
      <c r="FW17" s="256"/>
      <c r="FX17" s="256"/>
      <c r="FY17" s="256"/>
      <c r="FZ17" s="255"/>
      <c r="GA17" s="257"/>
      <c r="GB17" s="257"/>
      <c r="GC17" s="257"/>
      <c r="GD17" s="257"/>
      <c r="GE17" s="257"/>
      <c r="GF17" s="257"/>
      <c r="GG17" s="257"/>
      <c r="GH17" s="255"/>
      <c r="GI17" s="255"/>
      <c r="GJ17" s="255"/>
      <c r="GK17" s="255"/>
      <c r="GL17" s="287" t="s">
        <v>119</v>
      </c>
      <c r="GM17" s="287" t="s">
        <v>119</v>
      </c>
      <c r="GN17" s="287" t="s">
        <v>119</v>
      </c>
      <c r="GO17" s="287" t="s">
        <v>119</v>
      </c>
      <c r="GP17" s="287" t="s">
        <v>119</v>
      </c>
      <c r="GQ17" s="288"/>
      <c r="GR17" s="288"/>
      <c r="GS17" s="288"/>
      <c r="GT17" s="288"/>
      <c r="GU17" s="288"/>
      <c r="GV17" s="288"/>
      <c r="GW17" s="288"/>
      <c r="GX17" s="288"/>
      <c r="GY17" s="288"/>
      <c r="GZ17" s="288"/>
      <c r="HA17" s="288"/>
      <c r="HB17" s="288"/>
      <c r="HC17" s="288"/>
      <c r="HD17" s="288"/>
      <c r="HE17" s="288"/>
      <c r="HF17" s="288"/>
      <c r="HG17" s="255"/>
      <c r="HH17" s="255"/>
      <c r="HI17" s="255"/>
      <c r="HJ17" s="255"/>
      <c r="HK17" s="255"/>
      <c r="HL17" s="255"/>
      <c r="HM17" s="255"/>
      <c r="HN17" s="255"/>
      <c r="HO17" s="255"/>
      <c r="HP17" s="255"/>
      <c r="HQ17" s="255"/>
      <c r="HR17" s="255"/>
      <c r="HS17" s="255"/>
      <c r="HT17" s="255"/>
      <c r="HU17" s="255"/>
      <c r="HV17" s="255"/>
      <c r="HW17" s="255"/>
      <c r="HX17" s="255"/>
      <c r="HY17" s="255"/>
      <c r="HZ17" s="255"/>
      <c r="IA17" s="255"/>
      <c r="IB17" s="255"/>
      <c r="IC17" s="255"/>
      <c r="ID17" s="255"/>
      <c r="IE17" s="255"/>
      <c r="IF17" s="255"/>
      <c r="IG17" s="255"/>
      <c r="IH17" s="255"/>
      <c r="II17" s="255"/>
      <c r="IJ17" s="255"/>
      <c r="IK17" s="255"/>
      <c r="IL17" s="255"/>
      <c r="IM17" s="255"/>
      <c r="IN17" s="255"/>
      <c r="IO17" s="255"/>
      <c r="IP17" s="255"/>
      <c r="IQ17" s="255"/>
      <c r="IR17" s="255"/>
      <c r="IS17" s="255"/>
      <c r="IT17" s="255"/>
      <c r="IU17" s="255"/>
    </row>
    <row r="18" spans="1:271" ht="15.75" customHeight="1">
      <c r="C18" s="79" t="s">
        <v>1895</v>
      </c>
      <c r="D18" s="44"/>
      <c r="E18" s="85" t="s">
        <v>1908</v>
      </c>
      <c r="F18" s="80" t="s">
        <v>1909</v>
      </c>
      <c r="G18" s="262"/>
      <c r="H18" s="263"/>
      <c r="I18" s="253"/>
      <c r="J18" s="253"/>
      <c r="K18" s="256"/>
      <c r="L18" s="256"/>
      <c r="M18" s="256"/>
      <c r="N18" s="255"/>
      <c r="O18" s="255"/>
      <c r="P18" s="255"/>
      <c r="Q18" s="255"/>
      <c r="R18" s="255"/>
      <c r="S18" s="255"/>
      <c r="T18" s="255"/>
      <c r="U18" s="254"/>
      <c r="V18" s="255"/>
      <c r="W18" s="255"/>
      <c r="X18" s="255"/>
      <c r="Y18" s="255"/>
      <c r="Z18" s="255"/>
      <c r="AA18" s="255"/>
      <c r="AB18" s="256"/>
      <c r="AC18" s="256"/>
      <c r="AD18" s="256"/>
      <c r="AE18" s="256"/>
      <c r="AF18" s="256"/>
      <c r="AG18" s="256"/>
      <c r="AH18" s="256"/>
      <c r="AI18" s="255"/>
      <c r="AJ18" s="254"/>
      <c r="AK18" s="254"/>
      <c r="AL18" s="254"/>
      <c r="AM18" s="254"/>
      <c r="AN18" s="254"/>
      <c r="AO18" s="254"/>
      <c r="AP18" s="254"/>
      <c r="AQ18" s="255"/>
      <c r="AR18" s="255"/>
      <c r="AS18" s="255"/>
      <c r="AT18" s="255"/>
      <c r="AU18" s="255"/>
      <c r="AV18" s="255"/>
      <c r="AW18" s="256"/>
      <c r="AX18" s="256"/>
      <c r="AY18" s="256"/>
      <c r="AZ18" s="256"/>
      <c r="BA18" s="256"/>
      <c r="BB18" s="256"/>
      <c r="BC18" s="256"/>
      <c r="BD18" s="255"/>
      <c r="BE18" s="254"/>
      <c r="BF18" s="254"/>
      <c r="BG18" s="254"/>
      <c r="BH18" s="254"/>
      <c r="BI18" s="254"/>
      <c r="BJ18" s="254"/>
      <c r="BK18" s="254"/>
      <c r="BL18" s="254"/>
      <c r="BM18" s="254"/>
      <c r="BN18" s="254"/>
      <c r="BO18" s="254"/>
      <c r="BP18" s="254"/>
      <c r="BQ18" s="254"/>
      <c r="BR18" s="256"/>
      <c r="BS18" s="256"/>
      <c r="BT18" s="256"/>
      <c r="BU18" s="256"/>
      <c r="BV18" s="256"/>
      <c r="BW18" s="256"/>
      <c r="BX18" s="256"/>
      <c r="BY18" s="254"/>
      <c r="BZ18" s="254"/>
      <c r="CA18" s="254"/>
      <c r="CB18" s="254"/>
      <c r="CC18" s="254"/>
      <c r="CD18" s="254"/>
      <c r="CE18" s="254"/>
      <c r="CF18" s="254"/>
      <c r="CG18" s="254"/>
      <c r="CH18" s="254"/>
      <c r="CI18" s="255"/>
      <c r="CJ18" s="255"/>
      <c r="CK18" s="255"/>
      <c r="CL18" s="255"/>
      <c r="CM18" s="256"/>
      <c r="CN18" s="256"/>
      <c r="CO18" s="256"/>
      <c r="CP18" s="256"/>
      <c r="CQ18" s="256"/>
      <c r="CR18" s="256"/>
      <c r="CS18" s="256"/>
      <c r="CT18" s="255"/>
      <c r="CU18" s="257"/>
      <c r="CV18" s="257"/>
      <c r="CW18" s="257"/>
      <c r="CX18" s="257"/>
      <c r="CY18" s="257"/>
      <c r="CZ18" s="257"/>
      <c r="DA18" s="257"/>
      <c r="DB18" s="255"/>
      <c r="DC18" s="255"/>
      <c r="DD18" s="255"/>
      <c r="DE18" s="255"/>
      <c r="DF18" s="255"/>
      <c r="DG18" s="255"/>
      <c r="DH18" s="256"/>
      <c r="DI18" s="256"/>
      <c r="DJ18" s="256"/>
      <c r="DK18" s="256"/>
      <c r="DL18" s="256"/>
      <c r="DM18" s="256"/>
      <c r="DN18" s="256"/>
      <c r="DO18" s="255"/>
      <c r="DP18" s="257"/>
      <c r="DQ18" s="257"/>
      <c r="DR18" s="257"/>
      <c r="DS18" s="257"/>
      <c r="DT18" s="257"/>
      <c r="DU18" s="257"/>
      <c r="DV18" s="257"/>
      <c r="DW18" s="255"/>
      <c r="DX18" s="255"/>
      <c r="DY18" s="255"/>
      <c r="DZ18" s="255"/>
      <c r="EA18" s="255"/>
      <c r="EB18" s="255"/>
      <c r="EC18" s="256"/>
      <c r="ED18" s="256"/>
      <c r="EE18" s="256"/>
      <c r="EF18" s="256"/>
      <c r="EG18" s="256"/>
      <c r="EH18" s="256"/>
      <c r="EI18" s="256"/>
      <c r="EJ18" s="255"/>
      <c r="EK18" s="257"/>
      <c r="EL18" s="257"/>
      <c r="EM18" s="257"/>
      <c r="EN18" s="257"/>
      <c r="EO18" s="257"/>
      <c r="EP18" s="257"/>
      <c r="EQ18" s="257"/>
      <c r="ER18" s="255"/>
      <c r="ES18" s="255"/>
      <c r="ET18" s="255"/>
      <c r="EU18" s="255"/>
      <c r="EV18" s="255"/>
      <c r="EW18" s="255"/>
      <c r="EX18" s="256"/>
      <c r="EY18" s="256"/>
      <c r="EZ18" s="256"/>
      <c r="FA18" s="256"/>
      <c r="FB18" s="256"/>
      <c r="FC18" s="256"/>
      <c r="FD18" s="256"/>
      <c r="FE18" s="255"/>
      <c r="FF18" s="257"/>
      <c r="FG18" s="257"/>
      <c r="FH18" s="257"/>
      <c r="FI18" s="257"/>
      <c r="FJ18" s="257"/>
      <c r="FK18" s="257"/>
      <c r="FL18" s="257"/>
      <c r="FM18" s="255"/>
      <c r="FN18" s="255"/>
      <c r="FO18" s="255"/>
      <c r="FP18" s="255"/>
      <c r="FQ18" s="255"/>
      <c r="FR18" s="255"/>
      <c r="FS18" s="256"/>
      <c r="FT18" s="256"/>
      <c r="FU18" s="256"/>
      <c r="FV18" s="256"/>
      <c r="FW18" s="256"/>
      <c r="FX18" s="256"/>
      <c r="FY18" s="256"/>
      <c r="FZ18" s="255"/>
      <c r="GA18" s="257"/>
      <c r="GB18" s="257"/>
      <c r="GC18" s="257"/>
      <c r="GD18" s="257"/>
      <c r="GE18" s="257"/>
      <c r="GF18" s="257"/>
      <c r="GG18" s="257"/>
      <c r="GH18" s="255"/>
      <c r="GI18" s="255"/>
      <c r="GJ18" s="255"/>
      <c r="GK18" s="255"/>
      <c r="GL18" s="287" t="s">
        <v>119</v>
      </c>
      <c r="GM18" s="287" t="s">
        <v>119</v>
      </c>
      <c r="GN18" s="287" t="s">
        <v>119</v>
      </c>
      <c r="GO18" s="287" t="s">
        <v>119</v>
      </c>
      <c r="GP18" s="287" t="s">
        <v>119</v>
      </c>
      <c r="GQ18" s="288"/>
      <c r="GR18" s="288"/>
      <c r="GS18" s="288"/>
      <c r="GT18" s="288"/>
      <c r="GU18" s="288"/>
      <c r="GV18" s="288"/>
      <c r="GW18" s="288"/>
      <c r="GX18" s="288"/>
      <c r="GY18" s="288"/>
      <c r="GZ18" s="288"/>
      <c r="HA18" s="288"/>
      <c r="HB18" s="288"/>
      <c r="HC18" s="288"/>
      <c r="HD18" s="288"/>
      <c r="HE18" s="288"/>
      <c r="HF18" s="288"/>
      <c r="HG18" s="255"/>
      <c r="HH18" s="255"/>
      <c r="HI18" s="255"/>
      <c r="HJ18" s="255"/>
      <c r="HK18" s="255"/>
      <c r="HL18" s="255"/>
      <c r="HM18" s="255"/>
      <c r="HN18" s="255"/>
      <c r="HO18" s="255"/>
      <c r="HP18" s="255"/>
      <c r="HQ18" s="255"/>
      <c r="HR18" s="255"/>
      <c r="HS18" s="255"/>
      <c r="HT18" s="255"/>
      <c r="HU18" s="255"/>
      <c r="HV18" s="255"/>
      <c r="HW18" s="255"/>
      <c r="HX18" s="255"/>
      <c r="HY18" s="255"/>
      <c r="HZ18" s="255"/>
      <c r="IA18" s="255"/>
      <c r="IB18" s="255"/>
      <c r="IC18" s="255"/>
      <c r="ID18" s="255"/>
      <c r="IE18" s="255"/>
      <c r="IF18" s="255"/>
      <c r="IG18" s="255"/>
      <c r="IH18" s="255"/>
      <c r="II18" s="255"/>
      <c r="IJ18" s="255"/>
      <c r="IK18" s="255"/>
      <c r="IL18" s="255"/>
      <c r="IM18" s="255"/>
      <c r="IN18" s="255"/>
      <c r="IO18" s="255"/>
      <c r="IP18" s="255"/>
      <c r="IQ18" s="255"/>
      <c r="IR18" s="255"/>
      <c r="IS18" s="255"/>
      <c r="IT18" s="255"/>
      <c r="IU18" s="255"/>
    </row>
    <row r="19" spans="1:271">
      <c r="C19" s="266"/>
      <c r="D19" s="266"/>
      <c r="E19" s="266"/>
      <c r="F19" s="266"/>
      <c r="G19" s="264"/>
      <c r="H19" s="264"/>
      <c r="I19" s="264"/>
      <c r="J19" s="264"/>
      <c r="M19" s="258"/>
      <c r="N19" s="258"/>
      <c r="O19" s="258"/>
      <c r="P19" s="258"/>
      <c r="Q19" s="258"/>
      <c r="R19" s="258"/>
      <c r="S19" s="258"/>
      <c r="T19" s="258"/>
    </row>
    <row r="20" spans="1:271">
      <c r="C20" s="266"/>
      <c r="D20" s="266"/>
      <c r="E20" s="276" t="s">
        <v>1913</v>
      </c>
      <c r="F20" s="266"/>
      <c r="G20" s="264"/>
      <c r="H20" s="264"/>
      <c r="I20" s="264"/>
      <c r="J20" s="264"/>
      <c r="M20" s="258"/>
      <c r="N20" s="258"/>
      <c r="O20" s="258"/>
      <c r="P20" s="258"/>
      <c r="Q20" s="258"/>
      <c r="R20" s="258"/>
      <c r="S20" s="258"/>
      <c r="T20" s="258"/>
    </row>
    <row r="21" spans="1:271" ht="14.4">
      <c r="C21" s="79" t="s">
        <v>1893</v>
      </c>
      <c r="D21" s="44"/>
      <c r="E21" s="85" t="s">
        <v>1910</v>
      </c>
      <c r="F21" s="80" t="s">
        <v>1821</v>
      </c>
      <c r="G21" s="259"/>
      <c r="H21" s="260"/>
      <c r="I21" s="253"/>
      <c r="J21" s="253"/>
      <c r="K21" s="256"/>
      <c r="L21" s="256"/>
      <c r="M21" s="256"/>
      <c r="N21" s="255"/>
      <c r="O21" s="255"/>
      <c r="P21" s="255"/>
      <c r="Q21" s="255"/>
      <c r="R21" s="255"/>
      <c r="S21" s="255"/>
      <c r="T21" s="255"/>
      <c r="U21" s="254"/>
      <c r="V21" s="255"/>
      <c r="W21" s="255"/>
      <c r="X21" s="255"/>
      <c r="Y21" s="255"/>
      <c r="Z21" s="255"/>
      <c r="AA21" s="255"/>
      <c r="AB21" s="256"/>
      <c r="AC21" s="256"/>
      <c r="AD21" s="256"/>
      <c r="AE21" s="256"/>
      <c r="AF21" s="256"/>
      <c r="AG21" s="256"/>
      <c r="AH21" s="256"/>
      <c r="AI21" s="255"/>
      <c r="AJ21" s="254"/>
      <c r="AK21" s="254"/>
      <c r="AL21" s="254"/>
      <c r="AM21" s="254"/>
      <c r="AN21" s="254"/>
      <c r="AO21" s="254"/>
      <c r="AP21" s="254"/>
      <c r="AQ21" s="255"/>
      <c r="AR21" s="255"/>
      <c r="AS21" s="255"/>
      <c r="AT21" s="255"/>
      <c r="AU21" s="255"/>
      <c r="AV21" s="255"/>
      <c r="AW21" s="256"/>
      <c r="AX21" s="256"/>
      <c r="AY21" s="256"/>
      <c r="AZ21" s="256"/>
      <c r="BA21" s="256"/>
      <c r="BB21" s="256"/>
      <c r="BC21" s="256"/>
      <c r="BD21" s="255"/>
      <c r="BE21" s="254"/>
      <c r="BF21" s="254"/>
      <c r="BG21" s="254"/>
      <c r="BH21" s="254"/>
      <c r="BI21" s="254"/>
      <c r="BJ21" s="254"/>
      <c r="BK21" s="254"/>
      <c r="BL21" s="254"/>
      <c r="BM21" s="254"/>
      <c r="BN21" s="254"/>
      <c r="BO21" s="254"/>
      <c r="BP21" s="254"/>
      <c r="BQ21" s="254"/>
      <c r="BR21" s="256"/>
      <c r="BS21" s="256"/>
      <c r="BT21" s="256"/>
      <c r="BU21" s="256"/>
      <c r="BV21" s="256"/>
      <c r="BW21" s="256"/>
      <c r="BX21" s="256"/>
      <c r="BY21" s="254"/>
      <c r="BZ21" s="254"/>
      <c r="CA21" s="254"/>
      <c r="CB21" s="254"/>
      <c r="CC21" s="254"/>
      <c r="CD21" s="254"/>
      <c r="CE21" s="254"/>
      <c r="CF21" s="254"/>
      <c r="CG21" s="254"/>
      <c r="CH21" s="254"/>
      <c r="CI21" s="255"/>
      <c r="CJ21" s="255"/>
      <c r="CK21" s="255"/>
      <c r="CL21" s="255"/>
      <c r="CM21" s="256"/>
      <c r="CN21" s="256"/>
      <c r="CO21" s="256"/>
      <c r="CP21" s="256"/>
      <c r="CQ21" s="256"/>
      <c r="CR21" s="256"/>
      <c r="CS21" s="256"/>
      <c r="CT21" s="255"/>
      <c r="CU21" s="257"/>
      <c r="CV21" s="257"/>
      <c r="CW21" s="257"/>
      <c r="CX21" s="257"/>
      <c r="CY21" s="257"/>
      <c r="CZ21" s="257"/>
      <c r="DA21" s="257"/>
      <c r="DB21" s="255"/>
      <c r="DC21" s="255"/>
      <c r="DD21" s="255"/>
      <c r="DE21" s="255"/>
      <c r="DF21" s="255"/>
      <c r="DG21" s="255"/>
      <c r="DH21" s="256"/>
      <c r="DI21" s="256"/>
      <c r="DJ21" s="256"/>
      <c r="DK21" s="256"/>
      <c r="DL21" s="256"/>
      <c r="DM21" s="256"/>
      <c r="DN21" s="256"/>
      <c r="DO21" s="255"/>
      <c r="DP21" s="257"/>
      <c r="DQ21" s="257"/>
      <c r="DR21" s="257"/>
      <c r="DS21" s="257"/>
      <c r="DT21" s="257"/>
      <c r="DU21" s="257"/>
      <c r="DV21" s="257"/>
      <c r="DW21" s="255"/>
      <c r="DX21" s="255"/>
      <c r="DY21" s="255"/>
      <c r="DZ21" s="255"/>
      <c r="EA21" s="255"/>
      <c r="EB21" s="255"/>
      <c r="EC21" s="256"/>
      <c r="ED21" s="256"/>
      <c r="EE21" s="256"/>
      <c r="EF21" s="256"/>
      <c r="EG21" s="256"/>
      <c r="EH21" s="256"/>
      <c r="EI21" s="256"/>
      <c r="EJ21" s="255"/>
      <c r="EK21" s="257"/>
      <c r="EL21" s="257"/>
      <c r="EM21" s="257"/>
      <c r="EN21" s="257"/>
      <c r="EO21" s="257"/>
      <c r="EP21" s="257"/>
      <c r="EQ21" s="257"/>
      <c r="ER21" s="255"/>
      <c r="ES21" s="255"/>
      <c r="ET21" s="255"/>
      <c r="EU21" s="255"/>
      <c r="EV21" s="255"/>
      <c r="EW21" s="255"/>
      <c r="EX21" s="256"/>
      <c r="EY21" s="256"/>
      <c r="EZ21" s="256"/>
      <c r="FA21" s="256"/>
      <c r="FB21" s="256"/>
      <c r="FC21" s="256"/>
      <c r="FD21" s="256"/>
      <c r="FE21" s="255"/>
      <c r="FF21" s="257"/>
      <c r="FG21" s="257"/>
      <c r="FH21" s="257"/>
      <c r="FI21" s="257"/>
      <c r="FJ21" s="257"/>
      <c r="FK21" s="257"/>
      <c r="FL21" s="257"/>
      <c r="FM21" s="255"/>
      <c r="FN21" s="255"/>
      <c r="FO21" s="255"/>
      <c r="FP21" s="255"/>
      <c r="FQ21" s="255"/>
      <c r="FR21" s="255"/>
      <c r="FS21" s="256"/>
      <c r="FT21" s="256"/>
      <c r="FU21" s="256"/>
      <c r="FV21" s="256"/>
      <c r="FW21" s="256"/>
      <c r="FX21" s="256"/>
      <c r="FY21" s="256"/>
      <c r="FZ21" s="255"/>
      <c r="GA21" s="257"/>
      <c r="GB21" s="257"/>
      <c r="GC21" s="257"/>
      <c r="GD21" s="257"/>
      <c r="GE21" s="257"/>
      <c r="GF21" s="257"/>
      <c r="GG21" s="257"/>
      <c r="GH21" s="255"/>
      <c r="GI21" s="255"/>
      <c r="GJ21" s="255"/>
      <c r="GK21" s="255"/>
      <c r="GL21" s="285" t="s">
        <v>1914</v>
      </c>
      <c r="GM21" s="285" t="s">
        <v>1914</v>
      </c>
      <c r="GN21" s="285" t="s">
        <v>1914</v>
      </c>
      <c r="GO21" s="285" t="s">
        <v>1914</v>
      </c>
      <c r="GP21" s="285" t="s">
        <v>1914</v>
      </c>
      <c r="GQ21" s="285"/>
      <c r="GR21" s="285"/>
      <c r="GS21" s="285"/>
      <c r="GT21" s="285"/>
      <c r="GU21" s="285"/>
      <c r="GV21" s="285"/>
      <c r="GW21" s="285"/>
      <c r="GX21" s="285"/>
      <c r="GY21" s="285"/>
      <c r="GZ21" s="255"/>
      <c r="HA21" s="255"/>
      <c r="HB21" s="255"/>
      <c r="HC21" s="255"/>
      <c r="HD21" s="255"/>
      <c r="HE21" s="255"/>
      <c r="HF21" s="255"/>
      <c r="HG21" s="255"/>
      <c r="HH21" s="255"/>
      <c r="HI21" s="255"/>
      <c r="HJ21" s="255"/>
      <c r="HK21" s="255"/>
      <c r="HL21" s="255"/>
      <c r="HM21" s="255"/>
      <c r="HN21" s="255"/>
      <c r="HO21" s="255"/>
      <c r="HP21" s="255"/>
      <c r="HQ21" s="255"/>
      <c r="HR21" s="255"/>
      <c r="HS21" s="255"/>
      <c r="HT21" s="255"/>
      <c r="HU21" s="255"/>
      <c r="HV21" s="255"/>
      <c r="HW21" s="255"/>
      <c r="HX21" s="255"/>
      <c r="HY21" s="255"/>
      <c r="HZ21" s="255"/>
      <c r="IA21" s="255"/>
      <c r="IB21" s="255"/>
      <c r="IC21" s="255"/>
      <c r="ID21" s="255"/>
      <c r="IE21" s="255"/>
      <c r="IF21" s="255"/>
      <c r="IG21" s="255"/>
      <c r="IH21" s="255"/>
      <c r="II21" s="255"/>
      <c r="IJ21" s="255"/>
      <c r="IK21" s="255"/>
      <c r="IL21" s="255"/>
      <c r="IM21" s="255"/>
      <c r="IN21" s="255"/>
      <c r="IO21" s="255"/>
      <c r="IP21" s="255"/>
      <c r="IQ21" s="255"/>
      <c r="IR21" s="255"/>
      <c r="IS21" s="255"/>
      <c r="IT21" s="255"/>
      <c r="IU21" s="255"/>
    </row>
    <row r="22" spans="1:271" ht="15.75" customHeight="1">
      <c r="C22" s="79" t="s">
        <v>1893</v>
      </c>
      <c r="D22" s="44"/>
      <c r="E22" s="85" t="s">
        <v>1911</v>
      </c>
      <c r="F22" s="80" t="s">
        <v>1912</v>
      </c>
      <c r="G22" s="262"/>
      <c r="H22" s="263"/>
      <c r="I22" s="253"/>
      <c r="J22" s="253"/>
      <c r="K22" s="256"/>
      <c r="L22" s="256"/>
      <c r="M22" s="256"/>
      <c r="N22" s="255"/>
      <c r="O22" s="255"/>
      <c r="P22" s="255"/>
      <c r="Q22" s="255"/>
      <c r="R22" s="255"/>
      <c r="S22" s="255"/>
      <c r="T22" s="255"/>
      <c r="U22" s="254"/>
      <c r="V22" s="255"/>
      <c r="W22" s="255"/>
      <c r="X22" s="255"/>
      <c r="Y22" s="255"/>
      <c r="Z22" s="255"/>
      <c r="AA22" s="255"/>
      <c r="AB22" s="256"/>
      <c r="AC22" s="256"/>
      <c r="AD22" s="256"/>
      <c r="AE22" s="256"/>
      <c r="AF22" s="256"/>
      <c r="AG22" s="256"/>
      <c r="AH22" s="256"/>
      <c r="AI22" s="255"/>
      <c r="AJ22" s="254"/>
      <c r="AK22" s="254"/>
      <c r="AL22" s="254"/>
      <c r="AM22" s="254"/>
      <c r="AN22" s="254"/>
      <c r="AO22" s="254"/>
      <c r="AP22" s="254"/>
      <c r="AQ22" s="255"/>
      <c r="AR22" s="255"/>
      <c r="AS22" s="255"/>
      <c r="AT22" s="255"/>
      <c r="AU22" s="255"/>
      <c r="AV22" s="255"/>
      <c r="AW22" s="256"/>
      <c r="AX22" s="256"/>
      <c r="AY22" s="256"/>
      <c r="AZ22" s="256"/>
      <c r="BA22" s="256"/>
      <c r="BB22" s="256"/>
      <c r="BC22" s="256"/>
      <c r="BD22" s="255"/>
      <c r="BE22" s="254"/>
      <c r="BF22" s="254"/>
      <c r="BG22" s="254"/>
      <c r="BH22" s="254"/>
      <c r="BI22" s="254"/>
      <c r="BJ22" s="254"/>
      <c r="BK22" s="254"/>
      <c r="BL22" s="254"/>
      <c r="BM22" s="254"/>
      <c r="BN22" s="254"/>
      <c r="BO22" s="254"/>
      <c r="BP22" s="254"/>
      <c r="BQ22" s="254"/>
      <c r="BR22" s="256"/>
      <c r="BS22" s="256"/>
      <c r="BT22" s="256"/>
      <c r="BU22" s="256"/>
      <c r="BV22" s="256"/>
      <c r="BW22" s="256"/>
      <c r="BX22" s="256"/>
      <c r="BY22" s="254"/>
      <c r="BZ22" s="254"/>
      <c r="CA22" s="254"/>
      <c r="CB22" s="254"/>
      <c r="CC22" s="254"/>
      <c r="CD22" s="254"/>
      <c r="CE22" s="254"/>
      <c r="CF22" s="254"/>
      <c r="CG22" s="254"/>
      <c r="CH22" s="254"/>
      <c r="CI22" s="255"/>
      <c r="CJ22" s="255"/>
      <c r="CK22" s="255"/>
      <c r="CL22" s="255"/>
      <c r="CM22" s="256"/>
      <c r="CN22" s="256"/>
      <c r="CO22" s="256"/>
      <c r="CP22" s="256"/>
      <c r="CQ22" s="256"/>
      <c r="CR22" s="256"/>
      <c r="CS22" s="256"/>
      <c r="CT22" s="255"/>
      <c r="CU22" s="257"/>
      <c r="CV22" s="257"/>
      <c r="CW22" s="257"/>
      <c r="CX22" s="257"/>
      <c r="CY22" s="257"/>
      <c r="CZ22" s="257"/>
      <c r="DA22" s="257"/>
      <c r="DB22" s="255"/>
      <c r="DC22" s="255"/>
      <c r="DD22" s="255"/>
      <c r="DE22" s="255"/>
      <c r="DF22" s="255"/>
      <c r="DG22" s="255"/>
      <c r="DH22" s="256"/>
      <c r="DI22" s="256"/>
      <c r="DJ22" s="256"/>
      <c r="DK22" s="256"/>
      <c r="DL22" s="256"/>
      <c r="DM22" s="256"/>
      <c r="DN22" s="256"/>
      <c r="DO22" s="255"/>
      <c r="DP22" s="257"/>
      <c r="DQ22" s="257"/>
      <c r="DR22" s="257"/>
      <c r="DS22" s="257"/>
      <c r="DT22" s="257"/>
      <c r="DU22" s="257"/>
      <c r="DV22" s="257"/>
      <c r="DW22" s="255"/>
      <c r="DX22" s="255"/>
      <c r="DY22" s="255"/>
      <c r="DZ22" s="255"/>
      <c r="EA22" s="255"/>
      <c r="EB22" s="255"/>
      <c r="EC22" s="256"/>
      <c r="ED22" s="256"/>
      <c r="EE22" s="256"/>
      <c r="EF22" s="256"/>
      <c r="EG22" s="256"/>
      <c r="EH22" s="256"/>
      <c r="EI22" s="256"/>
      <c r="EJ22" s="255"/>
      <c r="EK22" s="257"/>
      <c r="EL22" s="257"/>
      <c r="EM22" s="257"/>
      <c r="EN22" s="257"/>
      <c r="EO22" s="257"/>
      <c r="EP22" s="257"/>
      <c r="EQ22" s="257"/>
      <c r="ER22" s="255"/>
      <c r="ES22" s="255"/>
      <c r="ET22" s="255"/>
      <c r="EU22" s="255"/>
      <c r="EV22" s="255"/>
      <c r="EW22" s="255"/>
      <c r="EX22" s="256"/>
      <c r="EY22" s="256"/>
      <c r="EZ22" s="256"/>
      <c r="FA22" s="256"/>
      <c r="FB22" s="256"/>
      <c r="FC22" s="256"/>
      <c r="FD22" s="256"/>
      <c r="FE22" s="255"/>
      <c r="FF22" s="257"/>
      <c r="FG22" s="257"/>
      <c r="FH22" s="257"/>
      <c r="FI22" s="257"/>
      <c r="FJ22" s="257"/>
      <c r="FK22" s="257"/>
      <c r="FL22" s="257"/>
      <c r="FM22" s="255"/>
      <c r="FN22" s="255"/>
      <c r="FO22" s="255"/>
      <c r="FP22" s="255"/>
      <c r="FQ22" s="255"/>
      <c r="FR22" s="255"/>
      <c r="FS22" s="256"/>
      <c r="FT22" s="256"/>
      <c r="FU22" s="256"/>
      <c r="FV22" s="256"/>
      <c r="FW22" s="256"/>
      <c r="FX22" s="256"/>
      <c r="FY22" s="256"/>
      <c r="FZ22" s="255"/>
      <c r="GA22" s="257"/>
      <c r="GB22" s="257"/>
      <c r="GC22" s="257"/>
      <c r="GD22" s="257"/>
      <c r="GE22" s="257"/>
      <c r="GF22" s="257"/>
      <c r="GG22" s="257"/>
      <c r="GH22" s="255"/>
      <c r="GI22" s="255"/>
      <c r="GJ22" s="255"/>
      <c r="GK22" s="255"/>
      <c r="GL22" s="285" t="s">
        <v>1914</v>
      </c>
      <c r="GM22" s="285" t="s">
        <v>1914</v>
      </c>
      <c r="GN22" s="285" t="s">
        <v>1914</v>
      </c>
      <c r="GO22" s="285" t="s">
        <v>1914</v>
      </c>
      <c r="GP22" s="285" t="s">
        <v>1914</v>
      </c>
      <c r="GQ22" s="285"/>
      <c r="GR22" s="285"/>
      <c r="GS22" s="255"/>
      <c r="GT22" s="255"/>
      <c r="GU22" s="255"/>
      <c r="GV22" s="255"/>
      <c r="GW22" s="255"/>
      <c r="GX22" s="255"/>
      <c r="GY22" s="255"/>
      <c r="GZ22" s="255"/>
      <c r="HA22" s="255"/>
      <c r="HB22" s="255"/>
      <c r="HC22" s="255"/>
      <c r="HD22" s="255"/>
      <c r="HE22" s="255"/>
      <c r="HF22" s="255"/>
      <c r="HG22" s="255"/>
      <c r="HH22" s="255"/>
      <c r="HI22" s="255"/>
      <c r="HJ22" s="255"/>
      <c r="HK22" s="255"/>
      <c r="HL22" s="255"/>
      <c r="HM22" s="255"/>
      <c r="HN22" s="255"/>
      <c r="HO22" s="255"/>
      <c r="HP22" s="255"/>
      <c r="HQ22" s="255"/>
      <c r="HR22" s="255"/>
      <c r="HS22" s="255"/>
      <c r="HT22" s="255"/>
      <c r="HU22" s="255"/>
      <c r="HV22" s="255"/>
      <c r="HW22" s="255"/>
      <c r="HX22" s="255"/>
      <c r="HY22" s="255"/>
      <c r="HZ22" s="255"/>
      <c r="IA22" s="255"/>
      <c r="IB22" s="255"/>
      <c r="IC22" s="255"/>
      <c r="ID22" s="255"/>
      <c r="IE22" s="255"/>
      <c r="IF22" s="255"/>
      <c r="IG22" s="255"/>
      <c r="IH22" s="255"/>
      <c r="II22" s="255"/>
      <c r="IJ22" s="255"/>
      <c r="IK22" s="255"/>
      <c r="IL22" s="255"/>
      <c r="IM22" s="255"/>
      <c r="IN22" s="255"/>
      <c r="IO22" s="255"/>
      <c r="IP22" s="255"/>
      <c r="IQ22" s="255"/>
      <c r="IR22" s="255"/>
      <c r="IS22" s="255"/>
      <c r="IT22" s="255"/>
      <c r="IU22" s="255"/>
    </row>
    <row r="23" spans="1:271" ht="14.4">
      <c r="C23" s="266"/>
      <c r="D23" s="36"/>
      <c r="E23" s="283"/>
      <c r="G23" s="277"/>
      <c r="H23" s="278"/>
      <c r="I23" s="279"/>
      <c r="J23" s="279"/>
      <c r="K23" s="280"/>
      <c r="L23" s="280"/>
      <c r="M23" s="258"/>
      <c r="N23" s="258"/>
      <c r="O23" s="258"/>
      <c r="P23" s="258"/>
      <c r="Q23" s="258"/>
      <c r="R23" s="258"/>
      <c r="S23" s="258"/>
      <c r="T23" s="258"/>
      <c r="U23" s="281"/>
      <c r="V23" s="258"/>
      <c r="W23" s="258"/>
      <c r="X23" s="258"/>
      <c r="Y23" s="258"/>
      <c r="Z23" s="258"/>
      <c r="AA23" s="258"/>
      <c r="AB23" s="280"/>
      <c r="AC23" s="280"/>
      <c r="AD23" s="280"/>
      <c r="AE23" s="280"/>
      <c r="AF23" s="280"/>
      <c r="AG23" s="280"/>
      <c r="AH23" s="280"/>
      <c r="AI23" s="258"/>
      <c r="AJ23" s="281"/>
      <c r="AK23" s="281"/>
      <c r="AL23" s="281"/>
      <c r="AM23" s="281"/>
      <c r="AN23" s="281"/>
      <c r="AO23" s="281"/>
      <c r="AP23" s="281"/>
      <c r="AQ23" s="258"/>
      <c r="AR23" s="258"/>
      <c r="AS23" s="258"/>
      <c r="AT23" s="258"/>
      <c r="AU23" s="258"/>
      <c r="AV23" s="258"/>
      <c r="AW23" s="280"/>
      <c r="AX23" s="280"/>
      <c r="AY23" s="280"/>
      <c r="AZ23" s="280"/>
      <c r="BA23" s="280"/>
      <c r="BB23" s="280"/>
      <c r="BC23" s="280"/>
      <c r="BD23" s="258"/>
      <c r="BE23" s="281"/>
      <c r="BF23" s="281"/>
      <c r="BG23" s="281"/>
      <c r="BH23" s="281"/>
      <c r="BI23" s="281"/>
      <c r="BJ23" s="281"/>
      <c r="BK23" s="281"/>
      <c r="BL23" s="281"/>
      <c r="BM23" s="281"/>
      <c r="BN23" s="281"/>
      <c r="BO23" s="281"/>
      <c r="BP23" s="281"/>
      <c r="BQ23" s="281"/>
      <c r="BR23" s="280"/>
      <c r="BS23" s="280"/>
      <c r="BT23" s="280"/>
      <c r="BU23" s="280"/>
      <c r="BV23" s="280"/>
      <c r="BW23" s="280"/>
      <c r="BX23" s="280"/>
      <c r="BY23" s="281"/>
      <c r="BZ23" s="281"/>
      <c r="CA23" s="281"/>
      <c r="CB23" s="281"/>
      <c r="CC23" s="281"/>
      <c r="CD23" s="281"/>
      <c r="CE23" s="281"/>
      <c r="CF23" s="281"/>
      <c r="CG23" s="281"/>
      <c r="CH23" s="281"/>
      <c r="CI23" s="258"/>
      <c r="CJ23" s="258"/>
      <c r="CK23" s="258"/>
      <c r="CL23" s="258"/>
      <c r="CM23" s="280"/>
      <c r="CN23" s="280"/>
      <c r="CO23" s="280"/>
      <c r="CP23" s="280"/>
      <c r="CQ23" s="280"/>
      <c r="CR23" s="280"/>
      <c r="CS23" s="280"/>
      <c r="CT23" s="258"/>
      <c r="CU23" s="282"/>
      <c r="CV23" s="282"/>
      <c r="CW23" s="282"/>
      <c r="CX23" s="282"/>
      <c r="CY23" s="282"/>
      <c r="CZ23" s="282"/>
      <c r="DA23" s="282"/>
      <c r="DB23" s="258"/>
      <c r="DC23" s="258"/>
      <c r="DD23" s="258"/>
      <c r="DE23" s="258"/>
      <c r="DF23" s="258"/>
      <c r="DG23" s="258"/>
      <c r="DH23" s="280"/>
      <c r="DI23" s="280"/>
      <c r="DJ23" s="280"/>
      <c r="DK23" s="280"/>
      <c r="DL23" s="280"/>
      <c r="DM23" s="280"/>
      <c r="DN23" s="280"/>
      <c r="DO23" s="258"/>
      <c r="DP23" s="282"/>
      <c r="DQ23" s="282"/>
      <c r="DR23" s="282"/>
      <c r="DS23" s="282"/>
      <c r="DT23" s="282"/>
      <c r="DU23" s="282"/>
      <c r="DV23" s="282"/>
      <c r="DW23" s="258"/>
      <c r="DX23" s="258"/>
      <c r="DY23" s="258"/>
      <c r="DZ23" s="258"/>
      <c r="EA23" s="258"/>
      <c r="EB23" s="258"/>
      <c r="EC23" s="280"/>
      <c r="ED23" s="280"/>
      <c r="EE23" s="280"/>
      <c r="EF23" s="280"/>
      <c r="EG23" s="280"/>
      <c r="EH23" s="280"/>
      <c r="EI23" s="280"/>
      <c r="EJ23" s="258"/>
      <c r="EK23" s="282"/>
      <c r="EL23" s="282"/>
      <c r="EM23" s="282"/>
      <c r="EN23" s="282"/>
      <c r="EO23" s="282"/>
      <c r="EP23" s="282"/>
      <c r="EQ23" s="282"/>
      <c r="ER23" s="258"/>
      <c r="ES23" s="258"/>
      <c r="ET23" s="258"/>
      <c r="EU23" s="258"/>
      <c r="EV23" s="258"/>
      <c r="EW23" s="258"/>
      <c r="EX23" s="280"/>
      <c r="EY23" s="280"/>
      <c r="EZ23" s="280"/>
      <c r="FA23" s="280"/>
      <c r="FB23" s="280"/>
      <c r="FC23" s="280"/>
      <c r="FD23" s="280"/>
      <c r="FE23" s="258"/>
      <c r="FF23" s="282"/>
      <c r="FG23" s="282"/>
      <c r="FH23" s="282"/>
      <c r="FI23" s="282"/>
      <c r="FJ23" s="282"/>
      <c r="FK23" s="282"/>
      <c r="FL23" s="282"/>
      <c r="FM23" s="258"/>
      <c r="FN23" s="258"/>
      <c r="FO23" s="258"/>
      <c r="FP23" s="258"/>
      <c r="FQ23" s="258"/>
      <c r="FR23" s="258"/>
      <c r="FS23" s="280"/>
      <c r="FT23" s="280"/>
      <c r="FU23" s="280"/>
      <c r="FV23" s="280"/>
      <c r="FW23" s="280"/>
      <c r="FX23" s="280"/>
      <c r="FY23" s="280"/>
      <c r="FZ23" s="258"/>
      <c r="GA23" s="282"/>
      <c r="GB23" s="282"/>
      <c r="GC23" s="282"/>
      <c r="GD23" s="282"/>
      <c r="GE23" s="282"/>
      <c r="GF23" s="282"/>
      <c r="GG23" s="282"/>
      <c r="GH23" s="258"/>
      <c r="GI23" s="258"/>
      <c r="GJ23" s="258"/>
      <c r="GK23" s="258"/>
      <c r="GL23" s="258"/>
      <c r="GM23" s="258"/>
      <c r="GN23" s="280"/>
      <c r="GO23" s="280"/>
      <c r="GP23" s="280"/>
      <c r="GQ23" s="280"/>
      <c r="GR23" s="280"/>
      <c r="GS23" s="280"/>
      <c r="GT23" s="280"/>
      <c r="GU23" s="258"/>
      <c r="GV23" s="282"/>
      <c r="GW23" s="282"/>
      <c r="GX23" s="282"/>
      <c r="GY23" s="282"/>
      <c r="GZ23" s="282"/>
      <c r="HA23" s="282"/>
      <c r="HB23" s="282"/>
      <c r="HC23" s="258"/>
      <c r="HD23" s="258"/>
      <c r="HE23" s="258"/>
      <c r="HF23" s="258"/>
      <c r="HG23" s="258"/>
      <c r="HH23" s="258"/>
      <c r="HI23" s="280"/>
      <c r="HJ23" s="280"/>
      <c r="HK23" s="280"/>
      <c r="HL23" s="280"/>
      <c r="HM23" s="280"/>
      <c r="HN23" s="280"/>
      <c r="HO23" s="280"/>
      <c r="HP23" s="258"/>
      <c r="HQ23" s="258"/>
      <c r="HR23" s="258"/>
      <c r="HS23" s="258"/>
      <c r="HT23" s="258"/>
      <c r="HU23" s="258"/>
      <c r="HV23" s="258"/>
      <c r="HW23" s="258"/>
      <c r="HX23" s="258"/>
      <c r="HY23" s="258"/>
      <c r="HZ23" s="258"/>
      <c r="IA23" s="258"/>
      <c r="IB23" s="258"/>
      <c r="IC23" s="258"/>
      <c r="ID23" s="280"/>
      <c r="IE23" s="280"/>
      <c r="IF23" s="280"/>
      <c r="IG23" s="280"/>
      <c r="IH23" s="280"/>
      <c r="II23" s="280"/>
      <c r="IJ23" s="280"/>
      <c r="IK23" s="258"/>
      <c r="IL23" s="258"/>
      <c r="IM23" s="258"/>
      <c r="IN23" s="258"/>
      <c r="IO23" s="258"/>
      <c r="IP23" s="258"/>
      <c r="IQ23" s="258"/>
      <c r="IR23" s="258"/>
      <c r="IS23" s="258"/>
      <c r="IT23" s="258"/>
      <c r="IU23" s="258"/>
    </row>
    <row r="24" spans="1:271" ht="14.4">
      <c r="C24" s="266"/>
      <c r="D24" s="36"/>
      <c r="E24" s="283"/>
      <c r="G24" s="277"/>
      <c r="H24" s="278"/>
      <c r="I24" s="279"/>
      <c r="J24" s="279"/>
      <c r="K24" s="280"/>
      <c r="L24" s="280"/>
      <c r="M24" s="258"/>
      <c r="N24" s="258"/>
      <c r="O24" s="258"/>
      <c r="P24" s="258"/>
      <c r="Q24" s="258"/>
      <c r="R24" s="258"/>
      <c r="S24" s="258"/>
      <c r="T24" s="258"/>
      <c r="U24" s="281"/>
      <c r="V24" s="258"/>
      <c r="W24" s="258"/>
      <c r="X24" s="258"/>
      <c r="Y24" s="258"/>
      <c r="Z24" s="258"/>
      <c r="AA24" s="258"/>
      <c r="AB24" s="280"/>
      <c r="AC24" s="280"/>
      <c r="AD24" s="280"/>
      <c r="AE24" s="280"/>
      <c r="AF24" s="280"/>
      <c r="AG24" s="280"/>
      <c r="AH24" s="280"/>
      <c r="AI24" s="258"/>
      <c r="AJ24" s="281"/>
      <c r="AK24" s="281"/>
      <c r="AL24" s="281"/>
      <c r="AM24" s="281"/>
      <c r="AN24" s="281"/>
      <c r="AO24" s="281"/>
      <c r="AP24" s="281"/>
      <c r="AQ24" s="258"/>
      <c r="AR24" s="258"/>
      <c r="AS24" s="258"/>
      <c r="AT24" s="258"/>
      <c r="AU24" s="258"/>
      <c r="AV24" s="258"/>
      <c r="AW24" s="280"/>
      <c r="AX24" s="280"/>
      <c r="AY24" s="280"/>
      <c r="AZ24" s="280"/>
      <c r="BA24" s="280"/>
      <c r="BB24" s="280"/>
      <c r="BC24" s="280"/>
      <c r="BD24" s="258"/>
      <c r="BE24" s="281"/>
      <c r="BF24" s="281"/>
      <c r="BG24" s="281"/>
      <c r="BH24" s="281"/>
      <c r="BI24" s="281"/>
      <c r="BJ24" s="281"/>
      <c r="BK24" s="281"/>
      <c r="BL24" s="281"/>
      <c r="BM24" s="281"/>
      <c r="BN24" s="281"/>
      <c r="BO24" s="281"/>
      <c r="BP24" s="281"/>
      <c r="BQ24" s="281"/>
      <c r="BR24" s="280"/>
      <c r="BS24" s="280"/>
      <c r="BT24" s="280"/>
      <c r="BU24" s="280"/>
      <c r="BV24" s="280"/>
      <c r="BW24" s="280"/>
      <c r="BX24" s="280"/>
      <c r="BY24" s="281"/>
      <c r="BZ24" s="281"/>
      <c r="CA24" s="281"/>
      <c r="CB24" s="281"/>
      <c r="CC24" s="281"/>
      <c r="CD24" s="281"/>
      <c r="CE24" s="281"/>
      <c r="CF24" s="281"/>
      <c r="CG24" s="281"/>
      <c r="CH24" s="281"/>
      <c r="CI24" s="258"/>
      <c r="CJ24" s="258"/>
      <c r="CK24" s="258"/>
      <c r="CL24" s="258"/>
      <c r="CM24" s="280"/>
      <c r="CN24" s="280"/>
      <c r="CO24" s="280"/>
      <c r="CP24" s="280"/>
      <c r="CQ24" s="280"/>
      <c r="CR24" s="280"/>
      <c r="CS24" s="280"/>
      <c r="CT24" s="258"/>
      <c r="CU24" s="282"/>
      <c r="CV24" s="282"/>
      <c r="CW24" s="282"/>
      <c r="CX24" s="282"/>
      <c r="CY24" s="282"/>
      <c r="CZ24" s="282"/>
      <c r="DA24" s="282"/>
      <c r="DB24" s="258"/>
      <c r="DC24" s="258"/>
      <c r="DD24" s="258"/>
      <c r="DE24" s="258"/>
      <c r="DF24" s="258"/>
      <c r="DG24" s="258"/>
      <c r="DH24" s="280"/>
      <c r="DI24" s="280"/>
      <c r="DJ24" s="280"/>
      <c r="DK24" s="280"/>
      <c r="DL24" s="280"/>
      <c r="DM24" s="280"/>
      <c r="DN24" s="280"/>
      <c r="DO24" s="258"/>
      <c r="DP24" s="282"/>
      <c r="DQ24" s="282"/>
      <c r="DR24" s="282"/>
      <c r="DS24" s="282"/>
      <c r="DT24" s="282"/>
      <c r="DU24" s="282"/>
      <c r="DV24" s="282"/>
      <c r="DW24" s="258"/>
      <c r="DX24" s="258"/>
      <c r="DY24" s="258"/>
      <c r="DZ24" s="258"/>
      <c r="EA24" s="258"/>
      <c r="EB24" s="258"/>
      <c r="EC24" s="280"/>
      <c r="ED24" s="280"/>
      <c r="EE24" s="280"/>
      <c r="EF24" s="280"/>
      <c r="EG24" s="280"/>
      <c r="EH24" s="280"/>
      <c r="EI24" s="280"/>
      <c r="EJ24" s="258"/>
      <c r="EK24" s="282"/>
      <c r="EL24" s="282"/>
      <c r="EM24" s="282"/>
      <c r="EN24" s="282"/>
      <c r="EO24" s="282"/>
      <c r="EP24" s="282"/>
      <c r="EQ24" s="282"/>
      <c r="ER24" s="258"/>
      <c r="ES24" s="258"/>
      <c r="ET24" s="258"/>
      <c r="EU24" s="258"/>
      <c r="EV24" s="258"/>
      <c r="EW24" s="258"/>
      <c r="EX24" s="280"/>
      <c r="EY24" s="280"/>
      <c r="EZ24" s="280"/>
      <c r="FA24" s="280"/>
      <c r="FB24" s="280"/>
      <c r="FC24" s="280"/>
      <c r="FD24" s="280"/>
      <c r="FE24" s="258"/>
      <c r="FF24" s="282"/>
      <c r="FG24" s="282"/>
      <c r="FH24" s="282"/>
      <c r="FI24" s="282"/>
      <c r="FJ24" s="282"/>
      <c r="FK24" s="282"/>
      <c r="FL24" s="282"/>
      <c r="FM24" s="258"/>
      <c r="FN24" s="258"/>
      <c r="FO24" s="258"/>
      <c r="FP24" s="258"/>
      <c r="FQ24" s="258"/>
      <c r="FR24" s="258"/>
      <c r="FS24" s="280"/>
      <c r="FT24" s="280"/>
      <c r="FU24" s="280"/>
      <c r="FV24" s="280"/>
      <c r="FW24" s="280"/>
      <c r="FX24" s="280"/>
      <c r="FY24" s="280"/>
      <c r="FZ24" s="258"/>
      <c r="GA24" s="282"/>
      <c r="GB24" s="282"/>
      <c r="GC24" s="282"/>
      <c r="GD24" s="282"/>
      <c r="GE24" s="282"/>
      <c r="GF24" s="282"/>
      <c r="GG24" s="282"/>
      <c r="GH24" s="258"/>
      <c r="GI24" s="258"/>
      <c r="GJ24" s="258"/>
      <c r="GK24" s="258"/>
      <c r="GL24" s="258"/>
      <c r="GM24" s="258"/>
      <c r="GN24" s="280"/>
      <c r="GO24" s="280"/>
      <c r="GP24" s="280"/>
      <c r="GQ24" s="280"/>
      <c r="GR24" s="280"/>
      <c r="GS24" s="280"/>
      <c r="GT24" s="280"/>
      <c r="GU24" s="258"/>
      <c r="GV24" s="282"/>
      <c r="GW24" s="282"/>
      <c r="GX24" s="282"/>
      <c r="GY24" s="282"/>
      <c r="GZ24" s="282"/>
      <c r="HA24" s="282"/>
      <c r="HB24" s="282"/>
      <c r="HC24" s="258"/>
      <c r="HD24" s="258"/>
      <c r="HE24" s="258"/>
      <c r="HF24" s="258"/>
      <c r="HG24" s="258"/>
      <c r="HH24" s="258"/>
      <c r="HI24" s="280"/>
      <c r="HJ24" s="280"/>
      <c r="HK24" s="280"/>
      <c r="HL24" s="280"/>
      <c r="HM24" s="280"/>
      <c r="HN24" s="280"/>
      <c r="HO24" s="280"/>
      <c r="HP24" s="258"/>
      <c r="HQ24" s="258"/>
      <c r="HR24" s="258"/>
      <c r="HS24" s="258"/>
      <c r="HT24" s="258"/>
      <c r="HU24" s="258"/>
      <c r="HV24" s="258"/>
      <c r="HW24" s="258"/>
      <c r="HX24" s="258"/>
      <c r="HY24" s="258"/>
      <c r="HZ24" s="258"/>
      <c r="IA24" s="258"/>
      <c r="IB24" s="258"/>
      <c r="IC24" s="258"/>
      <c r="ID24" s="280"/>
      <c r="IE24" s="280"/>
      <c r="IF24" s="280"/>
      <c r="IG24" s="280"/>
      <c r="IH24" s="280"/>
      <c r="II24" s="280"/>
      <c r="IJ24" s="280"/>
      <c r="IK24" s="258"/>
      <c r="IL24" s="258"/>
      <c r="IM24" s="258"/>
      <c r="IN24" s="258"/>
      <c r="IO24" s="258"/>
      <c r="IP24" s="258"/>
      <c r="IQ24" s="258"/>
      <c r="IR24" s="258"/>
      <c r="IS24" s="258"/>
      <c r="IT24" s="258"/>
      <c r="IU24" s="258"/>
    </row>
    <row r="25" spans="1:271">
      <c r="C25" s="266"/>
      <c r="D25" s="36"/>
      <c r="E25" s="385" t="s">
        <v>246</v>
      </c>
      <c r="F25" s="385"/>
    </row>
    <row r="26" spans="1:271">
      <c r="E26" s="267" t="s">
        <v>119</v>
      </c>
      <c r="F26" s="43" t="s">
        <v>248</v>
      </c>
    </row>
    <row r="27" spans="1:271">
      <c r="E27" s="54" t="s">
        <v>1914</v>
      </c>
      <c r="F27" s="43" t="s">
        <v>1879</v>
      </c>
    </row>
    <row r="28" spans="1:271">
      <c r="E28" s="268" t="s">
        <v>211</v>
      </c>
      <c r="F28" s="43" t="s">
        <v>255</v>
      </c>
    </row>
    <row r="29" spans="1:271">
      <c r="E29" s="269" t="s">
        <v>1878</v>
      </c>
      <c r="F29" s="43" t="s">
        <v>1880</v>
      </c>
    </row>
    <row r="30" spans="1:271">
      <c r="E30" s="270" t="s">
        <v>1881</v>
      </c>
      <c r="F30" s="43" t="s">
        <v>1882</v>
      </c>
    </row>
    <row r="31" spans="1:271" s="250" customFormat="1">
      <c r="A31" s="36"/>
      <c r="B31" s="36"/>
      <c r="C31" s="41"/>
      <c r="D31" s="41"/>
      <c r="E31" s="271" t="s">
        <v>1883</v>
      </c>
      <c r="F31" s="43" t="s">
        <v>1884</v>
      </c>
      <c r="G31" s="265"/>
      <c r="H31" s="265"/>
      <c r="I31" s="265"/>
      <c r="J31" s="265"/>
      <c r="IV31" s="36"/>
      <c r="IW31" s="36"/>
      <c r="IX31" s="36"/>
      <c r="IY31" s="36"/>
      <c r="IZ31" s="36"/>
      <c r="JA31" s="36"/>
      <c r="JB31" s="36"/>
      <c r="JC31" s="36"/>
      <c r="JD31" s="36"/>
      <c r="JE31" s="36"/>
      <c r="JF31" s="36"/>
      <c r="JG31" s="36"/>
      <c r="JH31" s="36"/>
      <c r="JI31" s="36"/>
      <c r="JJ31" s="36"/>
      <c r="JK31" s="36"/>
    </row>
    <row r="32" spans="1:271" s="250" customFormat="1">
      <c r="A32" s="36"/>
      <c r="B32" s="36"/>
      <c r="C32" s="41"/>
      <c r="D32" s="41"/>
      <c r="E32" s="272" t="s">
        <v>1885</v>
      </c>
      <c r="F32" s="43" t="s">
        <v>1886</v>
      </c>
      <c r="G32" s="265"/>
      <c r="H32" s="265"/>
      <c r="I32" s="265"/>
      <c r="J32" s="265"/>
      <c r="IV32" s="36"/>
      <c r="IW32" s="36"/>
      <c r="IX32" s="36"/>
      <c r="IY32" s="36"/>
      <c r="IZ32" s="36"/>
      <c r="JA32" s="36"/>
      <c r="JB32" s="36"/>
      <c r="JC32" s="36"/>
      <c r="JD32" s="36"/>
      <c r="JE32" s="36"/>
      <c r="JF32" s="36"/>
      <c r="JG32" s="36"/>
      <c r="JH32" s="36"/>
      <c r="JI32" s="36"/>
      <c r="JJ32" s="36"/>
      <c r="JK32" s="36"/>
    </row>
    <row r="33" spans="1:271" s="250" customFormat="1">
      <c r="A33" s="36"/>
      <c r="B33" s="36"/>
      <c r="C33" s="41"/>
      <c r="D33" s="41"/>
      <c r="E33" s="273" t="s">
        <v>1887</v>
      </c>
      <c r="F33" s="43" t="s">
        <v>1888</v>
      </c>
      <c r="G33" s="265"/>
      <c r="H33" s="265"/>
      <c r="I33" s="265"/>
      <c r="J33" s="265"/>
      <c r="IV33" s="36"/>
      <c r="IW33" s="36"/>
      <c r="IX33" s="36"/>
      <c r="IY33" s="36"/>
      <c r="IZ33" s="36"/>
      <c r="JA33" s="36"/>
      <c r="JB33" s="36"/>
      <c r="JC33" s="36"/>
      <c r="JD33" s="36"/>
      <c r="JE33" s="36"/>
      <c r="JF33" s="36"/>
      <c r="JG33" s="36"/>
      <c r="JH33" s="36"/>
      <c r="JI33" s="36"/>
      <c r="JJ33" s="36"/>
      <c r="JK33" s="36"/>
    </row>
    <row r="34" spans="1:271" s="250" customFormat="1">
      <c r="A34" s="36"/>
      <c r="B34" s="36"/>
      <c r="C34" s="41"/>
      <c r="D34" s="41"/>
      <c r="E34" s="274" t="s">
        <v>1889</v>
      </c>
      <c r="F34" s="43" t="s">
        <v>1890</v>
      </c>
      <c r="G34" s="265"/>
      <c r="H34" s="265"/>
      <c r="I34" s="265"/>
      <c r="J34" s="265"/>
      <c r="IV34" s="36"/>
      <c r="IW34" s="36"/>
      <c r="IX34" s="36"/>
      <c r="IY34" s="36"/>
      <c r="IZ34" s="36"/>
      <c r="JA34" s="36"/>
      <c r="JB34" s="36"/>
      <c r="JC34" s="36"/>
      <c r="JD34" s="36"/>
      <c r="JE34" s="36"/>
      <c r="JF34" s="36"/>
      <c r="JG34" s="36"/>
      <c r="JH34" s="36"/>
      <c r="JI34" s="36"/>
      <c r="JJ34" s="36"/>
      <c r="JK34" s="36"/>
    </row>
    <row r="35" spans="1:271" s="250" customFormat="1" ht="13.2" customHeight="1" thickBot="1">
      <c r="A35" s="36"/>
      <c r="B35" s="36"/>
      <c r="C35" s="41"/>
      <c r="D35" s="41"/>
      <c r="E35" s="275" t="s">
        <v>1891</v>
      </c>
      <c r="F35" s="47" t="s">
        <v>1892</v>
      </c>
      <c r="G35" s="265"/>
      <c r="H35" s="265"/>
      <c r="I35" s="265"/>
      <c r="J35" s="265"/>
      <c r="IV35" s="36"/>
      <c r="IW35" s="36"/>
      <c r="IX35" s="36"/>
      <c r="IY35" s="36"/>
      <c r="IZ35" s="36"/>
      <c r="JA35" s="36"/>
      <c r="JB35" s="36"/>
      <c r="JC35" s="36"/>
      <c r="JD35" s="36"/>
      <c r="JE35" s="36"/>
      <c r="JF35" s="36"/>
      <c r="JG35" s="36"/>
      <c r="JH35" s="36"/>
      <c r="JI35" s="36"/>
      <c r="JJ35" s="36"/>
      <c r="JK35" s="36"/>
    </row>
    <row r="36" spans="1:271" s="250" customFormat="1">
      <c r="A36" s="36"/>
      <c r="B36" s="36"/>
      <c r="C36" s="41"/>
      <c r="D36" s="41"/>
      <c r="E36" s="41"/>
      <c r="F36" s="41"/>
      <c r="G36" s="265"/>
      <c r="H36" s="265"/>
      <c r="I36" s="265"/>
      <c r="J36" s="265"/>
      <c r="IV36" s="36"/>
      <c r="IW36" s="36"/>
      <c r="IX36" s="36"/>
      <c r="IY36" s="36"/>
      <c r="IZ36" s="36"/>
      <c r="JA36" s="36"/>
      <c r="JB36" s="36"/>
      <c r="JC36" s="36"/>
      <c r="JD36" s="36"/>
      <c r="JE36" s="36"/>
      <c r="JF36" s="36"/>
      <c r="JG36" s="36"/>
      <c r="JH36" s="36"/>
      <c r="JI36" s="36"/>
      <c r="JJ36" s="36"/>
      <c r="JK36" s="36"/>
    </row>
    <row r="37" spans="1:271" s="250" customFormat="1">
      <c r="A37" s="36"/>
      <c r="B37" s="36"/>
      <c r="C37" s="41"/>
      <c r="D37" s="41"/>
      <c r="E37" s="41"/>
      <c r="F37" s="41"/>
      <c r="G37" s="265"/>
      <c r="H37" s="265"/>
      <c r="I37" s="265"/>
      <c r="J37" s="265"/>
      <c r="IV37" s="36"/>
      <c r="IW37" s="36"/>
      <c r="IX37" s="36"/>
      <c r="IY37" s="36"/>
      <c r="IZ37" s="36"/>
      <c r="JA37" s="36"/>
      <c r="JB37" s="36"/>
      <c r="JC37" s="36"/>
      <c r="JD37" s="36"/>
      <c r="JE37" s="36"/>
      <c r="JF37" s="36"/>
      <c r="JG37" s="36"/>
      <c r="JH37" s="36"/>
      <c r="JI37" s="36"/>
      <c r="JJ37" s="36"/>
      <c r="JK37" s="36"/>
    </row>
    <row r="38" spans="1:271" s="250" customFormat="1">
      <c r="A38" s="36"/>
      <c r="B38" s="36"/>
      <c r="C38" s="41"/>
      <c r="D38" s="41"/>
      <c r="E38" s="41"/>
      <c r="F38" s="41"/>
      <c r="G38" s="265"/>
      <c r="H38" s="265"/>
      <c r="I38" s="265"/>
      <c r="J38" s="265"/>
      <c r="IV38" s="36"/>
      <c r="IW38" s="36"/>
      <c r="IX38" s="36"/>
      <c r="IY38" s="36"/>
      <c r="IZ38" s="36"/>
      <c r="JA38" s="36"/>
      <c r="JB38" s="36"/>
      <c r="JC38" s="36"/>
      <c r="JD38" s="36"/>
      <c r="JE38" s="36"/>
      <c r="JF38" s="36"/>
      <c r="JG38" s="36"/>
      <c r="JH38" s="36"/>
      <c r="JI38" s="36"/>
      <c r="JJ38" s="36"/>
      <c r="JK38" s="36"/>
    </row>
    <row r="39" spans="1:271" s="250" customFormat="1">
      <c r="A39" s="36"/>
      <c r="B39" s="36"/>
      <c r="C39" s="41"/>
      <c r="D39" s="41"/>
      <c r="E39" s="41"/>
      <c r="F39" s="41"/>
      <c r="G39" s="265"/>
      <c r="H39" s="265"/>
      <c r="I39" s="265"/>
      <c r="J39" s="265"/>
      <c r="IV39" s="36"/>
      <c r="IW39" s="36"/>
      <c r="IX39" s="36"/>
      <c r="IY39" s="36"/>
      <c r="IZ39" s="36"/>
      <c r="JA39" s="36"/>
      <c r="JB39" s="36"/>
      <c r="JC39" s="36"/>
      <c r="JD39" s="36"/>
      <c r="JE39" s="36"/>
      <c r="JF39" s="36"/>
      <c r="JG39" s="36"/>
      <c r="JH39" s="36"/>
      <c r="JI39" s="36"/>
      <c r="JJ39" s="36"/>
      <c r="JK39" s="36"/>
    </row>
    <row r="40" spans="1:271" s="250" customFormat="1">
      <c r="A40" s="36"/>
      <c r="B40" s="36"/>
      <c r="C40" s="41"/>
      <c r="D40" s="41"/>
      <c r="E40" s="41"/>
      <c r="F40" s="41"/>
      <c r="G40" s="265"/>
      <c r="H40" s="265"/>
      <c r="I40" s="265"/>
      <c r="J40" s="265"/>
      <c r="IV40" s="36"/>
      <c r="IW40" s="36"/>
      <c r="IX40" s="36"/>
      <c r="IY40" s="36"/>
      <c r="IZ40" s="36"/>
      <c r="JA40" s="36"/>
      <c r="JB40" s="36"/>
      <c r="JC40" s="36"/>
      <c r="JD40" s="36"/>
      <c r="JE40" s="36"/>
      <c r="JF40" s="36"/>
      <c r="JG40" s="36"/>
      <c r="JH40" s="36"/>
      <c r="JI40" s="36"/>
      <c r="JJ40" s="36"/>
      <c r="JK40" s="36"/>
    </row>
    <row r="41" spans="1:271" s="250" customFormat="1">
      <c r="A41" s="36"/>
      <c r="B41" s="36"/>
      <c r="C41" s="41"/>
      <c r="D41" s="41"/>
      <c r="E41" s="41"/>
      <c r="F41" s="41"/>
      <c r="G41" s="265"/>
      <c r="H41" s="265"/>
      <c r="I41" s="265"/>
      <c r="J41" s="265"/>
      <c r="IV41" s="36"/>
      <c r="IW41" s="36"/>
      <c r="IX41" s="36"/>
      <c r="IY41" s="36"/>
      <c r="IZ41" s="36"/>
      <c r="JA41" s="36"/>
      <c r="JB41" s="36"/>
      <c r="JC41" s="36"/>
      <c r="JD41" s="36"/>
      <c r="JE41" s="36"/>
      <c r="JF41" s="36"/>
      <c r="JG41" s="36"/>
      <c r="JH41" s="36"/>
      <c r="JI41" s="36"/>
      <c r="JJ41" s="36"/>
      <c r="JK41" s="36"/>
    </row>
    <row r="42" spans="1:271" s="250" customFormat="1">
      <c r="A42" s="36"/>
      <c r="B42" s="36"/>
      <c r="C42" s="41"/>
      <c r="D42" s="41"/>
      <c r="E42" s="41"/>
      <c r="F42" s="41"/>
      <c r="G42" s="265"/>
      <c r="H42" s="265"/>
      <c r="I42" s="265"/>
      <c r="J42" s="265"/>
      <c r="IV42" s="36"/>
      <c r="IW42" s="36"/>
      <c r="IX42" s="36"/>
      <c r="IY42" s="36"/>
      <c r="IZ42" s="36"/>
      <c r="JA42" s="36"/>
      <c r="JB42" s="36"/>
      <c r="JC42" s="36"/>
      <c r="JD42" s="36"/>
      <c r="JE42" s="36"/>
      <c r="JF42" s="36"/>
      <c r="JG42" s="36"/>
      <c r="JH42" s="36"/>
      <c r="JI42" s="36"/>
      <c r="JJ42" s="36"/>
      <c r="JK42" s="36"/>
    </row>
    <row r="43" spans="1:271" s="250" customFormat="1">
      <c r="A43" s="36"/>
      <c r="B43" s="36"/>
      <c r="C43" s="41"/>
      <c r="D43" s="41"/>
      <c r="E43" s="41"/>
      <c r="F43" s="41"/>
      <c r="G43" s="265"/>
      <c r="H43" s="265"/>
      <c r="I43" s="265"/>
      <c r="J43" s="265"/>
      <c r="IV43" s="36"/>
      <c r="IW43" s="36"/>
      <c r="IX43" s="36"/>
      <c r="IY43" s="36"/>
      <c r="IZ43" s="36"/>
      <c r="JA43" s="36"/>
      <c r="JB43" s="36"/>
      <c r="JC43" s="36"/>
      <c r="JD43" s="36"/>
      <c r="JE43" s="36"/>
      <c r="JF43" s="36"/>
      <c r="JG43" s="36"/>
      <c r="JH43" s="36"/>
      <c r="JI43" s="36"/>
      <c r="JJ43" s="36"/>
      <c r="JK43" s="36"/>
    </row>
    <row r="44" spans="1:271" s="250" customFormat="1">
      <c r="A44" s="36"/>
      <c r="B44" s="36"/>
      <c r="C44" s="41"/>
      <c r="D44" s="41"/>
      <c r="E44" s="41"/>
      <c r="F44" s="41"/>
      <c r="G44" s="265"/>
      <c r="H44" s="265"/>
      <c r="I44" s="265"/>
      <c r="J44" s="265"/>
      <c r="IV44" s="36"/>
      <c r="IW44" s="36"/>
      <c r="IX44" s="36"/>
      <c r="IY44" s="36"/>
      <c r="IZ44" s="36"/>
      <c r="JA44" s="36"/>
      <c r="JB44" s="36"/>
      <c r="JC44" s="36"/>
      <c r="JD44" s="36"/>
      <c r="JE44" s="36"/>
      <c r="JF44" s="36"/>
      <c r="JG44" s="36"/>
      <c r="JH44" s="36"/>
      <c r="JI44" s="36"/>
      <c r="JJ44" s="36"/>
      <c r="JK44" s="36"/>
    </row>
    <row r="45" spans="1:271" s="250" customFormat="1">
      <c r="A45" s="36"/>
      <c r="B45" s="36"/>
      <c r="C45" s="41"/>
      <c r="D45" s="41"/>
      <c r="E45" s="41"/>
      <c r="F45" s="41"/>
      <c r="G45" s="265"/>
      <c r="H45" s="265"/>
      <c r="I45" s="265"/>
      <c r="J45" s="265"/>
      <c r="IV45" s="36"/>
      <c r="IW45" s="36"/>
      <c r="IX45" s="36"/>
      <c r="IY45" s="36"/>
      <c r="IZ45" s="36"/>
      <c r="JA45" s="36"/>
      <c r="JB45" s="36"/>
      <c r="JC45" s="36"/>
      <c r="JD45" s="36"/>
      <c r="JE45" s="36"/>
      <c r="JF45" s="36"/>
      <c r="JG45" s="36"/>
      <c r="JH45" s="36"/>
      <c r="JI45" s="36"/>
      <c r="JJ45" s="36"/>
      <c r="JK45" s="36"/>
    </row>
    <row r="46" spans="1:271" s="250" customFormat="1">
      <c r="A46" s="36"/>
      <c r="B46" s="36"/>
      <c r="C46" s="41"/>
      <c r="D46" s="41"/>
      <c r="E46" s="41"/>
      <c r="F46" s="41"/>
      <c r="G46" s="265"/>
      <c r="H46" s="265"/>
      <c r="I46" s="265"/>
      <c r="J46" s="265"/>
      <c r="IV46" s="36"/>
      <c r="IW46" s="36"/>
      <c r="IX46" s="36"/>
      <c r="IY46" s="36"/>
      <c r="IZ46" s="36"/>
      <c r="JA46" s="36"/>
      <c r="JB46" s="36"/>
      <c r="JC46" s="36"/>
      <c r="JD46" s="36"/>
      <c r="JE46" s="36"/>
      <c r="JF46" s="36"/>
      <c r="JG46" s="36"/>
      <c r="JH46" s="36"/>
      <c r="JI46" s="36"/>
      <c r="JJ46" s="36"/>
      <c r="JK46" s="36"/>
    </row>
    <row r="47" spans="1:271" s="250" customFormat="1">
      <c r="A47" s="36"/>
      <c r="B47" s="36"/>
      <c r="C47" s="41"/>
      <c r="D47" s="41"/>
      <c r="E47" s="41"/>
      <c r="F47" s="41"/>
      <c r="G47" s="265"/>
      <c r="H47" s="265"/>
      <c r="I47" s="265"/>
      <c r="J47" s="265"/>
      <c r="IV47" s="36"/>
      <c r="IW47" s="36"/>
      <c r="IX47" s="36"/>
      <c r="IY47" s="36"/>
      <c r="IZ47" s="36"/>
      <c r="JA47" s="36"/>
      <c r="JB47" s="36"/>
      <c r="JC47" s="36"/>
      <c r="JD47" s="36"/>
      <c r="JE47" s="36"/>
      <c r="JF47" s="36"/>
      <c r="JG47" s="36"/>
      <c r="JH47" s="36"/>
      <c r="JI47" s="36"/>
      <c r="JJ47" s="36"/>
      <c r="JK47" s="36"/>
    </row>
    <row r="48" spans="1:271" s="250" customFormat="1">
      <c r="A48" s="36"/>
      <c r="B48" s="36"/>
      <c r="C48" s="41"/>
      <c r="D48" s="41"/>
      <c r="E48" s="41"/>
      <c r="F48" s="41"/>
      <c r="G48" s="265"/>
      <c r="H48" s="265"/>
      <c r="I48" s="265"/>
      <c r="J48" s="265"/>
      <c r="IV48" s="36"/>
      <c r="IW48" s="36"/>
      <c r="IX48" s="36"/>
      <c r="IY48" s="36"/>
      <c r="IZ48" s="36"/>
      <c r="JA48" s="36"/>
      <c r="JB48" s="36"/>
      <c r="JC48" s="36"/>
      <c r="JD48" s="36"/>
      <c r="JE48" s="36"/>
      <c r="JF48" s="36"/>
      <c r="JG48" s="36"/>
      <c r="JH48" s="36"/>
      <c r="JI48" s="36"/>
      <c r="JJ48" s="36"/>
      <c r="JK48" s="36"/>
    </row>
    <row r="49" spans="1:271" s="250" customFormat="1">
      <c r="A49" s="36"/>
      <c r="B49" s="36"/>
      <c r="C49" s="41"/>
      <c r="D49" s="41"/>
      <c r="E49" s="41"/>
      <c r="F49" s="41"/>
      <c r="G49" s="265"/>
      <c r="H49" s="265"/>
      <c r="I49" s="265"/>
      <c r="J49" s="265"/>
      <c r="IV49" s="36"/>
      <c r="IW49" s="36"/>
      <c r="IX49" s="36"/>
      <c r="IY49" s="36"/>
      <c r="IZ49" s="36"/>
      <c r="JA49" s="36"/>
      <c r="JB49" s="36"/>
      <c r="JC49" s="36"/>
      <c r="JD49" s="36"/>
      <c r="JE49" s="36"/>
      <c r="JF49" s="36"/>
      <c r="JG49" s="36"/>
      <c r="JH49" s="36"/>
      <c r="JI49" s="36"/>
      <c r="JJ49" s="36"/>
      <c r="JK49" s="36"/>
    </row>
    <row r="50" spans="1:271" s="250" customFormat="1">
      <c r="A50" s="36"/>
      <c r="B50" s="36"/>
      <c r="C50" s="41"/>
      <c r="D50" s="41"/>
      <c r="E50" s="41"/>
      <c r="F50" s="41"/>
      <c r="G50" s="265"/>
      <c r="H50" s="265"/>
      <c r="I50" s="265"/>
      <c r="J50" s="265"/>
      <c r="IV50" s="36"/>
      <c r="IW50" s="36"/>
      <c r="IX50" s="36"/>
      <c r="IY50" s="36"/>
      <c r="IZ50" s="36"/>
      <c r="JA50" s="36"/>
      <c r="JB50" s="36"/>
      <c r="JC50" s="36"/>
      <c r="JD50" s="36"/>
      <c r="JE50" s="36"/>
      <c r="JF50" s="36"/>
      <c r="JG50" s="36"/>
      <c r="JH50" s="36"/>
      <c r="JI50" s="36"/>
      <c r="JJ50" s="36"/>
      <c r="JK50" s="36"/>
    </row>
    <row r="51" spans="1:271" s="250" customFormat="1">
      <c r="A51" s="36"/>
      <c r="B51" s="36"/>
      <c r="C51" s="41"/>
      <c r="D51" s="41"/>
      <c r="E51" s="41"/>
      <c r="F51" s="41"/>
      <c r="G51" s="265"/>
      <c r="H51" s="265"/>
      <c r="I51" s="265"/>
      <c r="J51" s="265"/>
      <c r="IV51" s="36"/>
      <c r="IW51" s="36"/>
      <c r="IX51" s="36"/>
      <c r="IY51" s="36"/>
      <c r="IZ51" s="36"/>
      <c r="JA51" s="36"/>
      <c r="JB51" s="36"/>
      <c r="JC51" s="36"/>
      <c r="JD51" s="36"/>
      <c r="JE51" s="36"/>
      <c r="JF51" s="36"/>
      <c r="JG51" s="36"/>
      <c r="JH51" s="36"/>
      <c r="JI51" s="36"/>
      <c r="JJ51" s="36"/>
      <c r="JK51" s="36"/>
    </row>
    <row r="52" spans="1:271" s="250" customFormat="1">
      <c r="A52" s="36"/>
      <c r="B52" s="36"/>
      <c r="C52" s="41"/>
      <c r="D52" s="41"/>
      <c r="E52" s="41"/>
      <c r="F52" s="41"/>
      <c r="G52" s="265"/>
      <c r="H52" s="265"/>
      <c r="I52" s="265"/>
      <c r="J52" s="265"/>
      <c r="IV52" s="36"/>
      <c r="IW52" s="36"/>
      <c r="IX52" s="36"/>
      <c r="IY52" s="36"/>
      <c r="IZ52" s="36"/>
      <c r="JA52" s="36"/>
      <c r="JB52" s="36"/>
      <c r="JC52" s="36"/>
      <c r="JD52" s="36"/>
      <c r="JE52" s="36"/>
      <c r="JF52" s="36"/>
      <c r="JG52" s="36"/>
      <c r="JH52" s="36"/>
      <c r="JI52" s="36"/>
      <c r="JJ52" s="36"/>
      <c r="JK52" s="36"/>
    </row>
    <row r="53" spans="1:271" s="250" customFormat="1">
      <c r="A53" s="36"/>
      <c r="B53" s="36"/>
      <c r="C53" s="41"/>
      <c r="D53" s="41"/>
      <c r="E53" s="41"/>
      <c r="F53" s="41"/>
      <c r="G53" s="265"/>
      <c r="H53" s="265"/>
      <c r="I53" s="265"/>
      <c r="J53" s="265"/>
      <c r="IV53" s="36"/>
      <c r="IW53" s="36"/>
      <c r="IX53" s="36"/>
      <c r="IY53" s="36"/>
      <c r="IZ53" s="36"/>
      <c r="JA53" s="36"/>
      <c r="JB53" s="36"/>
      <c r="JC53" s="36"/>
      <c r="JD53" s="36"/>
      <c r="JE53" s="36"/>
      <c r="JF53" s="36"/>
      <c r="JG53" s="36"/>
      <c r="JH53" s="36"/>
      <c r="JI53" s="36"/>
      <c r="JJ53" s="36"/>
      <c r="JK53" s="36"/>
    </row>
    <row r="54" spans="1:271" s="250" customFormat="1">
      <c r="A54" s="36"/>
      <c r="B54" s="36"/>
      <c r="C54" s="41"/>
      <c r="D54" s="41"/>
      <c r="E54" s="41"/>
      <c r="F54" s="41"/>
      <c r="G54" s="265"/>
      <c r="H54" s="265"/>
      <c r="I54" s="265"/>
      <c r="J54" s="265"/>
      <c r="IV54" s="36"/>
      <c r="IW54" s="36"/>
      <c r="IX54" s="36"/>
      <c r="IY54" s="36"/>
      <c r="IZ54" s="36"/>
      <c r="JA54" s="36"/>
      <c r="JB54" s="36"/>
      <c r="JC54" s="36"/>
      <c r="JD54" s="36"/>
      <c r="JE54" s="36"/>
      <c r="JF54" s="36"/>
      <c r="JG54" s="36"/>
      <c r="JH54" s="36"/>
      <c r="JI54" s="36"/>
      <c r="JJ54" s="36"/>
      <c r="JK54" s="36"/>
    </row>
    <row r="55" spans="1:271" s="250" customFormat="1">
      <c r="A55" s="36"/>
      <c r="B55" s="36"/>
      <c r="C55" s="41"/>
      <c r="D55" s="41"/>
      <c r="E55" s="41"/>
      <c r="F55" s="41"/>
      <c r="G55" s="265"/>
      <c r="H55" s="265"/>
      <c r="I55" s="265"/>
      <c r="J55" s="265"/>
      <c r="IV55" s="36"/>
      <c r="IW55" s="36"/>
      <c r="IX55" s="36"/>
      <c r="IY55" s="36"/>
      <c r="IZ55" s="36"/>
      <c r="JA55" s="36"/>
      <c r="JB55" s="36"/>
      <c r="JC55" s="36"/>
      <c r="JD55" s="36"/>
      <c r="JE55" s="36"/>
      <c r="JF55" s="36"/>
      <c r="JG55" s="36"/>
      <c r="JH55" s="36"/>
      <c r="JI55" s="36"/>
      <c r="JJ55" s="36"/>
      <c r="JK55" s="36"/>
    </row>
    <row r="56" spans="1:271" s="250" customFormat="1">
      <c r="A56" s="36"/>
      <c r="B56" s="36"/>
      <c r="C56" s="41"/>
      <c r="D56" s="41"/>
      <c r="E56" s="41"/>
      <c r="F56" s="41"/>
      <c r="G56" s="265"/>
      <c r="H56" s="265"/>
      <c r="I56" s="265"/>
      <c r="J56" s="265"/>
      <c r="IV56" s="36"/>
      <c r="IW56" s="36"/>
      <c r="IX56" s="36"/>
      <c r="IY56" s="36"/>
      <c r="IZ56" s="36"/>
      <c r="JA56" s="36"/>
      <c r="JB56" s="36"/>
      <c r="JC56" s="36"/>
      <c r="JD56" s="36"/>
      <c r="JE56" s="36"/>
      <c r="JF56" s="36"/>
      <c r="JG56" s="36"/>
      <c r="JH56" s="36"/>
      <c r="JI56" s="36"/>
      <c r="JJ56" s="36"/>
      <c r="JK56" s="36"/>
    </row>
    <row r="57" spans="1:271" s="250" customFormat="1">
      <c r="A57" s="36"/>
      <c r="B57" s="36"/>
      <c r="C57" s="41"/>
      <c r="D57" s="41"/>
      <c r="E57" s="41"/>
      <c r="F57" s="41"/>
      <c r="G57" s="265"/>
      <c r="H57" s="265"/>
      <c r="I57" s="265"/>
      <c r="J57" s="265"/>
      <c r="IV57" s="36"/>
      <c r="IW57" s="36"/>
      <c r="IX57" s="36"/>
      <c r="IY57" s="36"/>
      <c r="IZ57" s="36"/>
      <c r="JA57" s="36"/>
      <c r="JB57" s="36"/>
      <c r="JC57" s="36"/>
      <c r="JD57" s="36"/>
      <c r="JE57" s="36"/>
      <c r="JF57" s="36"/>
      <c r="JG57" s="36"/>
      <c r="JH57" s="36"/>
      <c r="JI57" s="36"/>
      <c r="JJ57" s="36"/>
      <c r="JK57" s="36"/>
    </row>
    <row r="58" spans="1:271" s="250" customFormat="1">
      <c r="A58" s="36"/>
      <c r="B58" s="36"/>
      <c r="C58" s="41"/>
      <c r="D58" s="41"/>
      <c r="E58" s="41"/>
      <c r="F58" s="41"/>
      <c r="G58" s="265"/>
      <c r="H58" s="265"/>
      <c r="I58" s="265"/>
      <c r="J58" s="265"/>
      <c r="IV58" s="36"/>
      <c r="IW58" s="36"/>
      <c r="IX58" s="36"/>
      <c r="IY58" s="36"/>
      <c r="IZ58" s="36"/>
      <c r="JA58" s="36"/>
      <c r="JB58" s="36"/>
      <c r="JC58" s="36"/>
      <c r="JD58" s="36"/>
      <c r="JE58" s="36"/>
      <c r="JF58" s="36"/>
      <c r="JG58" s="36"/>
      <c r="JH58" s="36"/>
      <c r="JI58" s="36"/>
      <c r="JJ58" s="36"/>
      <c r="JK58" s="36"/>
    </row>
    <row r="59" spans="1:271" s="250" customFormat="1">
      <c r="A59" s="36"/>
      <c r="B59" s="36"/>
      <c r="C59" s="41"/>
      <c r="D59" s="41"/>
      <c r="E59" s="41"/>
      <c r="F59" s="41"/>
      <c r="G59" s="265"/>
      <c r="H59" s="265"/>
      <c r="I59" s="265"/>
      <c r="J59" s="265"/>
      <c r="IV59" s="36"/>
      <c r="IW59" s="36"/>
      <c r="IX59" s="36"/>
      <c r="IY59" s="36"/>
      <c r="IZ59" s="36"/>
      <c r="JA59" s="36"/>
      <c r="JB59" s="36"/>
      <c r="JC59" s="36"/>
      <c r="JD59" s="36"/>
      <c r="JE59" s="36"/>
      <c r="JF59" s="36"/>
      <c r="JG59" s="36"/>
      <c r="JH59" s="36"/>
      <c r="JI59" s="36"/>
      <c r="JJ59" s="36"/>
      <c r="JK59" s="36"/>
    </row>
    <row r="60" spans="1:271" s="250" customFormat="1">
      <c r="A60" s="36"/>
      <c r="B60" s="36"/>
      <c r="C60" s="41"/>
      <c r="D60" s="41"/>
      <c r="E60" s="41"/>
      <c r="F60" s="41"/>
      <c r="G60" s="265"/>
      <c r="H60" s="265"/>
      <c r="I60" s="265"/>
      <c r="J60" s="265"/>
      <c r="IV60" s="36"/>
      <c r="IW60" s="36"/>
      <c r="IX60" s="36"/>
      <c r="IY60" s="36"/>
      <c r="IZ60" s="36"/>
      <c r="JA60" s="36"/>
      <c r="JB60" s="36"/>
      <c r="JC60" s="36"/>
      <c r="JD60" s="36"/>
      <c r="JE60" s="36"/>
      <c r="JF60" s="36"/>
      <c r="JG60" s="36"/>
      <c r="JH60" s="36"/>
      <c r="JI60" s="36"/>
      <c r="JJ60" s="36"/>
      <c r="JK60" s="36"/>
    </row>
    <row r="61" spans="1:271" s="250" customFormat="1">
      <c r="A61" s="36"/>
      <c r="B61" s="36"/>
      <c r="C61" s="41"/>
      <c r="D61" s="41"/>
      <c r="E61" s="41"/>
      <c r="F61" s="41"/>
      <c r="G61" s="265"/>
      <c r="H61" s="265"/>
      <c r="I61" s="265"/>
      <c r="J61" s="265"/>
      <c r="IV61" s="36"/>
      <c r="IW61" s="36"/>
      <c r="IX61" s="36"/>
      <c r="IY61" s="36"/>
      <c r="IZ61" s="36"/>
      <c r="JA61" s="36"/>
      <c r="JB61" s="36"/>
      <c r="JC61" s="36"/>
      <c r="JD61" s="36"/>
      <c r="JE61" s="36"/>
      <c r="JF61" s="36"/>
      <c r="JG61" s="36"/>
      <c r="JH61" s="36"/>
      <c r="JI61" s="36"/>
      <c r="JJ61" s="36"/>
      <c r="JK61" s="36"/>
    </row>
    <row r="62" spans="1:271" s="250" customFormat="1">
      <c r="A62" s="36"/>
      <c r="B62" s="36"/>
      <c r="C62" s="41"/>
      <c r="D62" s="41"/>
      <c r="E62" s="41"/>
      <c r="F62" s="41"/>
      <c r="G62" s="265"/>
      <c r="H62" s="265"/>
      <c r="I62" s="265"/>
      <c r="J62" s="265"/>
      <c r="IV62" s="36"/>
      <c r="IW62" s="36"/>
      <c r="IX62" s="36"/>
      <c r="IY62" s="36"/>
      <c r="IZ62" s="36"/>
      <c r="JA62" s="36"/>
      <c r="JB62" s="36"/>
      <c r="JC62" s="36"/>
      <c r="JD62" s="36"/>
      <c r="JE62" s="36"/>
      <c r="JF62" s="36"/>
      <c r="JG62" s="36"/>
      <c r="JH62" s="36"/>
      <c r="JI62" s="36"/>
      <c r="JJ62" s="36"/>
      <c r="JK62" s="36"/>
    </row>
    <row r="63" spans="1:271" s="250" customFormat="1">
      <c r="A63" s="36"/>
      <c r="B63" s="36"/>
      <c r="C63" s="41"/>
      <c r="D63" s="41"/>
      <c r="E63" s="41"/>
      <c r="F63" s="41"/>
      <c r="G63" s="265"/>
      <c r="H63" s="265"/>
      <c r="I63" s="265"/>
      <c r="J63" s="265"/>
      <c r="IV63" s="36"/>
      <c r="IW63" s="36"/>
      <c r="IX63" s="36"/>
      <c r="IY63" s="36"/>
      <c r="IZ63" s="36"/>
      <c r="JA63" s="36"/>
      <c r="JB63" s="36"/>
      <c r="JC63" s="36"/>
      <c r="JD63" s="36"/>
      <c r="JE63" s="36"/>
      <c r="JF63" s="36"/>
      <c r="JG63" s="36"/>
      <c r="JH63" s="36"/>
      <c r="JI63" s="36"/>
      <c r="JJ63" s="36"/>
      <c r="JK63" s="36"/>
    </row>
    <row r="64" spans="1:271" s="250" customFormat="1">
      <c r="A64" s="36"/>
      <c r="B64" s="36"/>
      <c r="C64" s="41"/>
      <c r="D64" s="41"/>
      <c r="E64" s="41"/>
      <c r="F64" s="41"/>
      <c r="G64" s="265"/>
      <c r="H64" s="265"/>
      <c r="I64" s="265"/>
      <c r="J64" s="265"/>
      <c r="IV64" s="36"/>
      <c r="IW64" s="36"/>
      <c r="IX64" s="36"/>
      <c r="IY64" s="36"/>
      <c r="IZ64" s="36"/>
      <c r="JA64" s="36"/>
      <c r="JB64" s="36"/>
      <c r="JC64" s="36"/>
      <c r="JD64" s="36"/>
      <c r="JE64" s="36"/>
      <c r="JF64" s="36"/>
      <c r="JG64" s="36"/>
      <c r="JH64" s="36"/>
      <c r="JI64" s="36"/>
      <c r="JJ64" s="36"/>
      <c r="JK64" s="36"/>
    </row>
    <row r="65" spans="1:271" s="250" customFormat="1">
      <c r="A65" s="36"/>
      <c r="B65" s="36"/>
      <c r="C65" s="41"/>
      <c r="D65" s="41"/>
      <c r="E65" s="41"/>
      <c r="F65" s="41"/>
      <c r="G65" s="265"/>
      <c r="H65" s="265"/>
      <c r="I65" s="265"/>
      <c r="J65" s="265"/>
      <c r="IV65" s="36"/>
      <c r="IW65" s="36"/>
      <c r="IX65" s="36"/>
      <c r="IY65" s="36"/>
      <c r="IZ65" s="36"/>
      <c r="JA65" s="36"/>
      <c r="JB65" s="36"/>
      <c r="JC65" s="36"/>
      <c r="JD65" s="36"/>
      <c r="JE65" s="36"/>
      <c r="JF65" s="36"/>
      <c r="JG65" s="36"/>
      <c r="JH65" s="36"/>
      <c r="JI65" s="36"/>
      <c r="JJ65" s="36"/>
      <c r="JK65" s="36"/>
    </row>
    <row r="66" spans="1:271" s="250" customFormat="1">
      <c r="A66" s="36"/>
      <c r="B66" s="36"/>
      <c r="C66" s="41"/>
      <c r="D66" s="41"/>
      <c r="E66" s="41"/>
      <c r="F66" s="41"/>
      <c r="G66" s="265"/>
      <c r="H66" s="265"/>
      <c r="I66" s="265"/>
      <c r="J66" s="265"/>
      <c r="IV66" s="36"/>
      <c r="IW66" s="36"/>
      <c r="IX66" s="36"/>
      <c r="IY66" s="36"/>
      <c r="IZ66" s="36"/>
      <c r="JA66" s="36"/>
      <c r="JB66" s="36"/>
      <c r="JC66" s="36"/>
      <c r="JD66" s="36"/>
      <c r="JE66" s="36"/>
      <c r="JF66" s="36"/>
      <c r="JG66" s="36"/>
      <c r="JH66" s="36"/>
      <c r="JI66" s="36"/>
      <c r="JJ66" s="36"/>
      <c r="JK66" s="36"/>
    </row>
    <row r="67" spans="1:271" s="250" customFormat="1">
      <c r="A67" s="36"/>
      <c r="B67" s="36"/>
      <c r="C67" s="41"/>
      <c r="D67" s="41"/>
      <c r="E67" s="41"/>
      <c r="F67" s="41"/>
      <c r="G67" s="265"/>
      <c r="H67" s="265"/>
      <c r="I67" s="265"/>
      <c r="J67" s="265"/>
      <c r="IV67" s="36"/>
      <c r="IW67" s="36"/>
      <c r="IX67" s="36"/>
      <c r="IY67" s="36"/>
      <c r="IZ67" s="36"/>
      <c r="JA67" s="36"/>
      <c r="JB67" s="36"/>
      <c r="JC67" s="36"/>
      <c r="JD67" s="36"/>
      <c r="JE67" s="36"/>
      <c r="JF67" s="36"/>
      <c r="JG67" s="36"/>
      <c r="JH67" s="36"/>
      <c r="JI67" s="36"/>
      <c r="JJ67" s="36"/>
      <c r="JK67" s="36"/>
    </row>
    <row r="68" spans="1:271" s="250" customFormat="1">
      <c r="A68" s="36"/>
      <c r="B68" s="36"/>
      <c r="C68" s="41"/>
      <c r="D68" s="41"/>
      <c r="E68" s="41"/>
      <c r="F68" s="41"/>
      <c r="G68" s="265"/>
      <c r="H68" s="265"/>
      <c r="I68" s="265"/>
      <c r="J68" s="265"/>
      <c r="IV68" s="36"/>
      <c r="IW68" s="36"/>
      <c r="IX68" s="36"/>
      <c r="IY68" s="36"/>
      <c r="IZ68" s="36"/>
      <c r="JA68" s="36"/>
      <c r="JB68" s="36"/>
      <c r="JC68" s="36"/>
      <c r="JD68" s="36"/>
      <c r="JE68" s="36"/>
      <c r="JF68" s="36"/>
      <c r="JG68" s="36"/>
      <c r="JH68" s="36"/>
      <c r="JI68" s="36"/>
      <c r="JJ68" s="36"/>
      <c r="JK68" s="36"/>
    </row>
    <row r="69" spans="1:271" s="250" customFormat="1">
      <c r="A69" s="36"/>
      <c r="B69" s="36"/>
      <c r="C69" s="41"/>
      <c r="D69" s="41"/>
      <c r="E69" s="41"/>
      <c r="F69" s="41"/>
      <c r="G69" s="265"/>
      <c r="H69" s="265"/>
      <c r="I69" s="265"/>
      <c r="J69" s="265"/>
      <c r="IV69" s="36"/>
      <c r="IW69" s="36"/>
      <c r="IX69" s="36"/>
      <c r="IY69" s="36"/>
      <c r="IZ69" s="36"/>
      <c r="JA69" s="36"/>
      <c r="JB69" s="36"/>
      <c r="JC69" s="36"/>
      <c r="JD69" s="36"/>
      <c r="JE69" s="36"/>
      <c r="JF69" s="36"/>
      <c r="JG69" s="36"/>
      <c r="JH69" s="36"/>
      <c r="JI69" s="36"/>
      <c r="JJ69" s="36"/>
      <c r="JK69" s="36"/>
    </row>
    <row r="70" spans="1:271" s="250" customFormat="1">
      <c r="A70" s="36"/>
      <c r="B70" s="36"/>
      <c r="C70" s="41"/>
      <c r="D70" s="41"/>
      <c r="E70" s="41"/>
      <c r="F70" s="41"/>
      <c r="G70" s="265"/>
      <c r="H70" s="265"/>
      <c r="I70" s="265"/>
      <c r="J70" s="265"/>
      <c r="IV70" s="36"/>
      <c r="IW70" s="36"/>
      <c r="IX70" s="36"/>
      <c r="IY70" s="36"/>
      <c r="IZ70" s="36"/>
      <c r="JA70" s="36"/>
      <c r="JB70" s="36"/>
      <c r="JC70" s="36"/>
      <c r="JD70" s="36"/>
      <c r="JE70" s="36"/>
      <c r="JF70" s="36"/>
      <c r="JG70" s="36"/>
      <c r="JH70" s="36"/>
      <c r="JI70" s="36"/>
      <c r="JJ70" s="36"/>
      <c r="JK70" s="36"/>
    </row>
    <row r="71" spans="1:271" s="250" customFormat="1">
      <c r="A71" s="36"/>
      <c r="B71" s="36"/>
      <c r="C71" s="41"/>
      <c r="D71" s="41"/>
      <c r="E71" s="41"/>
      <c r="F71" s="41"/>
      <c r="G71" s="265"/>
      <c r="H71" s="265"/>
      <c r="I71" s="265"/>
      <c r="J71" s="265"/>
      <c r="IV71" s="36"/>
      <c r="IW71" s="36"/>
      <c r="IX71" s="36"/>
      <c r="IY71" s="36"/>
      <c r="IZ71" s="36"/>
      <c r="JA71" s="36"/>
      <c r="JB71" s="36"/>
      <c r="JC71" s="36"/>
      <c r="JD71" s="36"/>
      <c r="JE71" s="36"/>
      <c r="JF71" s="36"/>
      <c r="JG71" s="36"/>
      <c r="JH71" s="36"/>
      <c r="JI71" s="36"/>
      <c r="JJ71" s="36"/>
      <c r="JK71" s="36"/>
    </row>
    <row r="72" spans="1:271" s="250" customFormat="1">
      <c r="A72" s="36"/>
      <c r="B72" s="36"/>
      <c r="C72" s="41"/>
      <c r="D72" s="41"/>
      <c r="E72" s="41"/>
      <c r="F72" s="41"/>
      <c r="G72" s="265"/>
      <c r="H72" s="265"/>
      <c r="I72" s="265"/>
      <c r="J72" s="265"/>
      <c r="IV72" s="36"/>
      <c r="IW72" s="36"/>
      <c r="IX72" s="36"/>
      <c r="IY72" s="36"/>
      <c r="IZ72" s="36"/>
      <c r="JA72" s="36"/>
      <c r="JB72" s="36"/>
      <c r="JC72" s="36"/>
      <c r="JD72" s="36"/>
      <c r="JE72" s="36"/>
      <c r="JF72" s="36"/>
      <c r="JG72" s="36"/>
      <c r="JH72" s="36"/>
      <c r="JI72" s="36"/>
      <c r="JJ72" s="36"/>
      <c r="JK72" s="36"/>
    </row>
    <row r="73" spans="1:271" s="250" customFormat="1">
      <c r="A73" s="36"/>
      <c r="B73" s="36"/>
      <c r="C73" s="41"/>
      <c r="D73" s="41"/>
      <c r="E73" s="41"/>
      <c r="F73" s="41"/>
      <c r="G73" s="265"/>
      <c r="H73" s="265"/>
      <c r="I73" s="265"/>
      <c r="J73" s="265"/>
      <c r="IV73" s="36"/>
      <c r="IW73" s="36"/>
      <c r="IX73" s="36"/>
      <c r="IY73" s="36"/>
      <c r="IZ73" s="36"/>
      <c r="JA73" s="36"/>
      <c r="JB73" s="36"/>
      <c r="JC73" s="36"/>
      <c r="JD73" s="36"/>
      <c r="JE73" s="36"/>
      <c r="JF73" s="36"/>
      <c r="JG73" s="36"/>
      <c r="JH73" s="36"/>
      <c r="JI73" s="36"/>
      <c r="JJ73" s="36"/>
      <c r="JK73" s="36"/>
    </row>
    <row r="74" spans="1:271" s="250" customFormat="1">
      <c r="A74" s="36"/>
      <c r="B74" s="36"/>
      <c r="C74" s="41"/>
      <c r="D74" s="41"/>
      <c r="E74" s="41"/>
      <c r="F74" s="41"/>
      <c r="G74" s="265"/>
      <c r="H74" s="265"/>
      <c r="I74" s="265"/>
      <c r="J74" s="265"/>
      <c r="IV74" s="36"/>
      <c r="IW74" s="36"/>
      <c r="IX74" s="36"/>
      <c r="IY74" s="36"/>
      <c r="IZ74" s="36"/>
      <c r="JA74" s="36"/>
      <c r="JB74" s="36"/>
      <c r="JC74" s="36"/>
      <c r="JD74" s="36"/>
      <c r="JE74" s="36"/>
      <c r="JF74" s="36"/>
      <c r="JG74" s="36"/>
      <c r="JH74" s="36"/>
      <c r="JI74" s="36"/>
      <c r="JJ74" s="36"/>
      <c r="JK74" s="36"/>
    </row>
    <row r="75" spans="1:271" s="250" customFormat="1">
      <c r="A75" s="36"/>
      <c r="B75" s="36"/>
      <c r="C75" s="41"/>
      <c r="D75" s="41"/>
      <c r="E75" s="41"/>
      <c r="F75" s="41"/>
      <c r="G75" s="265"/>
      <c r="H75" s="265"/>
      <c r="I75" s="265"/>
      <c r="J75" s="265"/>
      <c r="IV75" s="36"/>
      <c r="IW75" s="36"/>
      <c r="IX75" s="36"/>
      <c r="IY75" s="36"/>
      <c r="IZ75" s="36"/>
      <c r="JA75" s="36"/>
      <c r="JB75" s="36"/>
      <c r="JC75" s="36"/>
      <c r="JD75" s="36"/>
      <c r="JE75" s="36"/>
      <c r="JF75" s="36"/>
      <c r="JG75" s="36"/>
      <c r="JH75" s="36"/>
      <c r="JI75" s="36"/>
      <c r="JJ75" s="36"/>
      <c r="JK75" s="36"/>
    </row>
    <row r="76" spans="1:271" s="250" customFormat="1">
      <c r="A76" s="36"/>
      <c r="B76" s="36"/>
      <c r="C76" s="41"/>
      <c r="D76" s="41"/>
      <c r="E76" s="41"/>
      <c r="F76" s="41"/>
      <c r="G76" s="265"/>
      <c r="H76" s="265"/>
      <c r="I76" s="265"/>
      <c r="J76" s="265"/>
      <c r="IV76" s="36"/>
      <c r="IW76" s="36"/>
      <c r="IX76" s="36"/>
      <c r="IY76" s="36"/>
      <c r="IZ76" s="36"/>
      <c r="JA76" s="36"/>
      <c r="JB76" s="36"/>
      <c r="JC76" s="36"/>
      <c r="JD76" s="36"/>
      <c r="JE76" s="36"/>
      <c r="JF76" s="36"/>
      <c r="JG76" s="36"/>
      <c r="JH76" s="36"/>
      <c r="JI76" s="36"/>
      <c r="JJ76" s="36"/>
      <c r="JK76" s="36"/>
    </row>
    <row r="77" spans="1:271" s="250" customFormat="1">
      <c r="A77" s="36"/>
      <c r="B77" s="36"/>
      <c r="C77" s="41"/>
      <c r="D77" s="41"/>
      <c r="E77" s="41"/>
      <c r="F77" s="41"/>
      <c r="G77" s="265"/>
      <c r="H77" s="265"/>
      <c r="I77" s="265"/>
      <c r="J77" s="265"/>
      <c r="IV77" s="36"/>
      <c r="IW77" s="36"/>
      <c r="IX77" s="36"/>
      <c r="IY77" s="36"/>
      <c r="IZ77" s="36"/>
      <c r="JA77" s="36"/>
      <c r="JB77" s="36"/>
      <c r="JC77" s="36"/>
      <c r="JD77" s="36"/>
      <c r="JE77" s="36"/>
      <c r="JF77" s="36"/>
      <c r="JG77" s="36"/>
      <c r="JH77" s="36"/>
      <c r="JI77" s="36"/>
      <c r="JJ77" s="36"/>
      <c r="JK77" s="36"/>
    </row>
    <row r="78" spans="1:271" s="250" customFormat="1">
      <c r="A78" s="36"/>
      <c r="B78" s="36"/>
      <c r="C78" s="41"/>
      <c r="D78" s="41"/>
      <c r="E78" s="41"/>
      <c r="F78" s="41"/>
      <c r="G78" s="265"/>
      <c r="H78" s="265"/>
      <c r="I78" s="265"/>
      <c r="J78" s="265"/>
      <c r="IV78" s="36"/>
      <c r="IW78" s="36"/>
      <c r="IX78" s="36"/>
      <c r="IY78" s="36"/>
      <c r="IZ78" s="36"/>
      <c r="JA78" s="36"/>
      <c r="JB78" s="36"/>
      <c r="JC78" s="36"/>
      <c r="JD78" s="36"/>
      <c r="JE78" s="36"/>
      <c r="JF78" s="36"/>
      <c r="JG78" s="36"/>
      <c r="JH78" s="36"/>
      <c r="JI78" s="36"/>
      <c r="JJ78" s="36"/>
      <c r="JK78" s="36"/>
    </row>
    <row r="79" spans="1:271" s="250" customFormat="1">
      <c r="A79" s="36"/>
      <c r="B79" s="36"/>
      <c r="C79" s="41"/>
      <c r="D79" s="41"/>
      <c r="E79" s="41"/>
      <c r="F79" s="41"/>
      <c r="G79" s="265"/>
      <c r="H79" s="265"/>
      <c r="I79" s="265"/>
      <c r="J79" s="265"/>
      <c r="IV79" s="36"/>
      <c r="IW79" s="36"/>
      <c r="IX79" s="36"/>
      <c r="IY79" s="36"/>
      <c r="IZ79" s="36"/>
      <c r="JA79" s="36"/>
      <c r="JB79" s="36"/>
      <c r="JC79" s="36"/>
      <c r="JD79" s="36"/>
      <c r="JE79" s="36"/>
      <c r="JF79" s="36"/>
      <c r="JG79" s="36"/>
      <c r="JH79" s="36"/>
      <c r="JI79" s="36"/>
      <c r="JJ79" s="36"/>
      <c r="JK79" s="36"/>
    </row>
    <row r="80" spans="1:271" s="250" customFormat="1">
      <c r="A80" s="36"/>
      <c r="B80" s="36"/>
      <c r="C80" s="41"/>
      <c r="D80" s="41"/>
      <c r="E80" s="41"/>
      <c r="F80" s="41"/>
      <c r="G80" s="265"/>
      <c r="H80" s="265"/>
      <c r="I80" s="265"/>
      <c r="J80" s="265"/>
      <c r="IV80" s="36"/>
      <c r="IW80" s="36"/>
      <c r="IX80" s="36"/>
      <c r="IY80" s="36"/>
      <c r="IZ80" s="36"/>
      <c r="JA80" s="36"/>
      <c r="JB80" s="36"/>
      <c r="JC80" s="36"/>
      <c r="JD80" s="36"/>
      <c r="JE80" s="36"/>
      <c r="JF80" s="36"/>
      <c r="JG80" s="36"/>
      <c r="JH80" s="36"/>
      <c r="JI80" s="36"/>
      <c r="JJ80" s="36"/>
      <c r="JK80" s="36"/>
    </row>
    <row r="81" spans="1:271" s="250" customFormat="1">
      <c r="A81" s="36"/>
      <c r="B81" s="36"/>
      <c r="C81" s="41"/>
      <c r="D81" s="41"/>
      <c r="E81" s="41"/>
      <c r="F81" s="41"/>
      <c r="G81" s="265"/>
      <c r="H81" s="265"/>
      <c r="I81" s="265"/>
      <c r="J81" s="265"/>
      <c r="IV81" s="36"/>
      <c r="IW81" s="36"/>
      <c r="IX81" s="36"/>
      <c r="IY81" s="36"/>
      <c r="IZ81" s="36"/>
      <c r="JA81" s="36"/>
      <c r="JB81" s="36"/>
      <c r="JC81" s="36"/>
      <c r="JD81" s="36"/>
      <c r="JE81" s="36"/>
      <c r="JF81" s="36"/>
      <c r="JG81" s="36"/>
      <c r="JH81" s="36"/>
      <c r="JI81" s="36"/>
      <c r="JJ81" s="36"/>
      <c r="JK81" s="36"/>
    </row>
    <row r="82" spans="1:271" s="250" customFormat="1">
      <c r="A82" s="36"/>
      <c r="B82" s="36"/>
      <c r="C82" s="41"/>
      <c r="D82" s="41"/>
      <c r="E82" s="41"/>
      <c r="F82" s="41"/>
      <c r="G82" s="265"/>
      <c r="H82" s="265"/>
      <c r="I82" s="265"/>
      <c r="J82" s="265"/>
      <c r="IV82" s="36"/>
      <c r="IW82" s="36"/>
      <c r="IX82" s="36"/>
      <c r="IY82" s="36"/>
      <c r="IZ82" s="36"/>
      <c r="JA82" s="36"/>
      <c r="JB82" s="36"/>
      <c r="JC82" s="36"/>
      <c r="JD82" s="36"/>
      <c r="JE82" s="36"/>
      <c r="JF82" s="36"/>
      <c r="JG82" s="36"/>
      <c r="JH82" s="36"/>
      <c r="JI82" s="36"/>
      <c r="JJ82" s="36"/>
      <c r="JK82" s="36"/>
    </row>
    <row r="83" spans="1:271" s="250" customFormat="1">
      <c r="A83" s="36"/>
      <c r="B83" s="36"/>
      <c r="C83" s="41"/>
      <c r="D83" s="41"/>
      <c r="E83" s="41"/>
      <c r="F83" s="41"/>
      <c r="G83" s="265"/>
      <c r="H83" s="265"/>
      <c r="I83" s="265"/>
      <c r="J83" s="265"/>
      <c r="IV83" s="36"/>
      <c r="IW83" s="36"/>
      <c r="IX83" s="36"/>
      <c r="IY83" s="36"/>
      <c r="IZ83" s="36"/>
      <c r="JA83" s="36"/>
      <c r="JB83" s="36"/>
      <c r="JC83" s="36"/>
      <c r="JD83" s="36"/>
      <c r="JE83" s="36"/>
      <c r="JF83" s="36"/>
      <c r="JG83" s="36"/>
      <c r="JH83" s="36"/>
      <c r="JI83" s="36"/>
      <c r="JJ83" s="36"/>
      <c r="JK83" s="36"/>
    </row>
    <row r="84" spans="1:271" s="250" customFormat="1">
      <c r="A84" s="36"/>
      <c r="B84" s="36"/>
      <c r="C84" s="41"/>
      <c r="D84" s="41"/>
      <c r="E84" s="41"/>
      <c r="F84" s="41"/>
      <c r="G84" s="265"/>
      <c r="H84" s="265"/>
      <c r="I84" s="265"/>
      <c r="J84" s="265"/>
      <c r="IV84" s="36"/>
      <c r="IW84" s="36"/>
      <c r="IX84" s="36"/>
      <c r="IY84" s="36"/>
      <c r="IZ84" s="36"/>
      <c r="JA84" s="36"/>
      <c r="JB84" s="36"/>
      <c r="JC84" s="36"/>
      <c r="JD84" s="36"/>
      <c r="JE84" s="36"/>
      <c r="JF84" s="36"/>
      <c r="JG84" s="36"/>
      <c r="JH84" s="36"/>
      <c r="JI84" s="36"/>
      <c r="JJ84" s="36"/>
      <c r="JK84" s="36"/>
    </row>
    <row r="85" spans="1:271" s="250" customFormat="1">
      <c r="A85" s="36"/>
      <c r="B85" s="36"/>
      <c r="C85" s="41"/>
      <c r="D85" s="41"/>
      <c r="E85" s="41"/>
      <c r="F85" s="41"/>
      <c r="G85" s="265"/>
      <c r="H85" s="265"/>
      <c r="I85" s="265"/>
      <c r="J85" s="265"/>
      <c r="IV85" s="36"/>
      <c r="IW85" s="36"/>
      <c r="IX85" s="36"/>
      <c r="IY85" s="36"/>
      <c r="IZ85" s="36"/>
      <c r="JA85" s="36"/>
      <c r="JB85" s="36"/>
      <c r="JC85" s="36"/>
      <c r="JD85" s="36"/>
      <c r="JE85" s="36"/>
      <c r="JF85" s="36"/>
      <c r="JG85" s="36"/>
      <c r="JH85" s="36"/>
      <c r="JI85" s="36"/>
      <c r="JJ85" s="36"/>
      <c r="JK85" s="36"/>
    </row>
    <row r="86" spans="1:271" s="250" customFormat="1">
      <c r="A86" s="36"/>
      <c r="B86" s="36"/>
      <c r="C86" s="41"/>
      <c r="D86" s="41"/>
      <c r="E86" s="41"/>
      <c r="F86" s="41"/>
      <c r="G86" s="265"/>
      <c r="H86" s="265"/>
      <c r="I86" s="265"/>
      <c r="J86" s="265"/>
      <c r="IV86" s="36"/>
      <c r="IW86" s="36"/>
      <c r="IX86" s="36"/>
      <c r="IY86" s="36"/>
      <c r="IZ86" s="36"/>
      <c r="JA86" s="36"/>
      <c r="JB86" s="36"/>
      <c r="JC86" s="36"/>
      <c r="JD86" s="36"/>
      <c r="JE86" s="36"/>
      <c r="JF86" s="36"/>
      <c r="JG86" s="36"/>
      <c r="JH86" s="36"/>
      <c r="JI86" s="36"/>
      <c r="JJ86" s="36"/>
      <c r="JK86" s="36"/>
    </row>
    <row r="87" spans="1:271" s="250" customFormat="1">
      <c r="A87" s="36"/>
      <c r="B87" s="36"/>
      <c r="C87" s="41"/>
      <c r="D87" s="41"/>
      <c r="E87" s="41"/>
      <c r="F87" s="41"/>
      <c r="G87" s="265"/>
      <c r="H87" s="265"/>
      <c r="I87" s="265"/>
      <c r="J87" s="265"/>
      <c r="IV87" s="36"/>
      <c r="IW87" s="36"/>
      <c r="IX87" s="36"/>
      <c r="IY87" s="36"/>
      <c r="IZ87" s="36"/>
      <c r="JA87" s="36"/>
      <c r="JB87" s="36"/>
      <c r="JC87" s="36"/>
      <c r="JD87" s="36"/>
      <c r="JE87" s="36"/>
      <c r="JF87" s="36"/>
      <c r="JG87" s="36"/>
      <c r="JH87" s="36"/>
      <c r="JI87" s="36"/>
      <c r="JJ87" s="36"/>
      <c r="JK87" s="36"/>
    </row>
    <row r="88" spans="1:271" s="250" customFormat="1">
      <c r="A88" s="36"/>
      <c r="B88" s="36"/>
      <c r="C88" s="41"/>
      <c r="D88" s="41"/>
      <c r="E88" s="41"/>
      <c r="F88" s="41"/>
      <c r="G88" s="265"/>
      <c r="H88" s="265"/>
      <c r="I88" s="265"/>
      <c r="J88" s="265"/>
      <c r="IV88" s="36"/>
      <c r="IW88" s="36"/>
      <c r="IX88" s="36"/>
      <c r="IY88" s="36"/>
      <c r="IZ88" s="36"/>
      <c r="JA88" s="36"/>
      <c r="JB88" s="36"/>
      <c r="JC88" s="36"/>
      <c r="JD88" s="36"/>
      <c r="JE88" s="36"/>
      <c r="JF88" s="36"/>
      <c r="JG88" s="36"/>
      <c r="JH88" s="36"/>
      <c r="JI88" s="36"/>
      <c r="JJ88" s="36"/>
      <c r="JK88" s="36"/>
    </row>
  </sheetData>
  <mergeCells count="20">
    <mergeCell ref="C3:IU3"/>
    <mergeCell ref="B4:B5"/>
    <mergeCell ref="C4:C5"/>
    <mergeCell ref="D4:D5"/>
    <mergeCell ref="E4:E5"/>
    <mergeCell ref="F4:F5"/>
    <mergeCell ref="G4:G5"/>
    <mergeCell ref="H4:H5"/>
    <mergeCell ref="I4:I5"/>
    <mergeCell ref="J4:J5"/>
    <mergeCell ref="E25:F25"/>
    <mergeCell ref="C13:J13"/>
    <mergeCell ref="GL4:HP4"/>
    <mergeCell ref="HQ4:IU4"/>
    <mergeCell ref="K4:AN4"/>
    <mergeCell ref="AO4:BS4"/>
    <mergeCell ref="BT4:CX4"/>
    <mergeCell ref="CY4:EB4"/>
    <mergeCell ref="EC4:FG4"/>
    <mergeCell ref="FH4:GK4"/>
  </mergeCells>
  <conditionalFormatting sqref="K17:GK18">
    <cfRule type="cellIs" dxfId="56" priority="109" operator="equal">
      <formula>"V"</formula>
    </cfRule>
    <cfRule type="cellIs" dxfId="55" priority="108" operator="equal">
      <formula>"PS"</formula>
    </cfRule>
    <cfRule type="cellIs" dxfId="54" priority="107" operator="equal">
      <formula>"CM"</formula>
    </cfRule>
    <cfRule type="cellIs" dxfId="53" priority="106" operator="equal">
      <formula>"PA"</formula>
    </cfRule>
    <cfRule type="cellIs" dxfId="52" priority="105" operator="equal">
      <formula>"DM"</formula>
    </cfRule>
    <cfRule type="cellIs" dxfId="51" priority="104" operator="equal">
      <formula>"PP"</formula>
    </cfRule>
    <cfRule type="cellIs" dxfId="50" priority="110" operator="equal">
      <formula>"S"</formula>
    </cfRule>
    <cfRule type="cellIs" dxfId="49" priority="102" operator="equal">
      <formula>T</formula>
    </cfRule>
    <cfRule type="cellIs" dxfId="48" priority="103" operator="equal">
      <formula>"PF"</formula>
    </cfRule>
  </conditionalFormatting>
  <conditionalFormatting sqref="K21:GK22 K23:IU24">
    <cfRule type="cellIs" dxfId="47" priority="92" operator="equal">
      <formula>10.5</formula>
    </cfRule>
    <cfRule type="cellIs" priority="91" operator="equal">
      <formula>"F"</formula>
    </cfRule>
  </conditionalFormatting>
  <conditionalFormatting sqref="K16:GQ16">
    <cfRule type="cellIs" dxfId="46" priority="36" operator="equal">
      <formula>"PA"</formula>
    </cfRule>
    <cfRule type="cellIs" dxfId="45" priority="32" operator="equal">
      <formula>T</formula>
    </cfRule>
    <cfRule type="cellIs" dxfId="44" priority="33" operator="equal">
      <formula>"PF"</formula>
    </cfRule>
    <cfRule type="cellIs" dxfId="43" priority="34" operator="equal">
      <formula>"PP"</formula>
    </cfRule>
    <cfRule type="cellIs" dxfId="42" priority="35" operator="equal">
      <formula>"DM"</formula>
    </cfRule>
    <cfRule type="cellIs" dxfId="41" priority="37" operator="equal">
      <formula>"CM"</formula>
    </cfRule>
    <cfRule type="cellIs" dxfId="40" priority="38" operator="equal">
      <formula>"PS"</formula>
    </cfRule>
    <cfRule type="cellIs" dxfId="39" priority="39" operator="equal">
      <formula>"V"</formula>
    </cfRule>
    <cfRule type="cellIs" dxfId="38" priority="40" operator="equal">
      <formula>"S"</formula>
    </cfRule>
  </conditionalFormatting>
  <conditionalFormatting sqref="K6:IU12 GL17:HF18 K21:IU24">
    <cfRule type="cellIs" dxfId="37" priority="80" operator="equal">
      <formula>"S"</formula>
    </cfRule>
    <cfRule type="cellIs" dxfId="36" priority="79" operator="equal">
      <formula>"V"</formula>
    </cfRule>
    <cfRule type="cellIs" dxfId="35" priority="78" operator="equal">
      <formula>"PS"</formula>
    </cfRule>
    <cfRule type="cellIs" dxfId="34" priority="76" operator="equal">
      <formula>"PA"</formula>
    </cfRule>
    <cfRule type="cellIs" dxfId="33" priority="75" operator="equal">
      <formula>"DM"</formula>
    </cfRule>
    <cfRule type="cellIs" dxfId="32" priority="74" operator="equal">
      <formula>"PP"</formula>
    </cfRule>
    <cfRule type="cellIs" dxfId="31" priority="73" operator="equal">
      <formula>"PF"</formula>
    </cfRule>
    <cfRule type="cellIs" dxfId="30" priority="77" operator="equal">
      <formula>"CM"</formula>
    </cfRule>
  </conditionalFormatting>
  <conditionalFormatting sqref="K6:IU12 GL21:IU22">
    <cfRule type="cellIs" dxfId="28" priority="71" operator="equal">
      <formula>"F"</formula>
    </cfRule>
  </conditionalFormatting>
  <conditionalFormatting sqref="K16:IU18">
    <cfRule type="cellIs" dxfId="27" priority="1" operator="equal">
      <formula>"F"</formula>
    </cfRule>
  </conditionalFormatting>
  <conditionalFormatting sqref="GR16:HE16">
    <cfRule type="cellIs" dxfId="26" priority="8" operator="equal">
      <formula>"PS"</formula>
    </cfRule>
    <cfRule type="cellIs" dxfId="25" priority="10" operator="equal">
      <formula>"S"</formula>
    </cfRule>
    <cfRule type="cellIs" dxfId="24" priority="9" operator="equal">
      <formula>"V"</formula>
    </cfRule>
    <cfRule type="cellIs" dxfId="23" priority="7" operator="equal">
      <formula>"CM"</formula>
    </cfRule>
    <cfRule type="cellIs" dxfId="22" priority="6" operator="equal">
      <formula>"PA"</formula>
    </cfRule>
    <cfRule type="cellIs" dxfId="21" priority="5" operator="equal">
      <formula>"DM"</formula>
    </cfRule>
    <cfRule type="cellIs" dxfId="20" priority="4" operator="equal">
      <formula>"PP"</formula>
    </cfRule>
    <cfRule type="cellIs" dxfId="19" priority="3" operator="equal">
      <formula>"PF"</formula>
    </cfRule>
  </conditionalFormatting>
  <conditionalFormatting sqref="HF16:IU16">
    <cfRule type="cellIs" dxfId="17" priority="55" operator="equal">
      <formula>"DM"</formula>
    </cfRule>
    <cfRule type="cellIs" dxfId="16" priority="56" operator="equal">
      <formula>"PA"</formula>
    </cfRule>
    <cfRule type="cellIs" dxfId="15" priority="57" operator="equal">
      <formula>"CM"</formula>
    </cfRule>
    <cfRule type="cellIs" dxfId="14" priority="58" operator="equal">
      <formula>"PS"</formula>
    </cfRule>
    <cfRule type="cellIs" dxfId="13" priority="59" operator="equal">
      <formula>"V"</formula>
    </cfRule>
    <cfRule type="cellIs" dxfId="12" priority="52" operator="equal">
      <formula>T</formula>
    </cfRule>
    <cfRule type="cellIs" dxfId="11" priority="53" operator="equal">
      <formula>"PF"</formula>
    </cfRule>
    <cfRule type="cellIs" dxfId="10" priority="60" operator="equal">
      <formula>"S"</formula>
    </cfRule>
    <cfRule type="cellIs" dxfId="9" priority="54" operator="equal">
      <formula>"PP"</formula>
    </cfRule>
  </conditionalFormatting>
  <conditionalFormatting sqref="HG17:IU18">
    <cfRule type="cellIs" dxfId="8" priority="45" operator="equal">
      <formula>"DM"</formula>
    </cfRule>
    <cfRule type="cellIs" dxfId="7" priority="50" operator="equal">
      <formula>"S"</formula>
    </cfRule>
    <cfRule type="cellIs" dxfId="6" priority="49" operator="equal">
      <formula>"V"</formula>
    </cfRule>
    <cfRule type="cellIs" dxfId="5" priority="48" operator="equal">
      <formula>"PS"</formula>
    </cfRule>
    <cfRule type="cellIs" dxfId="4" priority="47" operator="equal">
      <formula>"CM"</formula>
    </cfRule>
    <cfRule type="cellIs" dxfId="3" priority="46" operator="equal">
      <formula>"PA"</formula>
    </cfRule>
    <cfRule type="cellIs" dxfId="2" priority="44" operator="equal">
      <formula>"PP"</formula>
    </cfRule>
    <cfRule type="cellIs" dxfId="1" priority="43" operator="equal">
      <formula>"PF"</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72" operator="containsText" id="{EDCD28C8-7DC7-41D5-84F2-567687E2C98F}">
            <xm:f>NOT(ISERROR(SEARCH($E$27,K6)))</xm:f>
            <xm:f>$E$27</xm:f>
            <x14:dxf>
              <fill>
                <patternFill>
                  <bgColor rgb="FF92D050"/>
                </patternFill>
              </fill>
            </x14:dxf>
          </x14:cfRule>
          <xm:sqref>K6:IU12 GL21:IU22 HG17:IU17 GL17:HF18</xm:sqref>
        </x14:conditionalFormatting>
        <x14:conditionalFormatting xmlns:xm="http://schemas.microsoft.com/office/excel/2006/main">
          <x14:cfRule type="containsText" priority="2" operator="containsText" id="{EF7FF5F0-BAA6-42AF-AF06-2B763AC3A593}">
            <xm:f>NOT(ISERROR(SEARCH($E$27,GR16)))</xm:f>
            <xm:f>$E$27</xm:f>
            <x14:dxf>
              <fill>
                <patternFill>
                  <bgColor rgb="FF92D050"/>
                </patternFill>
              </fill>
            </x14:dxf>
          </x14:cfRule>
          <xm:sqref>GR16:HE16</xm:sqref>
        </x14:conditionalFormatting>
        <x14:conditionalFormatting xmlns:xm="http://schemas.microsoft.com/office/excel/2006/main">
          <x14:cfRule type="containsText" priority="42" operator="containsText" id="{9CD9A5C0-EFA9-4262-9CF5-CC3490CAF99D}">
            <xm:f>NOT(ISERROR(SEARCH($E$27,HG18)))</xm:f>
            <xm:f>$E$27</xm:f>
            <x14:dxf>
              <fill>
                <patternFill>
                  <bgColor rgb="FF92D050"/>
                </patternFill>
              </fill>
            </x14:dxf>
          </x14:cfRule>
          <xm:sqref>HG18:IU18</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AA44"/>
  <sheetViews>
    <sheetView zoomScale="85" zoomScaleNormal="85" workbookViewId="0">
      <selection activeCell="H19" sqref="H19"/>
    </sheetView>
  </sheetViews>
  <sheetFormatPr baseColWidth="10" defaultColWidth="11.5546875" defaultRowHeight="14.4"/>
  <cols>
    <col min="2" max="2" width="23.44140625" bestFit="1" customWidth="1"/>
  </cols>
  <sheetData>
    <row r="1" spans="1:27">
      <c r="A1" s="401" t="s">
        <v>1848</v>
      </c>
      <c r="B1" s="401"/>
      <c r="C1" s="401"/>
      <c r="D1" s="401"/>
      <c r="E1" s="401"/>
      <c r="F1" s="401"/>
      <c r="G1" s="401"/>
      <c r="H1" s="401"/>
      <c r="I1" s="401"/>
    </row>
    <row r="2" spans="1:27">
      <c r="A2" s="401"/>
      <c r="B2" s="401"/>
      <c r="C2" s="401"/>
      <c r="D2" s="401"/>
      <c r="E2" s="401"/>
      <c r="F2" s="401"/>
      <c r="G2" s="401"/>
      <c r="H2" s="401"/>
      <c r="I2" s="401"/>
    </row>
    <row r="3" spans="1:27">
      <c r="A3" s="401"/>
      <c r="B3" s="401"/>
      <c r="C3" s="401"/>
      <c r="D3" s="401"/>
      <c r="E3" s="401"/>
      <c r="F3" s="401"/>
      <c r="G3" s="401"/>
      <c r="H3" s="401"/>
      <c r="I3" s="401"/>
      <c r="AA3" t="s">
        <v>1872</v>
      </c>
    </row>
    <row r="4" spans="1:27">
      <c r="A4" s="215" t="s">
        <v>31</v>
      </c>
      <c r="B4" s="215" t="s">
        <v>1849</v>
      </c>
      <c r="C4" s="215" t="s">
        <v>125</v>
      </c>
      <c r="D4" s="215" t="s">
        <v>126</v>
      </c>
      <c r="E4" s="215" t="s">
        <v>120</v>
      </c>
      <c r="F4" s="215" t="s">
        <v>121</v>
      </c>
      <c r="G4" s="215" t="s">
        <v>122</v>
      </c>
      <c r="H4" s="215" t="s">
        <v>123</v>
      </c>
      <c r="I4" s="215" t="s">
        <v>124</v>
      </c>
    </row>
    <row r="5" spans="1:27">
      <c r="A5" s="215" t="s">
        <v>1850</v>
      </c>
      <c r="B5" s="216" t="s">
        <v>1851</v>
      </c>
      <c r="C5" s="217">
        <f>RUTINA!X1</f>
        <v>45374</v>
      </c>
      <c r="D5" s="217">
        <f>RUTINA!Y1</f>
        <v>45375</v>
      </c>
      <c r="E5" s="217">
        <f>RUTINA!Z1</f>
        <v>45376</v>
      </c>
      <c r="F5" s="217">
        <f>RUTINA!AA1</f>
        <v>45377</v>
      </c>
      <c r="G5" s="217">
        <f>RUTINA!AB1</f>
        <v>45378</v>
      </c>
      <c r="H5" s="217">
        <f>RUTINA!AC1</f>
        <v>45379</v>
      </c>
      <c r="I5" s="217">
        <f>RUTINA!AD1</f>
        <v>45380</v>
      </c>
    </row>
    <row r="6" spans="1:27">
      <c r="A6" s="402" t="s">
        <v>13</v>
      </c>
      <c r="B6" s="218" t="s">
        <v>1852</v>
      </c>
      <c r="C6" s="219">
        <f>COUNTIFS(RUTINA!B4:B1048576,"PM01",RUTINA!J4:J1048576,'Analisis OT x HH'!C5)</f>
        <v>27</v>
      </c>
      <c r="D6" s="219">
        <f>COUNTIFS(RUTINA!B4:B1048576,"PM01",RUTINA!J4:J1048576,'Analisis OT x HH'!D5)</f>
        <v>18</v>
      </c>
      <c r="E6" s="219">
        <f>COUNTIFS(RUTINA!B4:B1048576,"PM01",RUTINA!J4:J1048576,'Analisis OT x HH'!E5)</f>
        <v>30</v>
      </c>
      <c r="F6" s="219">
        <f>COUNTIFS(RUTINA!B4:B1048576,"PM01",RUTINA!J4:J1048576,'Analisis OT x HH'!F5)</f>
        <v>30</v>
      </c>
      <c r="G6" s="219">
        <f>COUNTIFS(RUTINA!B4:B1048576,"PM01",RUTINA!J4:J1048576,'Analisis OT x HH'!G5)</f>
        <v>31</v>
      </c>
      <c r="H6" s="219">
        <f>COUNTIFS(RUTINA!B4:B1048576,"PM01",RUTINA!J4:J1048576,'Analisis OT x HH'!H5)</f>
        <v>25</v>
      </c>
      <c r="I6" s="219">
        <f>COUNTIFS(RUTINA!B4:B1048576,"PM01",RUTINA!J4:J1048576,'Analisis OT x HH'!I5)</f>
        <v>22</v>
      </c>
    </row>
    <row r="7" spans="1:27">
      <c r="A7" s="402"/>
      <c r="B7" s="218" t="s">
        <v>1853</v>
      </c>
      <c r="C7" s="219">
        <f>COUNTIFS(RUTINA!$B$4:$B$1048576,"PM01",RUTINA!$AE$4:$AE$1048576,"Ejecutada",RUTINA!$K$4:$K$1048576,'Analisis OT x HH'!C5)</f>
        <v>27</v>
      </c>
      <c r="D7" s="219">
        <f>COUNTIFS(RUTINA!$B$4:$B$1048576,"PM01",RUTINA!$AE$4:$AE$1048576,"Ejecutada",RUTINA!$K$4:$K$1048576,'Analisis OT x HH'!D5)</f>
        <v>18</v>
      </c>
      <c r="E7" s="219">
        <f>COUNTIFS(RUTINA!$B$4:$B$1048576,"PM01",RUTINA!$AE$4:$AE$1048576,"Ejecutada",RUTINA!$K$4:$K$1048576,'Analisis OT x HH'!E5)</f>
        <v>29</v>
      </c>
      <c r="F7" s="219">
        <f>COUNTIFS(RUTINA!$B$4:$B$1048576,"PM01",RUTINA!$AE$4:$AE$1048576,"Ejecutada",RUTINA!$K$4:$K$1048576,'Analisis OT x HH'!F5)</f>
        <v>29</v>
      </c>
      <c r="G7" s="219">
        <f>COUNTIFS(RUTINA!$B$4:$B$1048576,"PM01",RUTINA!$AE$4:$AE$1048576,"Ejecutada",RUTINA!$K$4:$K$1048576,'Analisis OT x HH'!G5)</f>
        <v>30</v>
      </c>
      <c r="H7" s="219">
        <f>COUNTIFS(RUTINA!$B$4:$B$1048576,"PM01",RUTINA!$AE$4:$AE$1048576,"Ejecutada",RUTINA!$K$4:$K$1048576,'Analisis OT x HH'!H5)</f>
        <v>24</v>
      </c>
      <c r="I7" s="219">
        <f>COUNTIFS(RUTINA!$B$4:$B$1048576,"PM01",RUTINA!$AE$4:$AE$1048576,"Ejecutada",RUTINA!$K$4:$K$1048576,'Analisis OT x HH'!I5)</f>
        <v>20</v>
      </c>
    </row>
    <row r="8" spans="1:27">
      <c r="A8" s="402"/>
      <c r="B8" s="218" t="s">
        <v>1854</v>
      </c>
      <c r="C8" s="220">
        <f>IFERROR(C7/C15,0)</f>
        <v>0.72972972972972971</v>
      </c>
      <c r="D8" s="220">
        <f t="shared" ref="D8:I8" si="0">IFERROR(D7/D15,0)</f>
        <v>0.52941176470588236</v>
      </c>
      <c r="E8" s="220">
        <f t="shared" si="0"/>
        <v>0.72499999999999998</v>
      </c>
      <c r="F8" s="220">
        <f>IFERROR(F7/F15,0)</f>
        <v>0.72499999999999998</v>
      </c>
      <c r="G8" s="220">
        <f t="shared" si="0"/>
        <v>0.75</v>
      </c>
      <c r="H8" s="220">
        <f t="shared" si="0"/>
        <v>0.70588235294117652</v>
      </c>
      <c r="I8" s="220">
        <f t="shared" si="0"/>
        <v>0.68965517241379315</v>
      </c>
    </row>
    <row r="9" spans="1:27">
      <c r="A9" s="403" t="s">
        <v>1855</v>
      </c>
      <c r="B9" s="221" t="s">
        <v>1852</v>
      </c>
      <c r="C9" s="222">
        <f>COUNTIFS(RUTINA!B4:B1048576,"PM02",RUTINA!J4:J1048576,'Analisis OT x HH'!C5)</f>
        <v>9</v>
      </c>
      <c r="D9" s="222">
        <f>COUNTIFS(RUTINA!B4:B1048576,"PM02",RUTINA!J4:J1048576,'Analisis OT x HH'!D5)</f>
        <v>15</v>
      </c>
      <c r="E9" s="222">
        <f>COUNTIFS(RUTINA!B4:B1048576,"PM02",RUTINA!J4:J1048576,'Analisis OT x HH'!E5)</f>
        <v>11</v>
      </c>
      <c r="F9" s="222">
        <f>COUNTIFS(RUTINA!B4:B1048576,"PM02",RUTINA!J4:J1048576,'Analisis OT x HH'!F5)</f>
        <v>10</v>
      </c>
      <c r="G9" s="222">
        <f>COUNTIFS(RUTINA!B4:B1048576,"PM02",RUTINA!J4:J1048576,'Analisis OT x HH'!G5)</f>
        <v>10</v>
      </c>
      <c r="H9" s="222">
        <f>COUNTIFS(RUTINA!B4:B1048576,"PM02",RUTINA!J4:J1048576,'Analisis OT x HH'!H5)</f>
        <v>9</v>
      </c>
      <c r="I9" s="222">
        <f>COUNTIFS(RUTINA!B4:B1048576,"PM02",RUTINA!J4:J1048576,'Analisis OT x HH'!I5)</f>
        <v>7</v>
      </c>
    </row>
    <row r="10" spans="1:27">
      <c r="A10" s="403"/>
      <c r="B10" s="221" t="s">
        <v>1853</v>
      </c>
      <c r="C10" s="222">
        <f>COUNTIFS(RUTINA!$B$4:$B$1048576,"PM02",RUTINA!$AE$4:$AE$1048576,"Ejecutada",RUTINA!$K$4:$K$1048576,'Analisis OT x HH'!C5)</f>
        <v>9</v>
      </c>
      <c r="D10" s="222">
        <f>COUNTIFS(RUTINA!$B$4:$B$1048576,"PM02",RUTINA!$AE$4:$AE$1048576,"Ejecutada",RUTINA!$K$4:$K$1048576,'Analisis OT x HH'!D5)</f>
        <v>15</v>
      </c>
      <c r="E10" s="222">
        <f>COUNTIFS(RUTINA!$B$4:$B$1048576,"PM02",RUTINA!$AE$4:$AE$1048576,"Ejecutada",RUTINA!$K$4:$K$1048576,'Analisis OT x HH'!E5)</f>
        <v>11</v>
      </c>
      <c r="F10" s="222">
        <f>COUNTIFS(RUTINA!$B$4:$B$1048576,"PM02",RUTINA!$AE$4:$AE$1048576,"Ejecutada",RUTINA!$K$4:$K$1048576,'Analisis OT x HH'!F5)</f>
        <v>10</v>
      </c>
      <c r="G10" s="222">
        <f>COUNTIFS(RUTINA!$B$4:$B$1048576,"PM02",RUTINA!$AE$4:$AE$1048576,"Ejecutada",RUTINA!$K$4:$K$1048576,'Analisis OT x HH'!G5)</f>
        <v>10</v>
      </c>
      <c r="H10" s="222">
        <f>COUNTIFS(RUTINA!$B$4:$B$1048576,"PM02",RUTINA!$AE$4:$AE$1048576,"Ejecutada",RUTINA!$K$4:$K$1048576,'Analisis OT x HH'!H5)</f>
        <v>9</v>
      </c>
      <c r="I10" s="222">
        <f>COUNTIFS(RUTINA!$B$4:$B$1048576,"PM02",RUTINA!$AE$4:$AE$1048576,"Ejecutada",RUTINA!$K$4:$K$1048576,'Analisis OT x HH'!I5)</f>
        <v>6</v>
      </c>
    </row>
    <row r="11" spans="1:27">
      <c r="A11" s="403"/>
      <c r="B11" s="221" t="s">
        <v>1856</v>
      </c>
      <c r="C11" s="223">
        <f>IFERROR(C10/C15,0)</f>
        <v>0.24324324324324326</v>
      </c>
      <c r="D11" s="223">
        <f t="shared" ref="D11:I11" si="1">IFERROR(D10/D15,0)</f>
        <v>0.44117647058823528</v>
      </c>
      <c r="E11" s="223">
        <f t="shared" si="1"/>
        <v>0.27500000000000002</v>
      </c>
      <c r="F11" s="223">
        <f t="shared" si="1"/>
        <v>0.25</v>
      </c>
      <c r="G11" s="223">
        <f t="shared" si="1"/>
        <v>0.25</v>
      </c>
      <c r="H11" s="223">
        <f t="shared" si="1"/>
        <v>0.26470588235294118</v>
      </c>
      <c r="I11" s="223">
        <f t="shared" si="1"/>
        <v>0.20689655172413793</v>
      </c>
    </row>
    <row r="12" spans="1:27">
      <c r="A12" s="402" t="s">
        <v>83</v>
      </c>
      <c r="B12" s="218" t="s">
        <v>1853</v>
      </c>
      <c r="C12" s="219">
        <f>COUNTIFS(RUTINA!B4:B264,"PM03",RUTINA!AE4:AE264,"ADICIONAL",RUTINA!K4:K264,'Analisis OT x HH'!C5)</f>
        <v>1</v>
      </c>
      <c r="D12" s="219">
        <f>COUNTIFS(RUTINA!B4:B264,"PM03",RUTINA!AE4:AE264,"ADICIONAL",RUTINA!K4:K264,'Analisis OT x HH'!D5)</f>
        <v>1</v>
      </c>
      <c r="E12" s="219">
        <f>COUNTIFS(RUTINA!B4:B264,"PM03",RUTINA!AE4:AE264,"ADICIONAL",RUTINA!K4:K264,'Analisis OT x HH'!E5)</f>
        <v>0</v>
      </c>
      <c r="F12" s="219">
        <f>COUNTIFS(RUTINA!B4:B264,"PM03",RUTINA!AE4:AE264,"ADICIONAL",RUTINA!K4:K264,'Analisis OT x HH'!F5)</f>
        <v>1</v>
      </c>
      <c r="G12" s="219">
        <f>COUNTIFS(RUTINA!B4:B264,"PM03",RUTINA!AE4:AE264,"ADICIONAL",RUTINA!K4:K264,'Analisis OT x HH'!G5)</f>
        <v>0</v>
      </c>
      <c r="H12" s="219">
        <f>COUNTIFS(RUTINA!B4:B264,"PM03",RUTINA!AE4:AE264,"ADICIONAL",RUTINA!K4:K264,'Analisis OT x HH'!H5)</f>
        <v>1</v>
      </c>
      <c r="I12" s="219">
        <f>COUNTIFS(RUTINA!B4:B264,"PM03",RUTINA!AE4:AE264,"ADICIONAL",RUTINA!K4:K264,'Analisis OT x HH'!I5)</f>
        <v>3</v>
      </c>
    </row>
    <row r="13" spans="1:27">
      <c r="A13" s="402"/>
      <c r="B13" s="218" t="s">
        <v>1857</v>
      </c>
      <c r="C13" s="220">
        <f>IFERROR(C12/C15,0)</f>
        <v>2.7027027027027029E-2</v>
      </c>
      <c r="D13" s="220">
        <f t="shared" ref="D13:I13" si="2">IFERROR(D12/D15,0)</f>
        <v>2.9411764705882353E-2</v>
      </c>
      <c r="E13" s="220">
        <f t="shared" si="2"/>
        <v>0</v>
      </c>
      <c r="F13" s="220">
        <f t="shared" si="2"/>
        <v>2.5000000000000001E-2</v>
      </c>
      <c r="G13" s="220">
        <f t="shared" si="2"/>
        <v>0</v>
      </c>
      <c r="H13" s="220">
        <f t="shared" si="2"/>
        <v>2.9411764705882353E-2</v>
      </c>
      <c r="I13" s="220">
        <f t="shared" si="2"/>
        <v>0.10344827586206896</v>
      </c>
    </row>
    <row r="14" spans="1:27">
      <c r="A14" s="403" t="s">
        <v>1858</v>
      </c>
      <c r="B14" s="221" t="s">
        <v>1859</v>
      </c>
      <c r="C14" s="222">
        <f>C6+C9</f>
        <v>36</v>
      </c>
      <c r="D14" s="222">
        <f t="shared" ref="D14:I14" si="3">D6+D9</f>
        <v>33</v>
      </c>
      <c r="E14" s="222">
        <f t="shared" si="3"/>
        <v>41</v>
      </c>
      <c r="F14" s="222">
        <f t="shared" si="3"/>
        <v>40</v>
      </c>
      <c r="G14" s="222">
        <f t="shared" si="3"/>
        <v>41</v>
      </c>
      <c r="H14" s="222">
        <f t="shared" si="3"/>
        <v>34</v>
      </c>
      <c r="I14" s="222">
        <f t="shared" si="3"/>
        <v>29</v>
      </c>
    </row>
    <row r="15" spans="1:27">
      <c r="A15" s="403"/>
      <c r="B15" s="221" t="s">
        <v>1860</v>
      </c>
      <c r="C15" s="222">
        <f t="shared" ref="C15:I15" si="4">C7+C10+C12</f>
        <v>37</v>
      </c>
      <c r="D15" s="222">
        <f t="shared" si="4"/>
        <v>34</v>
      </c>
      <c r="E15" s="222">
        <f t="shared" si="4"/>
        <v>40</v>
      </c>
      <c r="F15" s="222">
        <f t="shared" si="4"/>
        <v>40</v>
      </c>
      <c r="G15" s="222">
        <f t="shared" si="4"/>
        <v>40</v>
      </c>
      <c r="H15" s="222">
        <f t="shared" si="4"/>
        <v>34</v>
      </c>
      <c r="I15" s="222">
        <f t="shared" si="4"/>
        <v>29</v>
      </c>
    </row>
    <row r="16" spans="1:27">
      <c r="A16" s="403"/>
      <c r="B16" s="221" t="s">
        <v>1861</v>
      </c>
      <c r="C16" s="223">
        <f>IFERROR(C15/C14,0)</f>
        <v>1.0277777777777777</v>
      </c>
      <c r="D16" s="223">
        <f t="shared" ref="D16:I16" si="5">IFERROR(D15/D14,0)</f>
        <v>1.0303030303030303</v>
      </c>
      <c r="E16" s="223">
        <f>IFERROR(E15/E14,0)</f>
        <v>0.97560975609756095</v>
      </c>
      <c r="F16" s="223">
        <f>IFERROR(F15/F14,0)</f>
        <v>1</v>
      </c>
      <c r="G16" s="223">
        <f t="shared" si="5"/>
        <v>0.97560975609756095</v>
      </c>
      <c r="H16" s="223">
        <f t="shared" si="5"/>
        <v>1</v>
      </c>
      <c r="I16" s="223">
        <f t="shared" si="5"/>
        <v>1</v>
      </c>
    </row>
    <row r="21" spans="1:9">
      <c r="A21" s="401" t="s">
        <v>1862</v>
      </c>
      <c r="B21" s="401"/>
      <c r="C21" s="401"/>
      <c r="D21" s="401"/>
      <c r="E21" s="401"/>
      <c r="F21" s="401"/>
      <c r="G21" s="401"/>
      <c r="H21" s="401"/>
      <c r="I21" s="401"/>
    </row>
    <row r="22" spans="1:9">
      <c r="A22" s="401"/>
      <c r="B22" s="401"/>
      <c r="C22" s="401"/>
      <c r="D22" s="401"/>
      <c r="E22" s="401"/>
      <c r="F22" s="401"/>
      <c r="G22" s="401"/>
      <c r="H22" s="401"/>
      <c r="I22" s="401"/>
    </row>
    <row r="23" spans="1:9">
      <c r="A23" s="401"/>
      <c r="B23" s="401"/>
      <c r="C23" s="401"/>
      <c r="D23" s="401"/>
      <c r="E23" s="401"/>
      <c r="F23" s="401"/>
      <c r="G23" s="401"/>
      <c r="H23" s="401"/>
      <c r="I23" s="401"/>
    </row>
    <row r="24" spans="1:9">
      <c r="A24" s="224" t="s">
        <v>31</v>
      </c>
      <c r="B24" s="224" t="s">
        <v>1863</v>
      </c>
      <c r="C24" s="224" t="s">
        <v>125</v>
      </c>
      <c r="D24" s="224" t="s">
        <v>126</v>
      </c>
      <c r="E24" s="224" t="s">
        <v>120</v>
      </c>
      <c r="F24" s="224" t="s">
        <v>121</v>
      </c>
      <c r="G24" s="224" t="s">
        <v>122</v>
      </c>
      <c r="H24" s="224" t="s">
        <v>123</v>
      </c>
      <c r="I24" s="224" t="s">
        <v>124</v>
      </c>
    </row>
    <row r="25" spans="1:9">
      <c r="A25" s="224" t="s">
        <v>1864</v>
      </c>
      <c r="B25" s="225" t="s">
        <v>1865</v>
      </c>
      <c r="C25" s="226">
        <f>RUTINA!X1</f>
        <v>45374</v>
      </c>
      <c r="D25" s="226">
        <f>RUTINA!Y1</f>
        <v>45375</v>
      </c>
      <c r="E25" s="226">
        <f>RUTINA!Z1</f>
        <v>45376</v>
      </c>
      <c r="F25" s="226">
        <f>RUTINA!AA1</f>
        <v>45377</v>
      </c>
      <c r="G25" s="226">
        <f>RUTINA!AB1</f>
        <v>45378</v>
      </c>
      <c r="H25" s="226">
        <f>RUTINA!AC1</f>
        <v>45379</v>
      </c>
      <c r="I25" s="226">
        <f>RUTINA!AD1</f>
        <v>45380</v>
      </c>
    </row>
    <row r="26" spans="1:9">
      <c r="A26" s="228"/>
      <c r="B26" s="229" t="s">
        <v>1930</v>
      </c>
      <c r="C26" s="229">
        <v>81</v>
      </c>
      <c r="D26" s="229">
        <v>81</v>
      </c>
      <c r="E26" s="229">
        <v>81</v>
      </c>
      <c r="F26" s="229">
        <v>81</v>
      </c>
      <c r="G26" s="229">
        <v>81</v>
      </c>
      <c r="H26" s="229">
        <v>81</v>
      </c>
      <c r="I26" s="229">
        <v>81</v>
      </c>
    </row>
    <row r="27" spans="1:9">
      <c r="A27" s="398" t="s">
        <v>13</v>
      </c>
      <c r="B27" s="233" t="s">
        <v>1866</v>
      </c>
      <c r="C27" s="230">
        <f>SUMIFS(RUTINA!$AL$4:$AL$1048576,RUTINA!$B$4:$B$1048576,"PM01",RUTINA!$J$4:$J$1048576,'Analisis OT x HH'!C25)</f>
        <v>72</v>
      </c>
      <c r="D27" s="230">
        <f>SUMIFS(RUTINA!$AL$4:$AL$1048576,RUTINA!$B$4:$B$1048576,"PM01",RUTINA!$J$4:$J$1048576,'Analisis OT x HH'!D25)</f>
        <v>56</v>
      </c>
      <c r="E27" s="230">
        <f>SUMIFS(RUTINA!$AL$4:$AL$1048576,RUTINA!$B$4:$B$1048576,"PM01",RUTINA!$J$4:$J$1048576,'Analisis OT x HH'!E25)</f>
        <v>97</v>
      </c>
      <c r="F27" s="230">
        <f>SUMIFS(RUTINA!$AL$4:$AL$1048576,RUTINA!$B$4:$B$1048576,"PM01",RUTINA!$J$4:$J$1048576,'Analisis OT x HH'!F25)</f>
        <v>92</v>
      </c>
      <c r="G27" s="230">
        <f>SUMIFS(RUTINA!$AL$4:$AL$1048576,RUTINA!$B$4:$B$1048576,"PM01",RUTINA!$J$4:$J$1048576,'Analisis OT x HH'!G25)</f>
        <v>138</v>
      </c>
      <c r="H27" s="230">
        <f>SUMIFS(RUTINA!$AL$4:$AL$1048576,RUTINA!$B$4:$B$1048576,"PM01",RUTINA!$J$4:$J$1048576,'Analisis OT x HH'!H25)</f>
        <v>95</v>
      </c>
      <c r="I27" s="230">
        <f>SUMIFS(RUTINA!$AL$4:$AL$1048576,RUTINA!$B$4:$B$1048576,"PM01",RUTINA!$J$4:$J$1048576,'Analisis OT x HH'!I25)</f>
        <v>100</v>
      </c>
    </row>
    <row r="28" spans="1:9">
      <c r="A28" s="398"/>
      <c r="B28" s="233" t="s">
        <v>1867</v>
      </c>
      <c r="C28" s="230">
        <f>SUMIFS(RUTINA!$AM$4:$AM$1048576,RUTINA!$B$4:$B$1048576,"PM01",RUTINA!$K$4:$K$1048576,'Analisis OT x HH'!C25,RUTINA!$AE$4:$AE$1048576,"Ejecutada")</f>
        <v>72</v>
      </c>
      <c r="D28" s="230">
        <f>SUMIFS(RUTINA!$AM$4:$AM$1048576,RUTINA!$B$4:$B$1048576,"PM01",RUTINA!$K$4:$K$1048576,'Analisis OT x HH'!D25,RUTINA!$AE$4:$AE$1048576,"Ejecutada")</f>
        <v>56</v>
      </c>
      <c r="E28" s="230">
        <f>SUMIFS(RUTINA!$AM$4:$AM$1048576,RUTINA!$B$4:$B$1048576,"PM01",RUTINA!$K$4:$K$1048576,'Analisis OT x HH'!E25,RUTINA!$AE$4:$AE$1048576,"Ejecutada")</f>
        <v>88</v>
      </c>
      <c r="F28" s="230">
        <f>SUMIFS(RUTINA!$AM$4:$AM$1048576,RUTINA!$B$4:$B$1048576,"PM01",RUTINA!$K$4:$K$1048576,'Analisis OT x HH'!F25,RUTINA!$AE$4:$AE$1048576,"Ejecutada")</f>
        <v>88</v>
      </c>
      <c r="G28" s="230">
        <f>SUMIFS(RUTINA!$AM$4:$AM$1048576,RUTINA!$B$4:$B$1048576,"PM01",RUTINA!$K$4:$K$1048576,'Analisis OT x HH'!G25,RUTINA!$AE$4:$AE$1048576,"Ejecutada")</f>
        <v>111</v>
      </c>
      <c r="H28" s="230">
        <f>SUMIFS(RUTINA!$AM$4:$AM$1048576,RUTINA!$B$4:$B$1048576,"PM01",RUTINA!$K$4:$K$1048576,'Analisis OT x HH'!H25,RUTINA!$AE$4:$AE$1048576,"Ejecutada")</f>
        <v>89</v>
      </c>
      <c r="I28" s="230">
        <f>SUMIFS(RUTINA!$AM$4:$AM$1048576,RUTINA!$B$4:$B$1048576,"PM01",RUTINA!$K$4:$K$1048576,'Analisis OT x HH'!I25,RUTINA!$AE$4:$AE$1048576,"Ejecutada")</f>
        <v>73</v>
      </c>
    </row>
    <row r="29" spans="1:9">
      <c r="A29" s="398"/>
      <c r="B29" s="233" t="s">
        <v>1854</v>
      </c>
      <c r="C29" s="231">
        <f>IFERROR(C28/C36,0)</f>
        <v>0.62068965517241381</v>
      </c>
      <c r="D29" s="231">
        <f t="shared" ref="D29:I29" si="6">IFERROR(D28/D36,0)</f>
        <v>0.4148148148148148</v>
      </c>
      <c r="E29" s="231">
        <f t="shared" si="6"/>
        <v>0.6518518518518519</v>
      </c>
      <c r="F29" s="231">
        <f t="shared" si="6"/>
        <v>0.6518518518518519</v>
      </c>
      <c r="G29" s="231">
        <f t="shared" si="6"/>
        <v>0.82222222222222219</v>
      </c>
      <c r="H29" s="231">
        <f t="shared" si="6"/>
        <v>0.65925925925925921</v>
      </c>
      <c r="I29" s="231">
        <f t="shared" si="6"/>
        <v>0.72277227722772275</v>
      </c>
    </row>
    <row r="30" spans="1:9">
      <c r="A30" s="399" t="s">
        <v>1855</v>
      </c>
      <c r="B30" s="214" t="s">
        <v>1866</v>
      </c>
      <c r="C30" s="105">
        <f>SUMIFS(RUTINA!$AL$4:$AL$1048576,RUTINA!$B$4:$B$1048576,"PM02",RUTINA!$J$4:$J$1048576,'Analisis OT x HH'!C25)</f>
        <v>39</v>
      </c>
      <c r="D30" s="105">
        <f>SUMIFS(RUTINA!$AL$4:$AL$1048576,RUTINA!$B$4:$B$1048576,"PM02",RUTINA!$J$4:$J$1048576,'Analisis OT x HH'!D25)</f>
        <v>77</v>
      </c>
      <c r="E30" s="105">
        <f>SUMIFS(RUTINA!$AL$4:$AL$1048576,RUTINA!$B$4:$B$1048576,"PM02",RUTINA!$J$4:$J$1048576,'Analisis OT x HH'!E25)</f>
        <v>47</v>
      </c>
      <c r="F30" s="105">
        <f>SUMIFS(RUTINA!$AL$4:$AL$1048576,RUTINA!$B$4:$B$1048576,"PM02",RUTINA!$J$4:$J$1048576,'Analisis OT x HH'!F25)</f>
        <v>44</v>
      </c>
      <c r="G30" s="105">
        <f>SUMIFS(RUTINA!$AL$4:$AL$1048576,RUTINA!$B$4:$B$1048576,"PM02",RUTINA!$J$4:$J$1048576,'Analisis OT x HH'!G25)</f>
        <v>24</v>
      </c>
      <c r="H30" s="105">
        <f>SUMIFS(RUTINA!$AL$4:$AL$1048576,RUTINA!$B$4:$B$1048576,"PM02",RUTINA!$J$4:$J$1048576,'Analisis OT x HH'!H25)</f>
        <v>39</v>
      </c>
      <c r="I30" s="105">
        <f>SUMIFS(RUTINA!$AL$4:$AL$1048576,RUTINA!$B$4:$B$1048576,"PM02",RUTINA!$J$4:$J$1048576,'Analisis OT x HH'!I25)</f>
        <v>28</v>
      </c>
    </row>
    <row r="31" spans="1:9">
      <c r="A31" s="399"/>
      <c r="B31" s="214" t="s">
        <v>1867</v>
      </c>
      <c r="C31" s="105">
        <f>SUMIFS(RUTINA!$AM$4:$AM$1048576,RUTINA!$B$4:$B$1048576,"PM02",RUTINA!$K$4:$K$1048576,'Analisis OT x HH'!C25,RUTINA!$AE$4:$AE$1048576,"Ejecutada")</f>
        <v>39</v>
      </c>
      <c r="D31" s="105">
        <f>SUMIFS(RUTINA!$AM$4:$AM$1048576,RUTINA!$B$4:$B$1048576,"PM02",RUTINA!$K$4:$K$1048576,'Analisis OT x HH'!D25,RUTINA!$AE$4:$AE$1048576,"Ejecutada")</f>
        <v>77</v>
      </c>
      <c r="E31" s="105">
        <f>SUMIFS(RUTINA!$AM$4:$AM$1048576,RUTINA!$B$4:$B$1048576,"PM02",RUTINA!$K$4:$K$1048576,'Analisis OT x HH'!E25,RUTINA!$AE$4:$AE$1048576,"Ejecutada")</f>
        <v>47</v>
      </c>
      <c r="F31" s="105">
        <f>SUMIFS(RUTINA!$AM$4:$AM$1048576,RUTINA!$B$4:$B$1048576,"PM02",RUTINA!$K$4:$K$1048576,'Analisis OT x HH'!F25,RUTINA!$AE$4:$AE$1048576,"Ejecutada")</f>
        <v>44</v>
      </c>
      <c r="G31" s="105">
        <f>SUMIFS(RUTINA!$AM$4:$AM$1048576,RUTINA!$B$4:$B$1048576,"PM02",RUTINA!$K$4:$K$1048576,'Analisis OT x HH'!G25,RUTINA!$AE$4:$AE$1048576,"Ejecutada")</f>
        <v>24</v>
      </c>
      <c r="H31" s="105">
        <f>SUMIFS(RUTINA!$AM$4:$AM$1048576,RUTINA!$B$4:$B$1048576,"PM02",RUTINA!$K$4:$K$1048576,'Analisis OT x HH'!H25,RUTINA!$AE$4:$AE$1048576,"Ejecutada")</f>
        <v>39</v>
      </c>
      <c r="I31" s="105">
        <f>SUMIFS(RUTINA!$AM$4:$AM$1048576,RUTINA!$B$4:$B$1048576,"PM02",RUTINA!$K$4:$K$1048576,'Analisis OT x HH'!I25,RUTINA!$AE$4:$AE$1048576,"Ejecutada")</f>
        <v>19</v>
      </c>
    </row>
    <row r="32" spans="1:9">
      <c r="A32" s="399"/>
      <c r="B32" s="214" t="s">
        <v>1856</v>
      </c>
      <c r="C32" s="213">
        <f>IFERROR(C31/C36,0)</f>
        <v>0.33620689655172414</v>
      </c>
      <c r="D32" s="213">
        <f t="shared" ref="D32:I32" si="7">IFERROR(D31/D36,0)</f>
        <v>0.57037037037037042</v>
      </c>
      <c r="E32" s="213">
        <f t="shared" si="7"/>
        <v>0.34814814814814815</v>
      </c>
      <c r="F32" s="213">
        <f t="shared" si="7"/>
        <v>0.32592592592592595</v>
      </c>
      <c r="G32" s="213">
        <f t="shared" si="7"/>
        <v>0.17777777777777778</v>
      </c>
      <c r="H32" s="213">
        <f t="shared" si="7"/>
        <v>0.28888888888888886</v>
      </c>
      <c r="I32" s="213">
        <f t="shared" si="7"/>
        <v>0.18811881188118812</v>
      </c>
    </row>
    <row r="33" spans="1:11">
      <c r="A33" s="400" t="s">
        <v>83</v>
      </c>
      <c r="B33" s="234" t="s">
        <v>1867</v>
      </c>
      <c r="C33" s="227">
        <f>SUMIFS(RUTINA!$AM$4:$AM$1048576,RUTINA!$B$4:$B$1048576,"PM03",RUTINA!$K$4:$K$1048576,'Analisis OT x HH'!C25,RUTINA!$AE$4:$AE$1048576,"ADICIONAL")</f>
        <v>5</v>
      </c>
      <c r="D33" s="227">
        <f>SUMIFS(RUTINA!$AM$4:$AM$1048576,RUTINA!$B$4:$B$1048576,"PM03",RUTINA!$K$4:$K$1048576,'Analisis OT x HH'!D25,RUTINA!$AE$4:$AE$1048576,"ADICIONAL")</f>
        <v>2</v>
      </c>
      <c r="E33" s="227">
        <f>SUMIFS(RUTINA!$AM$4:$AM$1048576,RUTINA!$B$4:$B$1048576,"PM03",RUTINA!$K$4:$K$1048576,'Analisis OT x HH'!E25,RUTINA!$AE$4:$AE$1048576,"ADICIONAL")</f>
        <v>0</v>
      </c>
      <c r="F33" s="227">
        <f>SUMIFS(RUTINA!$AM$4:$AM$1048576,RUTINA!$B$4:$B$1048576,"PM03",RUTINA!$K$4:$K$1048576,'Analisis OT x HH'!F25,RUTINA!$AE$4:$AE$1048576,"ADICIONAL")</f>
        <v>3</v>
      </c>
      <c r="G33" s="227">
        <f>SUMIFS(RUTINA!$AM$4:$AM$1048576,RUTINA!$B$4:$B$1048576,"PM03",RUTINA!$K$4:$K$1048576,'Analisis OT x HH'!G25,RUTINA!$AE$4:$AE$1048576,"ADICIONAL")</f>
        <v>0</v>
      </c>
      <c r="H33" s="227">
        <f>SUMIFS(RUTINA!$AM$4:$AM$1048576,RUTINA!$B$4:$B$1048576,"PM03",RUTINA!$K$4:$K$1048576,'Analisis OT x HH'!H25,RUTINA!$AE$4:$AE$1048576,"ADICIONAL")</f>
        <v>7</v>
      </c>
      <c r="I33" s="227">
        <f>SUMIFS(RUTINA!$AM$4:$AM$1048576,RUTINA!$B$4:$B$1048576,"PM03",RUTINA!$K$4:$K$1048576,'Analisis OT x HH'!I25,RUTINA!$AE$4:$AE$1048576,"ADICIONAL")</f>
        <v>9</v>
      </c>
    </row>
    <row r="34" spans="1:11">
      <c r="A34" s="400"/>
      <c r="B34" s="234" t="s">
        <v>1857</v>
      </c>
      <c r="C34" s="232">
        <f>IFERROR(C33/C36,0)</f>
        <v>4.3103448275862072E-2</v>
      </c>
      <c r="D34" s="232">
        <f t="shared" ref="D34:I34" si="8">IFERROR(D33/D36,0)</f>
        <v>1.4814814814814815E-2</v>
      </c>
      <c r="E34" s="232">
        <f t="shared" si="8"/>
        <v>0</v>
      </c>
      <c r="F34" s="232">
        <f t="shared" si="8"/>
        <v>2.2222222222222223E-2</v>
      </c>
      <c r="G34" s="232">
        <f t="shared" si="8"/>
        <v>0</v>
      </c>
      <c r="H34" s="232">
        <f t="shared" si="8"/>
        <v>5.185185185185185E-2</v>
      </c>
      <c r="I34" s="232">
        <f t="shared" si="8"/>
        <v>8.9108910891089105E-2</v>
      </c>
    </row>
    <row r="35" spans="1:11">
      <c r="A35" s="399" t="s">
        <v>1858</v>
      </c>
      <c r="B35" s="214" t="s">
        <v>1868</v>
      </c>
      <c r="C35" s="105">
        <f>C27+C30</f>
        <v>111</v>
      </c>
      <c r="D35" s="105">
        <f t="shared" ref="D35:I35" si="9">D27+D30</f>
        <v>133</v>
      </c>
      <c r="E35" s="105">
        <f t="shared" si="9"/>
        <v>144</v>
      </c>
      <c r="F35" s="105">
        <f t="shared" si="9"/>
        <v>136</v>
      </c>
      <c r="G35" s="105">
        <f t="shared" si="9"/>
        <v>162</v>
      </c>
      <c r="H35" s="105">
        <f t="shared" si="9"/>
        <v>134</v>
      </c>
      <c r="I35" s="105">
        <f t="shared" si="9"/>
        <v>128</v>
      </c>
    </row>
    <row r="36" spans="1:11">
      <c r="A36" s="399"/>
      <c r="B36" s="214" t="s">
        <v>1869</v>
      </c>
      <c r="C36" s="105">
        <f t="shared" ref="C36:I36" si="10">C28+C31+C33</f>
        <v>116</v>
      </c>
      <c r="D36" s="105">
        <f t="shared" si="10"/>
        <v>135</v>
      </c>
      <c r="E36" s="105">
        <f t="shared" si="10"/>
        <v>135</v>
      </c>
      <c r="F36" s="105">
        <f t="shared" si="10"/>
        <v>135</v>
      </c>
      <c r="G36" s="105">
        <f t="shared" si="10"/>
        <v>135</v>
      </c>
      <c r="H36" s="105">
        <f>H28+H31+H33</f>
        <v>135</v>
      </c>
      <c r="I36" s="105">
        <f t="shared" si="10"/>
        <v>101</v>
      </c>
    </row>
    <row r="37" spans="1:11">
      <c r="A37" s="399"/>
      <c r="B37" s="214" t="s">
        <v>1870</v>
      </c>
      <c r="C37" s="213">
        <f>C35/C26</f>
        <v>1.3703703703703705</v>
      </c>
      <c r="D37" s="213">
        <f t="shared" ref="D37:I37" si="11">D35/D26</f>
        <v>1.6419753086419753</v>
      </c>
      <c r="E37" s="213">
        <f t="shared" si="11"/>
        <v>1.7777777777777777</v>
      </c>
      <c r="F37" s="213">
        <f t="shared" si="11"/>
        <v>1.6790123456790123</v>
      </c>
      <c r="G37" s="213">
        <f t="shared" si="11"/>
        <v>2</v>
      </c>
      <c r="H37" s="213">
        <f t="shared" si="11"/>
        <v>1.654320987654321</v>
      </c>
      <c r="I37" s="213">
        <f t="shared" si="11"/>
        <v>1.5802469135802468</v>
      </c>
    </row>
    <row r="38" spans="1:11">
      <c r="A38" s="399"/>
      <c r="B38" s="214" t="s">
        <v>1871</v>
      </c>
      <c r="C38" s="213">
        <f>C36/C26</f>
        <v>1.4320987654320987</v>
      </c>
      <c r="D38" s="213">
        <f t="shared" ref="D38:I38" si="12">D36/D26</f>
        <v>1.6666666666666667</v>
      </c>
      <c r="E38" s="213">
        <f t="shared" si="12"/>
        <v>1.6666666666666667</v>
      </c>
      <c r="F38" s="213">
        <f t="shared" si="12"/>
        <v>1.6666666666666667</v>
      </c>
      <c r="G38" s="213">
        <f t="shared" si="12"/>
        <v>1.6666666666666667</v>
      </c>
      <c r="H38" s="213">
        <f t="shared" si="12"/>
        <v>1.6666666666666667</v>
      </c>
      <c r="I38" s="213">
        <f t="shared" si="12"/>
        <v>1.2469135802469136</v>
      </c>
    </row>
    <row r="44" spans="1:11">
      <c r="K44">
        <f>16*9</f>
        <v>144</v>
      </c>
    </row>
  </sheetData>
  <mergeCells count="10">
    <mergeCell ref="A27:A29"/>
    <mergeCell ref="A30:A32"/>
    <mergeCell ref="A33:A34"/>
    <mergeCell ref="A35:A38"/>
    <mergeCell ref="A1:I3"/>
    <mergeCell ref="A6:A8"/>
    <mergeCell ref="A9:A11"/>
    <mergeCell ref="A12:A13"/>
    <mergeCell ref="A14:A16"/>
    <mergeCell ref="A21:I23"/>
  </mergeCells>
  <pageMargins left="0.7" right="0.7" top="0.75" bottom="0.75" header="0.3" footer="0.3"/>
  <pageSetup paperSize="9"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278"/>
  <sheetViews>
    <sheetView workbookViewId="0">
      <selection activeCell="F9" sqref="F9"/>
    </sheetView>
  </sheetViews>
  <sheetFormatPr baseColWidth="10" defaultColWidth="9.109375" defaultRowHeight="13.8"/>
  <cols>
    <col min="1" max="1" width="7.6640625" style="2" bestFit="1" customWidth="1"/>
    <col min="2" max="2" width="10.88671875" style="2" bestFit="1" customWidth="1"/>
    <col min="3" max="3" width="11.33203125" style="2" bestFit="1" customWidth="1"/>
    <col min="4" max="4" width="10.33203125" style="2" bestFit="1" customWidth="1"/>
    <col min="5" max="5" width="12.88671875" style="2" bestFit="1" customWidth="1"/>
    <col min="6" max="6" width="38" style="2" bestFit="1" customWidth="1"/>
    <col min="7" max="7" width="12.6640625" style="2" bestFit="1" customWidth="1"/>
    <col min="8" max="8" width="9.33203125" style="2" bestFit="1" customWidth="1"/>
    <col min="9" max="9" width="27" style="2" bestFit="1" customWidth="1"/>
    <col min="10" max="10" width="8.109375" style="2" bestFit="1" customWidth="1"/>
    <col min="11" max="11" width="8.88671875" style="2" bestFit="1" customWidth="1"/>
    <col min="12" max="12" width="8" style="2" bestFit="1" customWidth="1"/>
    <col min="13" max="13" width="6" style="2" bestFit="1" customWidth="1"/>
    <col min="14" max="14" width="4.109375" style="2" bestFit="1" customWidth="1"/>
    <col min="15" max="15" width="13" style="2" bestFit="1" customWidth="1"/>
    <col min="16" max="16" width="23.33203125" style="2" bestFit="1" customWidth="1"/>
    <col min="17" max="17" width="8.88671875" style="2" bestFit="1" customWidth="1"/>
    <col min="18" max="18" width="10.6640625" style="2" bestFit="1" customWidth="1"/>
    <col min="19" max="19" width="5.6640625" style="2" bestFit="1" customWidth="1"/>
    <col min="20" max="20" width="7.109375" style="2" bestFit="1" customWidth="1"/>
    <col min="21" max="21" width="15.88671875" style="2" bestFit="1" customWidth="1"/>
    <col min="22" max="22" width="5" style="2" bestFit="1" customWidth="1"/>
    <col min="23" max="23" width="18.33203125" style="2" bestFit="1" customWidth="1"/>
    <col min="24" max="24" width="9.6640625" style="2" bestFit="1" customWidth="1"/>
    <col min="25" max="25" width="86.33203125" style="2" customWidth="1"/>
    <col min="26" max="26" width="93.33203125" style="2" customWidth="1"/>
    <col min="27" max="16384" width="9.109375" style="2"/>
  </cols>
  <sheetData>
    <row r="1" spans="1:25" s="127" customFormat="1" ht="14.4">
      <c r="A1" s="127" t="s">
        <v>41</v>
      </c>
      <c r="B1" s="127" t="s">
        <v>7</v>
      </c>
      <c r="C1" s="127" t="s">
        <v>27</v>
      </c>
      <c r="D1" s="127" t="s">
        <v>42</v>
      </c>
      <c r="E1" s="127" t="s">
        <v>43</v>
      </c>
      <c r="F1" s="127" t="s">
        <v>44</v>
      </c>
      <c r="G1" s="127" t="str">
        <f>+C3</f>
        <v>No Ejecutada</v>
      </c>
      <c r="H1" s="127" t="str">
        <f>+C4</f>
        <v>Adicional</v>
      </c>
      <c r="I1" s="127" t="s">
        <v>45</v>
      </c>
      <c r="J1" s="127" t="s">
        <v>144</v>
      </c>
      <c r="K1" s="127" t="s">
        <v>46</v>
      </c>
      <c r="L1" s="127" t="s">
        <v>47</v>
      </c>
      <c r="O1" s="127" t="s">
        <v>48</v>
      </c>
      <c r="R1" s="127" t="s">
        <v>49</v>
      </c>
      <c r="S1" s="127" t="s">
        <v>50</v>
      </c>
      <c r="U1" s="127" t="s">
        <v>51</v>
      </c>
      <c r="W1" s="127" t="s">
        <v>52</v>
      </c>
      <c r="X1" s="127" t="s">
        <v>0</v>
      </c>
      <c r="Y1" s="127" t="s">
        <v>1</v>
      </c>
    </row>
    <row r="2" spans="1:25">
      <c r="A2" s="2" t="s">
        <v>53</v>
      </c>
      <c r="B2" s="2" t="s">
        <v>39</v>
      </c>
      <c r="C2" s="2" t="s">
        <v>54</v>
      </c>
      <c r="D2" s="2" t="s">
        <v>55</v>
      </c>
      <c r="E2" s="2" t="s">
        <v>56</v>
      </c>
      <c r="F2" s="2" t="s">
        <v>112</v>
      </c>
      <c r="G2" s="2">
        <f>+COUNTIFS(RUTINA!AE:AE,$G$1,RUTINA!AH:AH,TABLAS!F2)</f>
        <v>0</v>
      </c>
      <c r="H2" s="2">
        <f>+COUNTIFS(RUTINA!AE:AE,$H$1,RUTINA!AH:AH,TABLAS!F2)</f>
        <v>0</v>
      </c>
      <c r="I2" s="2" t="s">
        <v>57</v>
      </c>
      <c r="J2" s="2">
        <f>+COUNTIF(RUTINA!AI:AI,TABLAS!I2)</f>
        <v>1</v>
      </c>
      <c r="K2" s="2" t="s">
        <v>58</v>
      </c>
      <c r="L2" s="2" t="s">
        <v>13</v>
      </c>
      <c r="M2" s="2" t="s">
        <v>59</v>
      </c>
      <c r="N2" s="2" t="s">
        <v>60</v>
      </c>
      <c r="O2" s="2" t="s">
        <v>14</v>
      </c>
      <c r="P2" s="2" t="s">
        <v>449</v>
      </c>
      <c r="Q2" s="2" t="s">
        <v>61</v>
      </c>
      <c r="R2" s="2">
        <v>1</v>
      </c>
      <c r="S2" s="2" t="s">
        <v>62</v>
      </c>
      <c r="T2" s="2" t="s">
        <v>63</v>
      </c>
      <c r="U2" s="2" t="s">
        <v>436</v>
      </c>
      <c r="V2" s="2">
        <v>3373</v>
      </c>
      <c r="W2" s="2" t="s">
        <v>389</v>
      </c>
      <c r="X2" s="140" t="s">
        <v>325</v>
      </c>
      <c r="Y2" s="141" t="s">
        <v>478</v>
      </c>
    </row>
    <row r="3" spans="1:25">
      <c r="A3" s="2" t="s">
        <v>64</v>
      </c>
      <c r="B3" s="2" t="s">
        <v>65</v>
      </c>
      <c r="C3" s="2" t="s">
        <v>66</v>
      </c>
      <c r="D3" s="2" t="s">
        <v>67</v>
      </c>
      <c r="E3" s="2" t="s">
        <v>68</v>
      </c>
      <c r="F3" s="2" t="s">
        <v>69</v>
      </c>
      <c r="G3" s="2">
        <f>+COUNTIFS(RUTINA!AE:AE,$G$1,RUTINA!AH:AH,TABLAS!F3)</f>
        <v>0</v>
      </c>
      <c r="H3" s="2">
        <f>+COUNTIFS(RUTINA!AE:AE,$H$1,RUTINA!AH:AH,TABLAS!F3)</f>
        <v>0</v>
      </c>
      <c r="I3" s="2" t="s">
        <v>70</v>
      </c>
      <c r="J3" s="2">
        <f>+COUNTIF(RUTINA!AI:AI,TABLAS!I3)</f>
        <v>2</v>
      </c>
      <c r="K3" s="2" t="s">
        <v>71</v>
      </c>
      <c r="L3" s="2" t="s">
        <v>38</v>
      </c>
      <c r="M3" s="2" t="s">
        <v>72</v>
      </c>
      <c r="N3" s="2" t="s">
        <v>73</v>
      </c>
      <c r="O3" s="2" t="s">
        <v>74</v>
      </c>
      <c r="P3" s="2" t="s">
        <v>450</v>
      </c>
      <c r="Q3" s="2" t="s">
        <v>61</v>
      </c>
      <c r="R3" s="2">
        <v>2</v>
      </c>
      <c r="S3" s="2" t="s">
        <v>75</v>
      </c>
      <c r="T3" s="2" t="s">
        <v>76</v>
      </c>
      <c r="U3" s="2" t="s">
        <v>447</v>
      </c>
      <c r="V3" s="2" t="s">
        <v>307</v>
      </c>
      <c r="W3" s="2" t="s">
        <v>390</v>
      </c>
      <c r="X3" s="140" t="s">
        <v>337</v>
      </c>
      <c r="Y3" s="141" t="s">
        <v>479</v>
      </c>
    </row>
    <row r="4" spans="1:25">
      <c r="B4" s="2" t="s">
        <v>77</v>
      </c>
      <c r="C4" s="2" t="s">
        <v>78</v>
      </c>
      <c r="D4" s="2" t="s">
        <v>79</v>
      </c>
      <c r="E4" s="2" t="s">
        <v>80</v>
      </c>
      <c r="F4" s="2" t="s">
        <v>81</v>
      </c>
      <c r="G4" s="2">
        <f>+COUNTIFS(RUTINA!AE:AE,$G$1,RUTINA!AH:AH,TABLAS!F4)</f>
        <v>0</v>
      </c>
      <c r="H4" s="2">
        <f>+COUNTIFS(RUTINA!AE:AE,$H$1,RUTINA!AH:AH,TABLAS!F4)</f>
        <v>0</v>
      </c>
      <c r="I4" s="2" t="s">
        <v>82</v>
      </c>
      <c r="J4" s="2">
        <f>+COUNTIF(RUTINA!AI:AI,TABLAS!I4)</f>
        <v>0</v>
      </c>
      <c r="L4" s="2" t="s">
        <v>83</v>
      </c>
      <c r="M4" s="2" t="s">
        <v>84</v>
      </c>
      <c r="N4" s="2" t="s">
        <v>85</v>
      </c>
      <c r="O4" s="2" t="s">
        <v>40</v>
      </c>
      <c r="P4" s="2" t="s">
        <v>451</v>
      </c>
      <c r="Q4" s="2" t="s">
        <v>61</v>
      </c>
      <c r="R4" s="2">
        <v>3</v>
      </c>
      <c r="S4" s="2" t="s">
        <v>86</v>
      </c>
      <c r="T4" s="2" t="s">
        <v>87</v>
      </c>
      <c r="U4" s="2" t="s">
        <v>438</v>
      </c>
      <c r="V4" s="2">
        <v>2065</v>
      </c>
      <c r="W4" s="2" t="s">
        <v>392</v>
      </c>
      <c r="X4" s="140" t="s">
        <v>344</v>
      </c>
      <c r="Y4" s="141" t="s">
        <v>480</v>
      </c>
    </row>
    <row r="5" spans="1:25">
      <c r="C5" s="2" t="s">
        <v>159</v>
      </c>
      <c r="E5" s="2" t="s">
        <v>88</v>
      </c>
      <c r="F5" s="2" t="s">
        <v>89</v>
      </c>
      <c r="G5" s="2">
        <f>+COUNTIFS(RUTINA!AE:AE,$G$1,RUTINA!AH:AH,TABLAS!F5)</f>
        <v>0</v>
      </c>
      <c r="H5" s="2">
        <f>+COUNTIFS(RUTINA!AE:AE,$H$1,RUTINA!AH:AH,TABLAS!F5)</f>
        <v>0</v>
      </c>
      <c r="I5" s="2" t="s">
        <v>90</v>
      </c>
      <c r="J5" s="2">
        <f>+COUNTIF(RUTINA!AI:AI,TABLAS!I5)</f>
        <v>0</v>
      </c>
      <c r="L5" s="2" t="s">
        <v>91</v>
      </c>
      <c r="M5" s="2" t="s">
        <v>92</v>
      </c>
      <c r="N5" s="2" t="s">
        <v>73</v>
      </c>
      <c r="O5" s="2" t="s">
        <v>93</v>
      </c>
      <c r="P5" s="2" t="s">
        <v>94</v>
      </c>
      <c r="Q5" s="2" t="s">
        <v>61</v>
      </c>
      <c r="R5" s="2">
        <v>4</v>
      </c>
      <c r="S5" s="2" t="s">
        <v>95</v>
      </c>
      <c r="T5" s="2" t="s">
        <v>96</v>
      </c>
      <c r="U5" s="2" t="s">
        <v>439</v>
      </c>
      <c r="V5" s="2">
        <v>2061</v>
      </c>
      <c r="W5" s="2" t="s">
        <v>393</v>
      </c>
      <c r="X5" s="140" t="s">
        <v>358</v>
      </c>
      <c r="Y5" s="141" t="s">
        <v>481</v>
      </c>
    </row>
    <row r="6" spans="1:25">
      <c r="E6" s="2" t="s">
        <v>97</v>
      </c>
      <c r="F6" s="2" t="s">
        <v>98</v>
      </c>
      <c r="G6" s="2">
        <f>+COUNTIFS(RUTINA!AE:AE,$G$1,RUTINA!AH:AH,TABLAS!F6)</f>
        <v>4</v>
      </c>
      <c r="H6" s="2">
        <f>+COUNTIFS(RUTINA!AE:AE,$H$1,RUTINA!AH:AH,TABLAS!F6)</f>
        <v>0</v>
      </c>
      <c r="I6" s="2" t="s">
        <v>99</v>
      </c>
      <c r="J6" s="2">
        <f>+COUNTIF(RUTINA!AI:AI,TABLAS!I6)</f>
        <v>0</v>
      </c>
      <c r="L6" s="2" t="s">
        <v>100</v>
      </c>
      <c r="M6" s="2" t="s">
        <v>101</v>
      </c>
      <c r="N6" s="2" t="s">
        <v>73</v>
      </c>
      <c r="O6" s="2" t="s">
        <v>102</v>
      </c>
      <c r="P6" s="2" t="s">
        <v>103</v>
      </c>
      <c r="Q6" s="2" t="s">
        <v>61</v>
      </c>
      <c r="R6" s="2">
        <v>5</v>
      </c>
      <c r="U6" s="2" t="s">
        <v>437</v>
      </c>
      <c r="V6" s="2" t="s">
        <v>307</v>
      </c>
      <c r="W6" s="2" t="s">
        <v>391</v>
      </c>
      <c r="X6" s="140" t="s">
        <v>482</v>
      </c>
      <c r="Y6" s="141" t="s">
        <v>483</v>
      </c>
    </row>
    <row r="7" spans="1:25">
      <c r="F7" s="2" t="s">
        <v>1931</v>
      </c>
      <c r="G7" s="2">
        <f>+COUNTIFS(RUTINA!AE:AE,$G$1,RUTINA!AH:AH,TABLAS!F7)</f>
        <v>3</v>
      </c>
      <c r="H7" s="2">
        <f>+COUNTIFS(RUTINA!AE:AE,$H$1,RUTINA!AH:AH,TABLAS!F7)</f>
        <v>0</v>
      </c>
      <c r="I7" s="2" t="s">
        <v>104</v>
      </c>
      <c r="J7" s="2">
        <f>+COUNTIF(RUTINA!AI:AI,TABLAS!I7)</f>
        <v>0</v>
      </c>
      <c r="L7" s="2" t="s">
        <v>105</v>
      </c>
      <c r="M7" s="2" t="s">
        <v>106</v>
      </c>
      <c r="N7" s="2" t="s">
        <v>73</v>
      </c>
      <c r="O7" s="2" t="s">
        <v>107</v>
      </c>
      <c r="P7" s="2" t="s">
        <v>452</v>
      </c>
      <c r="Q7" s="2" t="s">
        <v>61</v>
      </c>
      <c r="W7" s="2" t="s">
        <v>394</v>
      </c>
      <c r="X7" s="140" t="s">
        <v>484</v>
      </c>
      <c r="Y7" s="141" t="s">
        <v>485</v>
      </c>
    </row>
    <row r="8" spans="1:25">
      <c r="F8" s="2" t="s">
        <v>108</v>
      </c>
      <c r="G8" s="2">
        <f>+COUNTIFS(RUTINA!AE:AE,$G$1,RUTINA!AH:AH,TABLAS!F8)</f>
        <v>0</v>
      </c>
      <c r="H8" s="2">
        <f>+COUNTIFS(RUTINA!AE:AE,$H$1,RUTINA!AH:AH,TABLAS!F8)</f>
        <v>4</v>
      </c>
      <c r="I8" s="2" t="s">
        <v>109</v>
      </c>
      <c r="J8" s="2">
        <f>+COUNTIF(RUTINA!AI:AI,TABLAS!I8)</f>
        <v>0</v>
      </c>
      <c r="O8" s="2" t="s">
        <v>110</v>
      </c>
      <c r="P8" s="2" t="s">
        <v>453</v>
      </c>
      <c r="Q8" s="2" t="s">
        <v>61</v>
      </c>
      <c r="W8" s="2" t="s">
        <v>395</v>
      </c>
      <c r="X8" s="140" t="s">
        <v>486</v>
      </c>
      <c r="Y8" s="141" t="s">
        <v>487</v>
      </c>
    </row>
    <row r="9" spans="1:25">
      <c r="F9" s="2" t="s">
        <v>111</v>
      </c>
      <c r="G9" s="2">
        <f>+COUNTIFS(RUTINA!AE:AE,$G$1,RUTINA!AH:AH,TABLAS!F9)</f>
        <v>0</v>
      </c>
      <c r="H9" s="2">
        <f>+COUNTIFS(RUTINA!AE:AE,$H$1,RUTINA!AH:AH,TABLAS!F9)</f>
        <v>2</v>
      </c>
      <c r="I9" s="2" t="s">
        <v>112</v>
      </c>
      <c r="J9" s="2">
        <f>+COUNTIF(RUTINA!AI:AI,TABLAS!I9)</f>
        <v>4</v>
      </c>
      <c r="O9" s="2" t="s">
        <v>448</v>
      </c>
      <c r="P9" s="1" t="s">
        <v>454</v>
      </c>
      <c r="Q9" s="2" t="s">
        <v>462</v>
      </c>
      <c r="W9" s="2" t="s">
        <v>396</v>
      </c>
      <c r="X9" s="140" t="s">
        <v>488</v>
      </c>
      <c r="Y9" s="141" t="s">
        <v>489</v>
      </c>
    </row>
    <row r="10" spans="1:25">
      <c r="F10" s="2" t="s">
        <v>78</v>
      </c>
      <c r="G10" s="2">
        <f>+COUNTIFS(RUTINA!AE:AE,$G$1,RUTINA!AH:AH,TABLAS!F10)</f>
        <v>0</v>
      </c>
      <c r="H10" s="2">
        <f>+COUNTIFS(RUTINA!AE:AE,$H$1,RUTINA!AH:AH,TABLAS!F10)</f>
        <v>1</v>
      </c>
      <c r="O10" s="2" t="s">
        <v>456</v>
      </c>
      <c r="P10" s="1" t="s">
        <v>457</v>
      </c>
      <c r="Q10" s="2" t="s">
        <v>462</v>
      </c>
      <c r="W10" s="2" t="s">
        <v>403</v>
      </c>
      <c r="X10" s="140" t="s">
        <v>490</v>
      </c>
      <c r="Y10" s="141" t="s">
        <v>491</v>
      </c>
    </row>
    <row r="11" spans="1:25">
      <c r="J11" s="2" t="s">
        <v>145</v>
      </c>
      <c r="O11" s="2" t="s">
        <v>458</v>
      </c>
      <c r="P11" s="1" t="s">
        <v>455</v>
      </c>
      <c r="Q11" s="2" t="s">
        <v>462</v>
      </c>
      <c r="W11" s="2" t="s">
        <v>404</v>
      </c>
      <c r="X11" s="140" t="s">
        <v>368</v>
      </c>
      <c r="Y11" s="141" t="s">
        <v>374</v>
      </c>
    </row>
    <row r="12" spans="1:25">
      <c r="O12" s="2" t="s">
        <v>459</v>
      </c>
      <c r="P12" s="1" t="s">
        <v>113</v>
      </c>
      <c r="Q12" s="2" t="s">
        <v>462</v>
      </c>
      <c r="W12" s="2" t="s">
        <v>397</v>
      </c>
      <c r="X12" s="140" t="s">
        <v>492</v>
      </c>
      <c r="Y12" s="141" t="s">
        <v>493</v>
      </c>
    </row>
    <row r="13" spans="1:25">
      <c r="O13" s="2" t="s">
        <v>114</v>
      </c>
      <c r="P13" s="2" t="s">
        <v>115</v>
      </c>
      <c r="Q13" s="2" t="s">
        <v>462</v>
      </c>
      <c r="W13" s="2" t="s">
        <v>398</v>
      </c>
      <c r="X13" s="140" t="s">
        <v>467</v>
      </c>
      <c r="Y13" s="141" t="s">
        <v>469</v>
      </c>
    </row>
    <row r="14" spans="1:25">
      <c r="O14" s="2" t="s">
        <v>116</v>
      </c>
      <c r="P14" s="2" t="s">
        <v>117</v>
      </c>
      <c r="Q14" s="2" t="s">
        <v>462</v>
      </c>
      <c r="W14" s="2" t="s">
        <v>405</v>
      </c>
      <c r="X14" s="140" t="s">
        <v>440</v>
      </c>
      <c r="Y14" s="141" t="s">
        <v>441</v>
      </c>
    </row>
    <row r="15" spans="1:25">
      <c r="W15" s="2" t="s">
        <v>399</v>
      </c>
      <c r="X15" s="140" t="s">
        <v>494</v>
      </c>
      <c r="Y15" s="141" t="s">
        <v>495</v>
      </c>
    </row>
    <row r="16" spans="1:25">
      <c r="W16" s="2" t="s">
        <v>400</v>
      </c>
      <c r="X16" s="140" t="s">
        <v>496</v>
      </c>
      <c r="Y16" s="141" t="s">
        <v>497</v>
      </c>
    </row>
    <row r="17" spans="23:25">
      <c r="W17" s="2" t="s">
        <v>401</v>
      </c>
      <c r="X17" s="140" t="s">
        <v>498</v>
      </c>
      <c r="Y17" s="141" t="s">
        <v>499</v>
      </c>
    </row>
    <row r="18" spans="23:25">
      <c r="W18" s="2" t="s">
        <v>402</v>
      </c>
      <c r="X18" s="140" t="s">
        <v>500</v>
      </c>
      <c r="Y18" s="142" t="s">
        <v>501</v>
      </c>
    </row>
    <row r="19" spans="23:25">
      <c r="W19" s="2" t="s">
        <v>406</v>
      </c>
      <c r="X19" s="140" t="s">
        <v>502</v>
      </c>
      <c r="Y19" s="141" t="s">
        <v>503</v>
      </c>
    </row>
    <row r="20" spans="23:25">
      <c r="W20" s="2" t="s">
        <v>407</v>
      </c>
      <c r="X20" s="140" t="s">
        <v>504</v>
      </c>
      <c r="Y20" s="141" t="s">
        <v>505</v>
      </c>
    </row>
    <row r="21" spans="23:25">
      <c r="W21" s="2" t="s">
        <v>408</v>
      </c>
      <c r="X21" s="140" t="s">
        <v>506</v>
      </c>
      <c r="Y21" s="141" t="s">
        <v>507</v>
      </c>
    </row>
    <row r="22" spans="23:25">
      <c r="W22" s="2" t="s">
        <v>409</v>
      </c>
      <c r="X22" s="140" t="s">
        <v>508</v>
      </c>
      <c r="Y22" s="141" t="s">
        <v>509</v>
      </c>
    </row>
    <row r="23" spans="23:25">
      <c r="W23" s="2" t="s">
        <v>410</v>
      </c>
      <c r="X23" s="140" t="s">
        <v>379</v>
      </c>
      <c r="Y23" s="141" t="s">
        <v>386</v>
      </c>
    </row>
    <row r="24" spans="23:25">
      <c r="W24" s="2" t="s">
        <v>411</v>
      </c>
      <c r="X24" s="140" t="s">
        <v>465</v>
      </c>
      <c r="Y24" s="141" t="s">
        <v>466</v>
      </c>
    </row>
    <row r="25" spans="23:25">
      <c r="W25" s="2" t="s">
        <v>412</v>
      </c>
      <c r="X25" s="140" t="s">
        <v>510</v>
      </c>
      <c r="Y25" s="141" t="s">
        <v>887</v>
      </c>
    </row>
    <row r="26" spans="23:25">
      <c r="W26" s="2" t="s">
        <v>413</v>
      </c>
      <c r="X26" s="140" t="s">
        <v>511</v>
      </c>
      <c r="Y26" s="141" t="s">
        <v>512</v>
      </c>
    </row>
    <row r="27" spans="23:25">
      <c r="W27" s="2" t="s">
        <v>414</v>
      </c>
      <c r="X27" s="140" t="s">
        <v>359</v>
      </c>
      <c r="Y27" s="141" t="s">
        <v>513</v>
      </c>
    </row>
    <row r="28" spans="23:25">
      <c r="W28" s="2" t="s">
        <v>415</v>
      </c>
      <c r="X28" s="140" t="s">
        <v>514</v>
      </c>
      <c r="Y28" s="141" t="s">
        <v>515</v>
      </c>
    </row>
    <row r="29" spans="23:25">
      <c r="W29" s="2" t="s">
        <v>416</v>
      </c>
      <c r="X29" s="140" t="s">
        <v>516</v>
      </c>
      <c r="Y29" s="141" t="s">
        <v>517</v>
      </c>
    </row>
    <row r="30" spans="23:25">
      <c r="W30" s="2" t="s">
        <v>417</v>
      </c>
      <c r="X30" s="140" t="s">
        <v>322</v>
      </c>
      <c r="Y30" s="141" t="s">
        <v>321</v>
      </c>
    </row>
    <row r="31" spans="23:25">
      <c r="W31" s="2" t="s">
        <v>418</v>
      </c>
      <c r="X31" s="143" t="s">
        <v>345</v>
      </c>
      <c r="Y31" s="141" t="s">
        <v>518</v>
      </c>
    </row>
    <row r="32" spans="23:25">
      <c r="W32" s="2" t="s">
        <v>419</v>
      </c>
      <c r="X32" s="143" t="s">
        <v>360</v>
      </c>
      <c r="Y32" s="141" t="s">
        <v>519</v>
      </c>
    </row>
    <row r="33" spans="23:25">
      <c r="W33" s="2" t="s">
        <v>420</v>
      </c>
      <c r="X33" s="140" t="s">
        <v>369</v>
      </c>
      <c r="Y33" s="141" t="s">
        <v>375</v>
      </c>
    </row>
    <row r="34" spans="23:25">
      <c r="W34" s="2" t="s">
        <v>421</v>
      </c>
      <c r="X34" s="140" t="s">
        <v>380</v>
      </c>
      <c r="Y34" s="141" t="s">
        <v>387</v>
      </c>
    </row>
    <row r="35" spans="23:25">
      <c r="W35" s="2" t="s">
        <v>422</v>
      </c>
      <c r="X35" s="140" t="s">
        <v>520</v>
      </c>
      <c r="Y35" s="141" t="s">
        <v>521</v>
      </c>
    </row>
    <row r="36" spans="23:25">
      <c r="W36" s="2" t="s">
        <v>423</v>
      </c>
      <c r="X36" s="140" t="s">
        <v>522</v>
      </c>
      <c r="Y36" s="141" t="s">
        <v>523</v>
      </c>
    </row>
    <row r="37" spans="23:25">
      <c r="W37" s="2" t="s">
        <v>424</v>
      </c>
      <c r="X37" s="140" t="s">
        <v>524</v>
      </c>
      <c r="Y37" s="141" t="s">
        <v>525</v>
      </c>
    </row>
    <row r="38" spans="23:25">
      <c r="W38" s="2" t="s">
        <v>425</v>
      </c>
      <c r="X38" s="140" t="s">
        <v>526</v>
      </c>
      <c r="Y38" s="141" t="s">
        <v>527</v>
      </c>
    </row>
    <row r="39" spans="23:25">
      <c r="W39" s="2" t="s">
        <v>426</v>
      </c>
      <c r="X39" s="140" t="s">
        <v>323</v>
      </c>
      <c r="Y39" s="141" t="s">
        <v>324</v>
      </c>
    </row>
    <row r="40" spans="23:25">
      <c r="W40" s="2" t="s">
        <v>427</v>
      </c>
      <c r="X40" s="140" t="s">
        <v>326</v>
      </c>
      <c r="Y40" s="141" t="s">
        <v>327</v>
      </c>
    </row>
    <row r="41" spans="23:25">
      <c r="W41" s="2" t="s">
        <v>428</v>
      </c>
      <c r="X41" s="140" t="s">
        <v>328</v>
      </c>
      <c r="Y41" s="141" t="s">
        <v>329</v>
      </c>
    </row>
    <row r="42" spans="23:25">
      <c r="W42" s="2" t="s">
        <v>429</v>
      </c>
      <c r="X42" s="140" t="s">
        <v>346</v>
      </c>
      <c r="Y42" s="141" t="s">
        <v>353</v>
      </c>
    </row>
    <row r="43" spans="23:25">
      <c r="W43" s="2" t="s">
        <v>430</v>
      </c>
      <c r="X43" s="140" t="s">
        <v>528</v>
      </c>
      <c r="Y43" s="141" t="s">
        <v>529</v>
      </c>
    </row>
    <row r="44" spans="23:25">
      <c r="W44" s="2" t="s">
        <v>431</v>
      </c>
      <c r="X44" s="140" t="s">
        <v>381</v>
      </c>
      <c r="Y44" s="141" t="s">
        <v>388</v>
      </c>
    </row>
    <row r="45" spans="23:25">
      <c r="W45" s="2" t="s">
        <v>432</v>
      </c>
      <c r="X45" s="140" t="s">
        <v>530</v>
      </c>
      <c r="Y45" s="141" t="s">
        <v>531</v>
      </c>
    </row>
    <row r="46" spans="23:25">
      <c r="W46" s="2" t="s">
        <v>433</v>
      </c>
      <c r="X46" s="140" t="s">
        <v>347</v>
      </c>
      <c r="Y46" s="141" t="s">
        <v>532</v>
      </c>
    </row>
    <row r="47" spans="23:25">
      <c r="W47" s="2" t="s">
        <v>434</v>
      </c>
      <c r="X47" s="140" t="s">
        <v>330</v>
      </c>
      <c r="Y47" s="141" t="s">
        <v>533</v>
      </c>
    </row>
    <row r="48" spans="23:25">
      <c r="W48" s="2" t="s">
        <v>435</v>
      </c>
      <c r="X48" s="140" t="s">
        <v>338</v>
      </c>
      <c r="Y48" s="141" t="s">
        <v>534</v>
      </c>
    </row>
    <row r="49" spans="23:25">
      <c r="W49" s="2" t="s">
        <v>442</v>
      </c>
      <c r="X49" s="140" t="s">
        <v>331</v>
      </c>
      <c r="Y49" s="141" t="s">
        <v>535</v>
      </c>
    </row>
    <row r="50" spans="23:25">
      <c r="X50" s="140" t="s">
        <v>536</v>
      </c>
      <c r="Y50" s="141" t="s">
        <v>537</v>
      </c>
    </row>
    <row r="51" spans="23:25">
      <c r="X51" s="140" t="s">
        <v>538</v>
      </c>
      <c r="Y51" s="141" t="s">
        <v>539</v>
      </c>
    </row>
    <row r="52" spans="23:25">
      <c r="X52" s="140" t="s">
        <v>540</v>
      </c>
      <c r="Y52" s="141" t="s">
        <v>541</v>
      </c>
    </row>
    <row r="53" spans="23:25">
      <c r="X53" s="140" t="s">
        <v>542</v>
      </c>
      <c r="Y53" s="141" t="s">
        <v>543</v>
      </c>
    </row>
    <row r="54" spans="23:25">
      <c r="X54" s="140" t="s">
        <v>544</v>
      </c>
      <c r="Y54" s="141" t="s">
        <v>545</v>
      </c>
    </row>
    <row r="55" spans="23:25">
      <c r="X55" s="140" t="s">
        <v>546</v>
      </c>
      <c r="Y55" s="141" t="s">
        <v>547</v>
      </c>
    </row>
    <row r="56" spans="23:25">
      <c r="X56" s="140" t="s">
        <v>548</v>
      </c>
      <c r="Y56" s="141" t="s">
        <v>549</v>
      </c>
    </row>
    <row r="57" spans="23:25">
      <c r="X57" s="140" t="s">
        <v>550</v>
      </c>
      <c r="Y57" s="141" t="s">
        <v>551</v>
      </c>
    </row>
    <row r="58" spans="23:25">
      <c r="X58" s="140" t="s">
        <v>382</v>
      </c>
      <c r="Y58" s="141" t="s">
        <v>552</v>
      </c>
    </row>
    <row r="59" spans="23:25">
      <c r="X59" s="140" t="s">
        <v>553</v>
      </c>
      <c r="Y59" s="141" t="s">
        <v>554</v>
      </c>
    </row>
    <row r="60" spans="23:25">
      <c r="X60" s="140" t="s">
        <v>555</v>
      </c>
      <c r="Y60" s="141" t="s">
        <v>556</v>
      </c>
    </row>
    <row r="61" spans="23:25">
      <c r="X61" s="140" t="s">
        <v>557</v>
      </c>
      <c r="Y61" s="141" t="s">
        <v>558</v>
      </c>
    </row>
    <row r="62" spans="23:25">
      <c r="X62" s="140" t="s">
        <v>559</v>
      </c>
      <c r="Y62" s="141" t="s">
        <v>560</v>
      </c>
    </row>
    <row r="63" spans="23:25">
      <c r="X63" s="140" t="s">
        <v>561</v>
      </c>
      <c r="Y63" s="141" t="s">
        <v>562</v>
      </c>
    </row>
    <row r="64" spans="23:25">
      <c r="X64" s="140" t="s">
        <v>563</v>
      </c>
      <c r="Y64" s="141" t="s">
        <v>564</v>
      </c>
    </row>
    <row r="65" spans="24:26">
      <c r="X65" s="140" t="s">
        <v>565</v>
      </c>
      <c r="Y65" s="141" t="s">
        <v>566</v>
      </c>
    </row>
    <row r="66" spans="24:26">
      <c r="X66" s="140" t="s">
        <v>567</v>
      </c>
      <c r="Y66" s="141" t="s">
        <v>568</v>
      </c>
    </row>
    <row r="67" spans="24:26">
      <c r="X67" s="140" t="s">
        <v>569</v>
      </c>
      <c r="Y67" s="141" t="s">
        <v>570</v>
      </c>
    </row>
    <row r="68" spans="24:26">
      <c r="X68" s="140" t="s">
        <v>571</v>
      </c>
      <c r="Y68" s="141" t="s">
        <v>572</v>
      </c>
    </row>
    <row r="69" spans="24:26">
      <c r="X69" s="140" t="s">
        <v>573</v>
      </c>
      <c r="Y69" s="141" t="s">
        <v>574</v>
      </c>
    </row>
    <row r="70" spans="24:26">
      <c r="X70" s="140" t="s">
        <v>575</v>
      </c>
      <c r="Y70" s="141" t="s">
        <v>576</v>
      </c>
    </row>
    <row r="71" spans="24:26">
      <c r="X71" s="140" t="s">
        <v>370</v>
      </c>
      <c r="Y71" s="147" t="s">
        <v>918</v>
      </c>
      <c r="Z71" s="147" t="s">
        <v>919</v>
      </c>
    </row>
    <row r="72" spans="24:26">
      <c r="X72" s="140" t="s">
        <v>577</v>
      </c>
      <c r="Y72" s="141" t="s">
        <v>578</v>
      </c>
    </row>
    <row r="73" spans="24:26">
      <c r="X73" s="140" t="s">
        <v>579</v>
      </c>
      <c r="Y73" s="141" t="s">
        <v>580</v>
      </c>
    </row>
    <row r="74" spans="24:26">
      <c r="X74" s="140" t="s">
        <v>581</v>
      </c>
      <c r="Y74" s="141" t="s">
        <v>582</v>
      </c>
    </row>
    <row r="75" spans="24:26">
      <c r="X75" s="140" t="s">
        <v>583</v>
      </c>
      <c r="Y75" s="141" t="s">
        <v>584</v>
      </c>
    </row>
    <row r="76" spans="24:26">
      <c r="X76" s="140" t="s">
        <v>585</v>
      </c>
      <c r="Y76" s="141" t="s">
        <v>586</v>
      </c>
    </row>
    <row r="77" spans="24:26">
      <c r="X77" s="140" t="s">
        <v>587</v>
      </c>
      <c r="Y77" s="141" t="s">
        <v>588</v>
      </c>
    </row>
    <row r="78" spans="24:26">
      <c r="X78" s="140" t="s">
        <v>589</v>
      </c>
      <c r="Y78" s="141" t="s">
        <v>472</v>
      </c>
    </row>
    <row r="79" spans="24:26">
      <c r="X79" s="140" t="s">
        <v>590</v>
      </c>
      <c r="Y79" s="144" t="s">
        <v>591</v>
      </c>
    </row>
    <row r="80" spans="24:26">
      <c r="X80" s="140" t="s">
        <v>592</v>
      </c>
      <c r="Y80" s="141" t="s">
        <v>593</v>
      </c>
    </row>
    <row r="81" spans="24:25">
      <c r="X81" s="140" t="s">
        <v>594</v>
      </c>
      <c r="Y81" s="141" t="s">
        <v>595</v>
      </c>
    </row>
    <row r="82" spans="24:25">
      <c r="X82" s="140" t="s">
        <v>596</v>
      </c>
      <c r="Y82" s="141" t="s">
        <v>597</v>
      </c>
    </row>
    <row r="83" spans="24:25">
      <c r="X83" s="140" t="s">
        <v>598</v>
      </c>
      <c r="Y83" s="141" t="s">
        <v>599</v>
      </c>
    </row>
    <row r="84" spans="24:25">
      <c r="X84" s="140" t="s">
        <v>600</v>
      </c>
      <c r="Y84" s="141" t="s">
        <v>601</v>
      </c>
    </row>
    <row r="85" spans="24:25">
      <c r="X85" s="140" t="s">
        <v>602</v>
      </c>
      <c r="Y85" s="141" t="s">
        <v>603</v>
      </c>
    </row>
    <row r="86" spans="24:25">
      <c r="X86" s="140" t="s">
        <v>604</v>
      </c>
      <c r="Y86" s="141" t="s">
        <v>605</v>
      </c>
    </row>
    <row r="87" spans="24:25">
      <c r="X87" s="140" t="s">
        <v>606</v>
      </c>
      <c r="Y87" s="141" t="s">
        <v>607</v>
      </c>
    </row>
    <row r="88" spans="24:25">
      <c r="X88" s="140" t="s">
        <v>608</v>
      </c>
      <c r="Y88" s="141" t="s">
        <v>609</v>
      </c>
    </row>
    <row r="89" spans="24:25">
      <c r="X89" s="140" t="s">
        <v>610</v>
      </c>
      <c r="Y89" s="141" t="s">
        <v>611</v>
      </c>
    </row>
    <row r="90" spans="24:25">
      <c r="X90" s="140" t="s">
        <v>612</v>
      </c>
      <c r="Y90" s="141" t="s">
        <v>613</v>
      </c>
    </row>
    <row r="91" spans="24:25">
      <c r="X91" s="140" t="s">
        <v>614</v>
      </c>
      <c r="Y91" s="141" t="s">
        <v>615</v>
      </c>
    </row>
    <row r="92" spans="24:25">
      <c r="X92" s="140" t="s">
        <v>616</v>
      </c>
      <c r="Y92" s="141" t="s">
        <v>617</v>
      </c>
    </row>
    <row r="93" spans="24:25">
      <c r="X93" s="140" t="s">
        <v>618</v>
      </c>
      <c r="Y93" s="141" t="s">
        <v>619</v>
      </c>
    </row>
    <row r="94" spans="24:25">
      <c r="X94" s="140" t="s">
        <v>620</v>
      </c>
      <c r="Y94" s="141" t="s">
        <v>621</v>
      </c>
    </row>
    <row r="95" spans="24:25">
      <c r="X95" s="140" t="s">
        <v>622</v>
      </c>
      <c r="Y95" s="141" t="s">
        <v>623</v>
      </c>
    </row>
    <row r="96" spans="24:25">
      <c r="X96" s="140" t="s">
        <v>624</v>
      </c>
      <c r="Y96" s="141" t="s">
        <v>625</v>
      </c>
    </row>
    <row r="97" spans="24:25">
      <c r="X97" s="140" t="s">
        <v>626</v>
      </c>
      <c r="Y97" s="141" t="s">
        <v>627</v>
      </c>
    </row>
    <row r="98" spans="24:25">
      <c r="X98" s="140" t="s">
        <v>628</v>
      </c>
      <c r="Y98" s="141" t="s">
        <v>629</v>
      </c>
    </row>
    <row r="99" spans="24:25">
      <c r="X99" s="140" t="s">
        <v>630</v>
      </c>
      <c r="Y99" s="141" t="s">
        <v>631</v>
      </c>
    </row>
    <row r="100" spans="24:25">
      <c r="X100" s="140" t="s">
        <v>632</v>
      </c>
      <c r="Y100" s="141" t="s">
        <v>633</v>
      </c>
    </row>
    <row r="101" spans="24:25">
      <c r="X101" s="140" t="s">
        <v>634</v>
      </c>
      <c r="Y101" s="141" t="s">
        <v>635</v>
      </c>
    </row>
    <row r="102" spans="24:25">
      <c r="X102" s="140" t="s">
        <v>636</v>
      </c>
      <c r="Y102" s="141" t="s">
        <v>637</v>
      </c>
    </row>
    <row r="103" spans="24:25">
      <c r="X103" s="140" t="s">
        <v>638</v>
      </c>
      <c r="Y103" s="141" t="s">
        <v>639</v>
      </c>
    </row>
    <row r="104" spans="24:25">
      <c r="X104" s="140" t="s">
        <v>640</v>
      </c>
      <c r="Y104" s="141" t="s">
        <v>641</v>
      </c>
    </row>
    <row r="105" spans="24:25">
      <c r="X105" s="140" t="s">
        <v>642</v>
      </c>
      <c r="Y105" s="141" t="s">
        <v>643</v>
      </c>
    </row>
    <row r="106" spans="24:25">
      <c r="X106" s="140" t="s">
        <v>644</v>
      </c>
      <c r="Y106" s="141" t="s">
        <v>645</v>
      </c>
    </row>
    <row r="107" spans="24:25">
      <c r="X107" s="140" t="s">
        <v>646</v>
      </c>
      <c r="Y107" s="141" t="s">
        <v>647</v>
      </c>
    </row>
    <row r="108" spans="24:25">
      <c r="X108" s="140" t="s">
        <v>648</v>
      </c>
      <c r="Y108" s="141" t="s">
        <v>649</v>
      </c>
    </row>
    <row r="109" spans="24:25">
      <c r="X109" s="140" t="s">
        <v>650</v>
      </c>
      <c r="Y109" s="141" t="s">
        <v>651</v>
      </c>
    </row>
    <row r="110" spans="24:25">
      <c r="X110" s="140" t="s">
        <v>652</v>
      </c>
      <c r="Y110" s="141" t="s">
        <v>653</v>
      </c>
    </row>
    <row r="111" spans="24:25">
      <c r="X111" s="140" t="s">
        <v>654</v>
      </c>
      <c r="Y111" s="141" t="s">
        <v>655</v>
      </c>
    </row>
    <row r="112" spans="24:25">
      <c r="X112" s="140" t="s">
        <v>656</v>
      </c>
      <c r="Y112" s="141" t="s">
        <v>657</v>
      </c>
    </row>
    <row r="113" spans="24:25">
      <c r="X113" s="140" t="s">
        <v>658</v>
      </c>
      <c r="Y113" s="141" t="s">
        <v>659</v>
      </c>
    </row>
    <row r="114" spans="24:25">
      <c r="X114" s="140" t="s">
        <v>660</v>
      </c>
      <c r="Y114" s="141" t="s">
        <v>661</v>
      </c>
    </row>
    <row r="115" spans="24:25">
      <c r="X115" s="140" t="s">
        <v>662</v>
      </c>
      <c r="Y115" s="141" t="s">
        <v>663</v>
      </c>
    </row>
    <row r="116" spans="24:25">
      <c r="X116" s="140" t="s">
        <v>664</v>
      </c>
      <c r="Y116" s="141" t="s">
        <v>665</v>
      </c>
    </row>
    <row r="117" spans="24:25">
      <c r="X117" s="140" t="s">
        <v>666</v>
      </c>
      <c r="Y117" s="141" t="s">
        <v>667</v>
      </c>
    </row>
    <row r="118" spans="24:25">
      <c r="X118" s="140" t="s">
        <v>668</v>
      </c>
      <c r="Y118" s="141" t="s">
        <v>669</v>
      </c>
    </row>
    <row r="119" spans="24:25">
      <c r="X119" s="140" t="s">
        <v>670</v>
      </c>
      <c r="Y119" s="141" t="s">
        <v>671</v>
      </c>
    </row>
    <row r="120" spans="24:25">
      <c r="X120" s="140" t="s">
        <v>672</v>
      </c>
      <c r="Y120" s="141" t="s">
        <v>673</v>
      </c>
    </row>
    <row r="121" spans="24:25">
      <c r="X121" s="140" t="s">
        <v>674</v>
      </c>
      <c r="Y121" s="141" t="s">
        <v>675</v>
      </c>
    </row>
    <row r="122" spans="24:25">
      <c r="X122" s="140" t="s">
        <v>676</v>
      </c>
      <c r="Y122" s="141" t="s">
        <v>677</v>
      </c>
    </row>
    <row r="123" spans="24:25">
      <c r="X123" s="140" t="s">
        <v>678</v>
      </c>
      <c r="Y123" s="141" t="s">
        <v>679</v>
      </c>
    </row>
    <row r="124" spans="24:25">
      <c r="X124" s="140" t="s">
        <v>680</v>
      </c>
      <c r="Y124" s="141" t="s">
        <v>681</v>
      </c>
    </row>
    <row r="125" spans="24:25">
      <c r="X125" s="140" t="s">
        <v>682</v>
      </c>
      <c r="Y125" s="141" t="s">
        <v>683</v>
      </c>
    </row>
    <row r="126" spans="24:25">
      <c r="X126" s="140" t="s">
        <v>684</v>
      </c>
      <c r="Y126" s="141" t="s">
        <v>685</v>
      </c>
    </row>
    <row r="127" spans="24:25">
      <c r="X127" s="140" t="s">
        <v>686</v>
      </c>
      <c r="Y127" s="141" t="s">
        <v>687</v>
      </c>
    </row>
    <row r="128" spans="24:25">
      <c r="X128" s="140" t="s">
        <v>309</v>
      </c>
      <c r="Y128" s="141" t="s">
        <v>310</v>
      </c>
    </row>
    <row r="129" spans="24:25">
      <c r="X129" s="140" t="s">
        <v>311</v>
      </c>
      <c r="Y129" s="141" t="s">
        <v>312</v>
      </c>
    </row>
    <row r="130" spans="24:25">
      <c r="X130" s="140" t="s">
        <v>313</v>
      </c>
      <c r="Y130" s="141" t="s">
        <v>314</v>
      </c>
    </row>
    <row r="131" spans="24:25">
      <c r="X131" s="140" t="s">
        <v>688</v>
      </c>
      <c r="Y131" s="141" t="s">
        <v>689</v>
      </c>
    </row>
    <row r="132" spans="24:25">
      <c r="X132" s="140" t="s">
        <v>315</v>
      </c>
      <c r="Y132" s="141" t="s">
        <v>316</v>
      </c>
    </row>
    <row r="133" spans="24:25">
      <c r="X133" s="140" t="s">
        <v>317</v>
      </c>
      <c r="Y133" s="141" t="s">
        <v>318</v>
      </c>
    </row>
    <row r="134" spans="24:25">
      <c r="X134" s="140" t="s">
        <v>365</v>
      </c>
      <c r="Y134" s="141" t="s">
        <v>371</v>
      </c>
    </row>
    <row r="135" spans="24:25">
      <c r="X135" s="140" t="s">
        <v>366</v>
      </c>
      <c r="Y135" s="141" t="s">
        <v>372</v>
      </c>
    </row>
    <row r="136" spans="24:25">
      <c r="X136" s="140" t="s">
        <v>690</v>
      </c>
      <c r="Y136" s="141" t="s">
        <v>691</v>
      </c>
    </row>
    <row r="137" spans="24:25">
      <c r="X137" s="140" t="s">
        <v>354</v>
      </c>
      <c r="Y137" s="141" t="s">
        <v>361</v>
      </c>
    </row>
    <row r="138" spans="24:25">
      <c r="X138" s="140" t="s">
        <v>692</v>
      </c>
      <c r="Y138" s="141" t="s">
        <v>693</v>
      </c>
    </row>
    <row r="139" spans="24:25">
      <c r="X139" s="140" t="s">
        <v>694</v>
      </c>
      <c r="Y139" s="141" t="s">
        <v>695</v>
      </c>
    </row>
    <row r="140" spans="24:25">
      <c r="X140" s="140" t="s">
        <v>696</v>
      </c>
      <c r="Y140" s="141" t="s">
        <v>697</v>
      </c>
    </row>
    <row r="141" spans="24:25">
      <c r="X141" s="140" t="s">
        <v>698</v>
      </c>
      <c r="Y141" s="141" t="s">
        <v>699</v>
      </c>
    </row>
    <row r="142" spans="24:25">
      <c r="X142" s="140" t="s">
        <v>700</v>
      </c>
      <c r="Y142" s="141" t="s">
        <v>701</v>
      </c>
    </row>
    <row r="143" spans="24:25">
      <c r="X143" s="140" t="s">
        <v>702</v>
      </c>
      <c r="Y143" s="141" t="s">
        <v>703</v>
      </c>
    </row>
    <row r="144" spans="24:25">
      <c r="X144" s="140" t="s">
        <v>704</v>
      </c>
      <c r="Y144" s="141" t="s">
        <v>705</v>
      </c>
    </row>
    <row r="145" spans="24:25">
      <c r="X145" s="140" t="s">
        <v>706</v>
      </c>
      <c r="Y145" s="141" t="s">
        <v>707</v>
      </c>
    </row>
    <row r="146" spans="24:25">
      <c r="X146" s="140" t="s">
        <v>708</v>
      </c>
      <c r="Y146" s="141" t="s">
        <v>709</v>
      </c>
    </row>
    <row r="147" spans="24:25">
      <c r="X147" s="140" t="s">
        <v>710</v>
      </c>
      <c r="Y147" s="141" t="s">
        <v>711</v>
      </c>
    </row>
    <row r="148" spans="24:25">
      <c r="X148" s="140" t="s">
        <v>376</v>
      </c>
      <c r="Y148" s="141" t="s">
        <v>383</v>
      </c>
    </row>
    <row r="149" spans="24:25">
      <c r="X149" s="140" t="s">
        <v>377</v>
      </c>
      <c r="Y149" s="141" t="s">
        <v>384</v>
      </c>
    </row>
    <row r="150" spans="24:25">
      <c r="X150" s="140" t="s">
        <v>712</v>
      </c>
      <c r="Y150" s="141" t="s">
        <v>713</v>
      </c>
    </row>
    <row r="151" spans="24:25">
      <c r="X151" s="140" t="s">
        <v>714</v>
      </c>
      <c r="Y151" s="141" t="s">
        <v>715</v>
      </c>
    </row>
    <row r="152" spans="24:25">
      <c r="X152" s="140" t="s">
        <v>716</v>
      </c>
      <c r="Y152" s="141" t="s">
        <v>717</v>
      </c>
    </row>
    <row r="153" spans="24:25">
      <c r="X153" s="140" t="s">
        <v>718</v>
      </c>
      <c r="Y153" s="141" t="s">
        <v>719</v>
      </c>
    </row>
    <row r="154" spans="24:25">
      <c r="X154" s="140" t="s">
        <v>720</v>
      </c>
      <c r="Y154" s="141" t="s">
        <v>721</v>
      </c>
    </row>
    <row r="155" spans="24:25">
      <c r="X155" s="140" t="s">
        <v>722</v>
      </c>
      <c r="Y155" s="141" t="s">
        <v>723</v>
      </c>
    </row>
    <row r="156" spans="24:25">
      <c r="X156" s="140" t="s">
        <v>724</v>
      </c>
      <c r="Y156" s="141" t="s">
        <v>725</v>
      </c>
    </row>
    <row r="157" spans="24:25">
      <c r="X157" s="140" t="s">
        <v>726</v>
      </c>
      <c r="Y157" s="141" t="s">
        <v>727</v>
      </c>
    </row>
    <row r="158" spans="24:25">
      <c r="X158" s="140" t="s">
        <v>728</v>
      </c>
      <c r="Y158" s="141" t="s">
        <v>729</v>
      </c>
    </row>
    <row r="159" spans="24:25">
      <c r="X159" s="140" t="s">
        <v>730</v>
      </c>
      <c r="Y159" s="141" t="s">
        <v>731</v>
      </c>
    </row>
    <row r="160" spans="24:25">
      <c r="X160" s="140" t="s">
        <v>732</v>
      </c>
      <c r="Y160" s="141" t="s">
        <v>733</v>
      </c>
    </row>
    <row r="161" spans="24:25">
      <c r="X161" s="140" t="s">
        <v>734</v>
      </c>
      <c r="Y161" s="141" t="s">
        <v>735</v>
      </c>
    </row>
    <row r="162" spans="24:25">
      <c r="X162" s="140" t="s">
        <v>736</v>
      </c>
      <c r="Y162" s="141" t="s">
        <v>737</v>
      </c>
    </row>
    <row r="163" spans="24:25">
      <c r="X163" s="140" t="s">
        <v>738</v>
      </c>
      <c r="Y163" s="141" t="s">
        <v>739</v>
      </c>
    </row>
    <row r="164" spans="24:25">
      <c r="X164" s="140" t="s">
        <v>740</v>
      </c>
      <c r="Y164" s="141" t="s">
        <v>741</v>
      </c>
    </row>
    <row r="165" spans="24:25">
      <c r="X165" s="140" t="s">
        <v>319</v>
      </c>
      <c r="Y165" s="141" t="s">
        <v>320</v>
      </c>
    </row>
    <row r="166" spans="24:25">
      <c r="X166" s="140" t="s">
        <v>742</v>
      </c>
      <c r="Y166" s="141" t="s">
        <v>743</v>
      </c>
    </row>
    <row r="167" spans="24:25">
      <c r="X167" s="140" t="s">
        <v>744</v>
      </c>
      <c r="Y167" s="141" t="s">
        <v>745</v>
      </c>
    </row>
    <row r="168" spans="24:25">
      <c r="X168" s="140" t="s">
        <v>746</v>
      </c>
      <c r="Y168" s="141" t="s">
        <v>747</v>
      </c>
    </row>
    <row r="169" spans="24:25">
      <c r="X169" s="140" t="s">
        <v>748</v>
      </c>
      <c r="Y169" s="141" t="s">
        <v>749</v>
      </c>
    </row>
    <row r="170" spans="24:25">
      <c r="X170" s="140" t="s">
        <v>750</v>
      </c>
      <c r="Y170" s="141" t="s">
        <v>751</v>
      </c>
    </row>
    <row r="171" spans="24:25">
      <c r="X171" s="140" t="s">
        <v>752</v>
      </c>
      <c r="Y171" s="141" t="s">
        <v>753</v>
      </c>
    </row>
    <row r="172" spans="24:25">
      <c r="X172" s="140" t="s">
        <v>754</v>
      </c>
      <c r="Y172" s="141" t="s">
        <v>755</v>
      </c>
    </row>
    <row r="173" spans="24:25">
      <c r="X173" s="140" t="s">
        <v>756</v>
      </c>
      <c r="Y173" s="141" t="s">
        <v>757</v>
      </c>
    </row>
    <row r="174" spans="24:25">
      <c r="X174" s="140" t="s">
        <v>758</v>
      </c>
      <c r="Y174" s="141" t="s">
        <v>759</v>
      </c>
    </row>
    <row r="175" spans="24:25">
      <c r="X175" s="140" t="s">
        <v>760</v>
      </c>
      <c r="Y175" s="141" t="s">
        <v>761</v>
      </c>
    </row>
    <row r="176" spans="24:25">
      <c r="X176" s="140" t="s">
        <v>762</v>
      </c>
      <c r="Y176" s="141" t="s">
        <v>763</v>
      </c>
    </row>
    <row r="177" spans="24:25">
      <c r="X177" s="140" t="s">
        <v>764</v>
      </c>
      <c r="Y177" s="141" t="s">
        <v>765</v>
      </c>
    </row>
    <row r="178" spans="24:25">
      <c r="X178" s="140" t="s">
        <v>766</v>
      </c>
      <c r="Y178" s="141" t="s">
        <v>767</v>
      </c>
    </row>
    <row r="179" spans="24:25">
      <c r="X179" s="140" t="s">
        <v>768</v>
      </c>
      <c r="Y179" s="141" t="s">
        <v>769</v>
      </c>
    </row>
    <row r="180" spans="24:25">
      <c r="X180" s="140" t="s">
        <v>770</v>
      </c>
      <c r="Y180" s="141" t="s">
        <v>771</v>
      </c>
    </row>
    <row r="181" spans="24:25">
      <c r="X181" s="140" t="s">
        <v>772</v>
      </c>
      <c r="Y181" s="141" t="s">
        <v>773</v>
      </c>
    </row>
    <row r="182" spans="24:25">
      <c r="X182" s="140" t="s">
        <v>339</v>
      </c>
      <c r="Y182" s="141" t="s">
        <v>348</v>
      </c>
    </row>
    <row r="183" spans="24:25">
      <c r="X183" s="140" t="s">
        <v>332</v>
      </c>
      <c r="Y183" s="141" t="s">
        <v>333</v>
      </c>
    </row>
    <row r="184" spans="24:25">
      <c r="X184" s="140" t="s">
        <v>334</v>
      </c>
      <c r="Y184" s="141" t="s">
        <v>335</v>
      </c>
    </row>
    <row r="185" spans="24:25">
      <c r="X185" s="140" t="s">
        <v>355</v>
      </c>
      <c r="Y185" s="141" t="s">
        <v>362</v>
      </c>
    </row>
    <row r="186" spans="24:25">
      <c r="X186" s="140" t="s">
        <v>774</v>
      </c>
      <c r="Y186" s="141" t="s">
        <v>775</v>
      </c>
    </row>
    <row r="187" spans="24:25">
      <c r="X187" s="140" t="s">
        <v>776</v>
      </c>
      <c r="Y187" s="141" t="s">
        <v>777</v>
      </c>
    </row>
    <row r="188" spans="24:25">
      <c r="X188" s="140" t="s">
        <v>778</v>
      </c>
      <c r="Y188" s="141" t="s">
        <v>779</v>
      </c>
    </row>
    <row r="189" spans="24:25">
      <c r="X189" s="140" t="s">
        <v>780</v>
      </c>
      <c r="Y189" s="141" t="s">
        <v>781</v>
      </c>
    </row>
    <row r="190" spans="24:25">
      <c r="X190" s="140" t="s">
        <v>782</v>
      </c>
      <c r="Y190" s="141" t="s">
        <v>783</v>
      </c>
    </row>
    <row r="191" spans="24:25">
      <c r="X191" s="140" t="s">
        <v>784</v>
      </c>
      <c r="Y191" s="141" t="s">
        <v>785</v>
      </c>
    </row>
    <row r="192" spans="24:25">
      <c r="X192" s="140" t="s">
        <v>336</v>
      </c>
      <c r="Y192" s="141" t="s">
        <v>308</v>
      </c>
    </row>
    <row r="193" spans="24:25">
      <c r="X193" s="140" t="s">
        <v>463</v>
      </c>
      <c r="Y193" s="141" t="s">
        <v>464</v>
      </c>
    </row>
    <row r="194" spans="24:25">
      <c r="X194" s="140" t="s">
        <v>340</v>
      </c>
      <c r="Y194" s="141" t="s">
        <v>349</v>
      </c>
    </row>
    <row r="195" spans="24:25">
      <c r="X195" s="140" t="s">
        <v>356</v>
      </c>
      <c r="Y195" s="141" t="s">
        <v>363</v>
      </c>
    </row>
    <row r="196" spans="24:25">
      <c r="X196" s="140" t="s">
        <v>341</v>
      </c>
      <c r="Y196" s="141" t="s">
        <v>350</v>
      </c>
    </row>
    <row r="197" spans="24:25">
      <c r="X197" s="140" t="s">
        <v>378</v>
      </c>
      <c r="Y197" s="141" t="s">
        <v>385</v>
      </c>
    </row>
    <row r="198" spans="24:25">
      <c r="X198" s="140" t="s">
        <v>786</v>
      </c>
      <c r="Y198" s="141" t="s">
        <v>787</v>
      </c>
    </row>
    <row r="199" spans="24:25">
      <c r="X199" s="140" t="s">
        <v>367</v>
      </c>
      <c r="Y199" s="141" t="s">
        <v>373</v>
      </c>
    </row>
    <row r="200" spans="24:25">
      <c r="X200" s="140" t="s">
        <v>342</v>
      </c>
      <c r="Y200" s="141" t="s">
        <v>351</v>
      </c>
    </row>
    <row r="201" spans="24:25">
      <c r="X201" s="140" t="s">
        <v>343</v>
      </c>
      <c r="Y201" s="141" t="s">
        <v>352</v>
      </c>
    </row>
    <row r="202" spans="24:25">
      <c r="X202" s="140" t="s">
        <v>357</v>
      </c>
      <c r="Y202" s="141" t="s">
        <v>364</v>
      </c>
    </row>
    <row r="203" spans="24:25">
      <c r="X203" s="140" t="s">
        <v>788</v>
      </c>
      <c r="Y203" s="141" t="s">
        <v>789</v>
      </c>
    </row>
    <row r="204" spans="24:25">
      <c r="X204" s="140" t="s">
        <v>790</v>
      </c>
      <c r="Y204" s="141" t="s">
        <v>791</v>
      </c>
    </row>
    <row r="205" spans="24:25">
      <c r="X205" s="140" t="s">
        <v>792</v>
      </c>
      <c r="Y205" s="141" t="s">
        <v>793</v>
      </c>
    </row>
    <row r="206" spans="24:25">
      <c r="X206" s="140" t="s">
        <v>794</v>
      </c>
      <c r="Y206" s="141" t="s">
        <v>795</v>
      </c>
    </row>
    <row r="207" spans="24:25">
      <c r="X207" s="140" t="s">
        <v>796</v>
      </c>
      <c r="Y207" s="141" t="s">
        <v>468</v>
      </c>
    </row>
    <row r="208" spans="24:25">
      <c r="X208" s="140" t="s">
        <v>797</v>
      </c>
      <c r="Y208" s="141" t="s">
        <v>798</v>
      </c>
    </row>
    <row r="209" spans="24:25">
      <c r="X209" s="140" t="s">
        <v>799</v>
      </c>
      <c r="Y209" s="141" t="s">
        <v>800</v>
      </c>
    </row>
    <row r="210" spans="24:25">
      <c r="X210" s="140" t="s">
        <v>801</v>
      </c>
      <c r="Y210" s="141" t="s">
        <v>802</v>
      </c>
    </row>
    <row r="211" spans="24:25">
      <c r="X211" s="140" t="s">
        <v>803</v>
      </c>
      <c r="Y211" s="141" t="s">
        <v>474</v>
      </c>
    </row>
    <row r="212" spans="24:25">
      <c r="X212" s="140" t="s">
        <v>804</v>
      </c>
      <c r="Y212" s="141" t="s">
        <v>473</v>
      </c>
    </row>
    <row r="213" spans="24:25">
      <c r="X213" s="140" t="s">
        <v>805</v>
      </c>
      <c r="Y213" s="141" t="s">
        <v>806</v>
      </c>
    </row>
    <row r="214" spans="24:25">
      <c r="X214" s="140" t="s">
        <v>807</v>
      </c>
      <c r="Y214" s="141" t="s">
        <v>808</v>
      </c>
    </row>
    <row r="215" spans="24:25">
      <c r="X215" s="140" t="s">
        <v>809</v>
      </c>
      <c r="Y215" s="141" t="s">
        <v>810</v>
      </c>
    </row>
    <row r="216" spans="24:25">
      <c r="X216" s="140" t="s">
        <v>811</v>
      </c>
      <c r="Y216" s="144" t="s">
        <v>812</v>
      </c>
    </row>
    <row r="217" spans="24:25">
      <c r="X217" s="140" t="s">
        <v>813</v>
      </c>
      <c r="Y217" s="141" t="s">
        <v>814</v>
      </c>
    </row>
    <row r="218" spans="24:25">
      <c r="X218" s="140" t="s">
        <v>815</v>
      </c>
      <c r="Y218" s="141" t="s">
        <v>816</v>
      </c>
    </row>
    <row r="219" spans="24:25">
      <c r="X219" s="140" t="s">
        <v>817</v>
      </c>
      <c r="Y219" s="141" t="s">
        <v>470</v>
      </c>
    </row>
    <row r="220" spans="24:25">
      <c r="X220" s="140" t="s">
        <v>818</v>
      </c>
      <c r="Y220" s="141" t="s">
        <v>471</v>
      </c>
    </row>
    <row r="221" spans="24:25">
      <c r="X221" s="140" t="s">
        <v>819</v>
      </c>
      <c r="Y221" s="141" t="s">
        <v>820</v>
      </c>
    </row>
    <row r="222" spans="24:25">
      <c r="X222" s="140" t="s">
        <v>821</v>
      </c>
      <c r="Y222" s="141" t="s">
        <v>822</v>
      </c>
    </row>
    <row r="223" spans="24:25">
      <c r="X223" s="140" t="s">
        <v>823</v>
      </c>
      <c r="Y223" s="141" t="s">
        <v>824</v>
      </c>
    </row>
    <row r="224" spans="24:25">
      <c r="X224" s="140" t="s">
        <v>825</v>
      </c>
      <c r="Y224" s="141" t="s">
        <v>826</v>
      </c>
    </row>
    <row r="225" spans="24:25">
      <c r="X225" s="140" t="s">
        <v>827</v>
      </c>
      <c r="Y225" s="141" t="s">
        <v>828</v>
      </c>
    </row>
    <row r="226" spans="24:25">
      <c r="X226" s="140" t="s">
        <v>829</v>
      </c>
      <c r="Y226" s="141" t="s">
        <v>830</v>
      </c>
    </row>
    <row r="227" spans="24:25">
      <c r="X227" s="140" t="s">
        <v>831</v>
      </c>
      <c r="Y227" s="141" t="s">
        <v>832</v>
      </c>
    </row>
    <row r="228" spans="24:25">
      <c r="X228" s="140" t="s">
        <v>833</v>
      </c>
      <c r="Y228" s="141" t="s">
        <v>834</v>
      </c>
    </row>
    <row r="229" spans="24:25">
      <c r="X229" s="140" t="s">
        <v>835</v>
      </c>
      <c r="Y229" s="141" t="s">
        <v>836</v>
      </c>
    </row>
    <row r="230" spans="24:25">
      <c r="X230" s="140" t="s">
        <v>477</v>
      </c>
      <c r="Y230" s="141" t="s">
        <v>837</v>
      </c>
    </row>
    <row r="231" spans="24:25">
      <c r="X231" s="140" t="s">
        <v>838</v>
      </c>
      <c r="Y231" s="141" t="s">
        <v>839</v>
      </c>
    </row>
    <row r="232" spans="24:25">
      <c r="X232" s="140" t="s">
        <v>840</v>
      </c>
      <c r="Y232" s="141" t="s">
        <v>841</v>
      </c>
    </row>
    <row r="233" spans="24:25">
      <c r="X233" s="140" t="s">
        <v>842</v>
      </c>
      <c r="Y233" s="141" t="s">
        <v>843</v>
      </c>
    </row>
    <row r="234" spans="24:25">
      <c r="X234" s="140" t="s">
        <v>844</v>
      </c>
      <c r="Y234" s="141" t="s">
        <v>845</v>
      </c>
    </row>
    <row r="235" spans="24:25">
      <c r="X235" s="140" t="s">
        <v>846</v>
      </c>
      <c r="Y235" s="141" t="s">
        <v>475</v>
      </c>
    </row>
    <row r="236" spans="24:25">
      <c r="X236" s="140" t="s">
        <v>847</v>
      </c>
      <c r="Y236" s="141" t="s">
        <v>848</v>
      </c>
    </row>
    <row r="237" spans="24:25">
      <c r="X237" s="140" t="s">
        <v>849</v>
      </c>
      <c r="Y237" s="141" t="s">
        <v>850</v>
      </c>
    </row>
    <row r="238" spans="24:25">
      <c r="X238" s="140" t="s">
        <v>851</v>
      </c>
      <c r="Y238" s="141" t="s">
        <v>852</v>
      </c>
    </row>
    <row r="239" spans="24:25">
      <c r="X239" s="140" t="s">
        <v>853</v>
      </c>
      <c r="Y239" s="141" t="s">
        <v>854</v>
      </c>
    </row>
    <row r="240" spans="24:25">
      <c r="X240" s="140" t="s">
        <v>855</v>
      </c>
      <c r="Y240" s="141" t="s">
        <v>856</v>
      </c>
    </row>
    <row r="241" spans="24:25">
      <c r="X241" s="140" t="s">
        <v>857</v>
      </c>
      <c r="Y241" s="141" t="s">
        <v>858</v>
      </c>
    </row>
    <row r="242" spans="24:25">
      <c r="X242" s="140" t="s">
        <v>859</v>
      </c>
      <c r="Y242" s="141" t="s">
        <v>860</v>
      </c>
    </row>
    <row r="243" spans="24:25">
      <c r="X243" s="140" t="s">
        <v>861</v>
      </c>
      <c r="Y243" s="141" t="s">
        <v>862</v>
      </c>
    </row>
    <row r="244" spans="24:25">
      <c r="X244" s="140" t="s">
        <v>863</v>
      </c>
      <c r="Y244" s="141" t="s">
        <v>864</v>
      </c>
    </row>
    <row r="245" spans="24:25">
      <c r="X245" s="140" t="s">
        <v>865</v>
      </c>
      <c r="Y245" s="141" t="s">
        <v>866</v>
      </c>
    </row>
    <row r="246" spans="24:25">
      <c r="X246" s="140" t="s">
        <v>867</v>
      </c>
      <c r="Y246" s="141" t="s">
        <v>868</v>
      </c>
    </row>
    <row r="247" spans="24:25">
      <c r="X247" s="140" t="s">
        <v>869</v>
      </c>
      <c r="Y247" s="141" t="s">
        <v>870</v>
      </c>
    </row>
    <row r="248" spans="24:25">
      <c r="X248" s="140" t="s">
        <v>871</v>
      </c>
      <c r="Y248" s="141" t="s">
        <v>872</v>
      </c>
    </row>
    <row r="249" spans="24:25">
      <c r="X249" s="140" t="s">
        <v>873</v>
      </c>
      <c r="Y249" s="141" t="s">
        <v>874</v>
      </c>
    </row>
    <row r="250" spans="24:25">
      <c r="X250" s="140" t="s">
        <v>875</v>
      </c>
      <c r="Y250" s="141" t="s">
        <v>876</v>
      </c>
    </row>
    <row r="251" spans="24:25">
      <c r="X251" s="140" t="s">
        <v>877</v>
      </c>
      <c r="Y251" s="141" t="s">
        <v>878</v>
      </c>
    </row>
    <row r="252" spans="24:25">
      <c r="X252" s="140" t="s">
        <v>879</v>
      </c>
      <c r="Y252" s="141" t="s">
        <v>880</v>
      </c>
    </row>
    <row r="253" spans="24:25">
      <c r="X253" s="145" t="s">
        <v>881</v>
      </c>
      <c r="Y253" s="144" t="s">
        <v>882</v>
      </c>
    </row>
    <row r="254" spans="24:25">
      <c r="X254" s="145" t="s">
        <v>883</v>
      </c>
      <c r="Y254" s="141" t="s">
        <v>884</v>
      </c>
    </row>
    <row r="255" spans="24:25">
      <c r="X255" s="145" t="s">
        <v>891</v>
      </c>
      <c r="Y255" s="141" t="s">
        <v>893</v>
      </c>
    </row>
    <row r="256" spans="24:25">
      <c r="X256" s="145" t="s">
        <v>892</v>
      </c>
      <c r="Y256" s="141" t="s">
        <v>894</v>
      </c>
    </row>
    <row r="257" spans="24:25">
      <c r="X257" s="145" t="s">
        <v>886</v>
      </c>
      <c r="Y257" s="141" t="s">
        <v>885</v>
      </c>
    </row>
    <row r="258" spans="24:25">
      <c r="X258" s="145" t="s">
        <v>889</v>
      </c>
      <c r="Y258" s="141" t="s">
        <v>890</v>
      </c>
    </row>
    <row r="259" spans="24:25">
      <c r="X259" s="145" t="s">
        <v>896</v>
      </c>
      <c r="Y259" s="141" t="s">
        <v>895</v>
      </c>
    </row>
    <row r="260" spans="24:25">
      <c r="X260" s="146" t="s">
        <v>902</v>
      </c>
      <c r="Y260" s="141" t="s">
        <v>897</v>
      </c>
    </row>
    <row r="261" spans="24:25">
      <c r="X261" s="146" t="s">
        <v>903</v>
      </c>
      <c r="Y261" s="141" t="s">
        <v>898</v>
      </c>
    </row>
    <row r="262" spans="24:25">
      <c r="X262" s="146" t="s">
        <v>904</v>
      </c>
      <c r="Y262" s="141" t="s">
        <v>899</v>
      </c>
    </row>
    <row r="263" spans="24:25">
      <c r="X263" s="146" t="s">
        <v>905</v>
      </c>
      <c r="Y263" s="141" t="s">
        <v>900</v>
      </c>
    </row>
    <row r="264" spans="24:25">
      <c r="X264" s="146" t="s">
        <v>906</v>
      </c>
      <c r="Y264" s="141" t="s">
        <v>901</v>
      </c>
    </row>
    <row r="265" spans="24:25">
      <c r="X265" s="146" t="s">
        <v>907</v>
      </c>
      <c r="Y265" s="141" t="s">
        <v>908</v>
      </c>
    </row>
    <row r="266" spans="24:25">
      <c r="X266" s="146" t="s">
        <v>910</v>
      </c>
      <c r="Y266" s="141" t="s">
        <v>911</v>
      </c>
    </row>
    <row r="267" spans="24:25">
      <c r="X267" s="145" t="s">
        <v>912</v>
      </c>
      <c r="Y267" s="141" t="s">
        <v>913</v>
      </c>
    </row>
    <row r="268" spans="24:25">
      <c r="X268" s="145" t="s">
        <v>914</v>
      </c>
      <c r="Y268" s="141" t="s">
        <v>915</v>
      </c>
    </row>
    <row r="269" spans="24:25">
      <c r="X269" s="145" t="s">
        <v>916</v>
      </c>
      <c r="Y269" s="145" t="s">
        <v>917</v>
      </c>
    </row>
    <row r="270" spans="24:25">
      <c r="X270" s="145" t="s">
        <v>920</v>
      </c>
      <c r="Y270" s="145" t="s">
        <v>921</v>
      </c>
    </row>
    <row r="271" spans="24:25">
      <c r="X271" s="145" t="s">
        <v>922</v>
      </c>
      <c r="Y271" s="145" t="s">
        <v>923</v>
      </c>
    </row>
    <row r="272" spans="24:25">
      <c r="X272" s="145" t="s">
        <v>924</v>
      </c>
      <c r="Y272" s="2" t="s">
        <v>925</v>
      </c>
    </row>
    <row r="273" spans="24:25">
      <c r="X273" s="145" t="s">
        <v>926</v>
      </c>
      <c r="Y273" s="2" t="s">
        <v>927</v>
      </c>
    </row>
    <row r="274" spans="24:25">
      <c r="X274" s="145" t="s">
        <v>928</v>
      </c>
      <c r="Y274" s="2" t="s">
        <v>929</v>
      </c>
    </row>
    <row r="275" spans="24:25">
      <c r="X275" s="145" t="s">
        <v>930</v>
      </c>
      <c r="Y275" s="2" t="s">
        <v>931</v>
      </c>
    </row>
    <row r="276" spans="24:25">
      <c r="X276" s="145" t="s">
        <v>932</v>
      </c>
      <c r="Y276" s="2" t="s">
        <v>933</v>
      </c>
    </row>
    <row r="277" spans="24:25">
      <c r="X277" s="2" t="s">
        <v>934</v>
      </c>
      <c r="Y277" s="2" t="s">
        <v>935</v>
      </c>
    </row>
    <row r="278" spans="24:25">
      <c r="X278" s="145" t="s">
        <v>936</v>
      </c>
      <c r="Y278" s="2" t="s">
        <v>937</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559"/>
  <sheetViews>
    <sheetView workbookViewId="0">
      <selection activeCell="F16" sqref="F16"/>
    </sheetView>
  </sheetViews>
  <sheetFormatPr baseColWidth="10" defaultRowHeight="14.4"/>
  <cols>
    <col min="1" max="1" width="8.33203125" bestFit="1" customWidth="1"/>
    <col min="2" max="2" width="64.109375" bestFit="1" customWidth="1"/>
    <col min="3" max="3" width="38.6640625" bestFit="1" customWidth="1"/>
    <col min="4" max="4" width="19.109375" bestFit="1" customWidth="1"/>
    <col min="5" max="5" width="2.33203125" customWidth="1"/>
    <col min="6" max="6" width="17.88671875" bestFit="1" customWidth="1"/>
  </cols>
  <sheetData>
    <row r="1" spans="1:4">
      <c r="A1" s="153" t="s">
        <v>977</v>
      </c>
      <c r="B1" s="153" t="s">
        <v>978</v>
      </c>
      <c r="C1" s="153" t="s">
        <v>979</v>
      </c>
      <c r="D1" s="153" t="s">
        <v>980</v>
      </c>
    </row>
    <row r="2" spans="1:4">
      <c r="A2" s="212" t="s">
        <v>680</v>
      </c>
      <c r="B2" s="154" t="s">
        <v>1170</v>
      </c>
      <c r="C2" s="154"/>
      <c r="D2" s="154" t="s">
        <v>1137</v>
      </c>
    </row>
    <row r="3" spans="1:4">
      <c r="A3" s="212" t="s">
        <v>682</v>
      </c>
      <c r="B3" s="154" t="s">
        <v>1171</v>
      </c>
      <c r="C3" s="154"/>
      <c r="D3" s="154" t="s">
        <v>1137</v>
      </c>
    </row>
    <row r="4" spans="1:4">
      <c r="A4" s="212" t="s">
        <v>1341</v>
      </c>
      <c r="B4" s="154" t="s">
        <v>1342</v>
      </c>
      <c r="C4" s="154"/>
      <c r="D4" s="154" t="s">
        <v>1137</v>
      </c>
    </row>
    <row r="5" spans="1:4">
      <c r="A5" s="212" t="s">
        <v>1343</v>
      </c>
      <c r="B5" s="154" t="s">
        <v>1344</v>
      </c>
      <c r="C5" s="154"/>
      <c r="D5" s="154" t="s">
        <v>1137</v>
      </c>
    </row>
    <row r="6" spans="1:4">
      <c r="A6" s="212" t="s">
        <v>1168</v>
      </c>
      <c r="B6" s="154" t="s">
        <v>1169</v>
      </c>
      <c r="C6" s="154"/>
      <c r="D6" s="154" t="s">
        <v>1137</v>
      </c>
    </row>
    <row r="7" spans="1:4">
      <c r="A7" s="212" t="s">
        <v>341</v>
      </c>
      <c r="B7" s="154" t="s">
        <v>1626</v>
      </c>
      <c r="C7" s="154"/>
      <c r="D7" s="154" t="s">
        <v>1627</v>
      </c>
    </row>
    <row r="8" spans="1:4">
      <c r="A8" s="212" t="s">
        <v>378</v>
      </c>
      <c r="B8" s="154" t="s">
        <v>968</v>
      </c>
      <c r="C8" s="154"/>
      <c r="D8" s="154" t="s">
        <v>1627</v>
      </c>
    </row>
    <row r="9" spans="1:4">
      <c r="A9" s="212" t="s">
        <v>786</v>
      </c>
      <c r="B9" s="154" t="s">
        <v>1628</v>
      </c>
      <c r="C9" s="154"/>
      <c r="D9" s="154" t="s">
        <v>1627</v>
      </c>
    </row>
    <row r="10" spans="1:4">
      <c r="A10" s="212" t="s">
        <v>790</v>
      </c>
      <c r="B10" s="154" t="s">
        <v>1581</v>
      </c>
      <c r="C10" s="154" t="s">
        <v>970</v>
      </c>
      <c r="D10" s="154" t="s">
        <v>1565</v>
      </c>
    </row>
    <row r="11" spans="1:4">
      <c r="A11" s="212" t="s">
        <v>788</v>
      </c>
      <c r="B11" s="154" t="s">
        <v>1580</v>
      </c>
      <c r="C11" s="154" t="s">
        <v>965</v>
      </c>
      <c r="D11" s="154" t="s">
        <v>1565</v>
      </c>
    </row>
    <row r="12" spans="1:4">
      <c r="A12" s="212" t="s">
        <v>792</v>
      </c>
      <c r="B12" s="154" t="s">
        <v>1582</v>
      </c>
      <c r="C12" s="154" t="s">
        <v>1583</v>
      </c>
      <c r="D12" s="154" t="s">
        <v>1565</v>
      </c>
    </row>
    <row r="13" spans="1:4">
      <c r="A13" s="212" t="s">
        <v>794</v>
      </c>
      <c r="B13" s="154" t="s">
        <v>1584</v>
      </c>
      <c r="C13" s="154" t="s">
        <v>1585</v>
      </c>
      <c r="D13" s="154" t="s">
        <v>1565</v>
      </c>
    </row>
    <row r="14" spans="1:4">
      <c r="A14" s="212" t="s">
        <v>367</v>
      </c>
      <c r="B14" s="154" t="s">
        <v>1629</v>
      </c>
      <c r="C14" s="154"/>
      <c r="D14" s="154" t="s">
        <v>1627</v>
      </c>
    </row>
    <row r="15" spans="1:4">
      <c r="A15" s="212" t="s">
        <v>796</v>
      </c>
      <c r="B15" s="154" t="s">
        <v>1586</v>
      </c>
      <c r="C15" s="154" t="s">
        <v>971</v>
      </c>
      <c r="D15" s="154" t="s">
        <v>1565</v>
      </c>
    </row>
    <row r="16" spans="1:4">
      <c r="A16" s="212" t="s">
        <v>1623</v>
      </c>
      <c r="B16" s="154" t="s">
        <v>1624</v>
      </c>
      <c r="C16" s="154" t="s">
        <v>1625</v>
      </c>
      <c r="D16" s="154" t="s">
        <v>1598</v>
      </c>
    </row>
    <row r="17" spans="1:4">
      <c r="A17" s="212" t="s">
        <v>1134</v>
      </c>
      <c r="B17" s="154" t="s">
        <v>1135</v>
      </c>
      <c r="C17" s="154"/>
      <c r="D17" s="154" t="s">
        <v>1064</v>
      </c>
    </row>
    <row r="18" spans="1:4">
      <c r="A18" s="212" t="s">
        <v>1038</v>
      </c>
      <c r="B18" s="154" t="s">
        <v>1039</v>
      </c>
      <c r="C18" s="154"/>
      <c r="D18" s="154" t="s">
        <v>982</v>
      </c>
    </row>
    <row r="19" spans="1:4">
      <c r="A19" s="212" t="s">
        <v>1059</v>
      </c>
      <c r="B19" s="154" t="s">
        <v>1060</v>
      </c>
      <c r="C19" s="154"/>
      <c r="D19" s="154" t="s">
        <v>1061</v>
      </c>
    </row>
    <row r="20" spans="1:4">
      <c r="A20" s="212" t="s">
        <v>1036</v>
      </c>
      <c r="B20" s="154" t="s">
        <v>1037</v>
      </c>
      <c r="C20" s="154"/>
      <c r="D20" s="154" t="s">
        <v>982</v>
      </c>
    </row>
    <row r="21" spans="1:4">
      <c r="A21" s="212" t="s">
        <v>1042</v>
      </c>
      <c r="B21" s="154" t="s">
        <v>1043</v>
      </c>
      <c r="C21" s="154"/>
      <c r="D21" s="154" t="s">
        <v>982</v>
      </c>
    </row>
    <row r="22" spans="1:4">
      <c r="A22" s="212" t="s">
        <v>1040</v>
      </c>
      <c r="B22" s="154" t="s">
        <v>1041</v>
      </c>
      <c r="C22" s="154"/>
      <c r="D22" s="154" t="s">
        <v>982</v>
      </c>
    </row>
    <row r="23" spans="1:4">
      <c r="A23" s="212" t="s">
        <v>1034</v>
      </c>
      <c r="B23" s="154" t="s">
        <v>1035</v>
      </c>
      <c r="C23" s="154"/>
      <c r="D23" s="154" t="s">
        <v>982</v>
      </c>
    </row>
    <row r="24" spans="1:4">
      <c r="A24" s="212" t="s">
        <v>1367</v>
      </c>
      <c r="B24" s="154" t="s">
        <v>1368</v>
      </c>
      <c r="C24" s="154"/>
      <c r="D24" s="154" t="s">
        <v>1137</v>
      </c>
    </row>
    <row r="25" spans="1:4">
      <c r="A25" s="212" t="s">
        <v>1373</v>
      </c>
      <c r="B25" s="154" t="s">
        <v>1374</v>
      </c>
      <c r="C25" s="154"/>
      <c r="D25" s="154" t="s">
        <v>1137</v>
      </c>
    </row>
    <row r="26" spans="1:4">
      <c r="A26" s="212" t="s">
        <v>1375</v>
      </c>
      <c r="B26" s="154" t="s">
        <v>1376</v>
      </c>
      <c r="C26" s="154"/>
      <c r="D26" s="154" t="s">
        <v>1137</v>
      </c>
    </row>
    <row r="27" spans="1:4">
      <c r="A27" s="212" t="s">
        <v>380</v>
      </c>
      <c r="B27" s="156" t="s">
        <v>387</v>
      </c>
      <c r="C27" s="154" t="s">
        <v>1569</v>
      </c>
      <c r="D27" s="154" t="s">
        <v>1565</v>
      </c>
    </row>
    <row r="28" spans="1:4">
      <c r="A28" s="212" t="s">
        <v>1547</v>
      </c>
      <c r="B28" s="154" t="s">
        <v>1548</v>
      </c>
      <c r="C28" s="154"/>
      <c r="D28" s="154" t="s">
        <v>1545</v>
      </c>
    </row>
    <row r="29" spans="1:4">
      <c r="A29" s="212" t="s">
        <v>1294</v>
      </c>
      <c r="B29" s="154" t="s">
        <v>1295</v>
      </c>
      <c r="C29" s="154"/>
      <c r="D29" s="154" t="s">
        <v>1137</v>
      </c>
    </row>
    <row r="30" spans="1:4">
      <c r="A30" s="212" t="s">
        <v>1296</v>
      </c>
      <c r="B30" s="154" t="s">
        <v>1297</v>
      </c>
      <c r="C30" s="154"/>
      <c r="D30" s="154" t="s">
        <v>1137</v>
      </c>
    </row>
    <row r="31" spans="1:4">
      <c r="A31" s="212" t="s">
        <v>1139</v>
      </c>
      <c r="B31" s="154" t="s">
        <v>1140</v>
      </c>
      <c r="C31" s="154"/>
      <c r="D31" s="154" t="s">
        <v>1137</v>
      </c>
    </row>
    <row r="32" spans="1:4">
      <c r="A32" s="212" t="s">
        <v>1141</v>
      </c>
      <c r="B32" s="154" t="s">
        <v>1140</v>
      </c>
      <c r="C32" s="154"/>
      <c r="D32" s="154" t="s">
        <v>1137</v>
      </c>
    </row>
    <row r="33" spans="1:4">
      <c r="A33" s="212" t="s">
        <v>1152</v>
      </c>
      <c r="B33" s="154" t="s">
        <v>1153</v>
      </c>
      <c r="C33" s="154"/>
      <c r="D33" s="154" t="s">
        <v>1137</v>
      </c>
    </row>
    <row r="34" spans="1:4">
      <c r="A34" s="212" t="s">
        <v>1150</v>
      </c>
      <c r="B34" s="154" t="s">
        <v>1151</v>
      </c>
      <c r="C34" s="154"/>
      <c r="D34" s="154" t="s">
        <v>1137</v>
      </c>
    </row>
    <row r="35" spans="1:4">
      <c r="A35" s="212" t="s">
        <v>1099</v>
      </c>
      <c r="B35" s="154" t="s">
        <v>1100</v>
      </c>
      <c r="C35" s="154"/>
      <c r="D35" s="154" t="s">
        <v>1064</v>
      </c>
    </row>
    <row r="36" spans="1:4">
      <c r="A36" s="212" t="s">
        <v>482</v>
      </c>
      <c r="B36" s="154" t="s">
        <v>1458</v>
      </c>
      <c r="C36" s="154"/>
      <c r="D36" s="154" t="s">
        <v>976</v>
      </c>
    </row>
    <row r="37" spans="1:4">
      <c r="A37" s="212" t="s">
        <v>325</v>
      </c>
      <c r="B37" s="154" t="s">
        <v>1439</v>
      </c>
      <c r="C37" s="154" t="s">
        <v>973</v>
      </c>
      <c r="D37" s="154" t="s">
        <v>976</v>
      </c>
    </row>
    <row r="38" spans="1:4">
      <c r="A38" s="212" t="s">
        <v>344</v>
      </c>
      <c r="B38" s="154" t="s">
        <v>1441</v>
      </c>
      <c r="C38" s="154" t="s">
        <v>1442</v>
      </c>
      <c r="D38" s="154" t="s">
        <v>976</v>
      </c>
    </row>
    <row r="39" spans="1:4">
      <c r="A39" s="212" t="s">
        <v>484</v>
      </c>
      <c r="B39" s="154" t="s">
        <v>962</v>
      </c>
      <c r="C39" s="154"/>
      <c r="D39" s="154" t="s">
        <v>976</v>
      </c>
    </row>
    <row r="40" spans="1:4">
      <c r="A40" s="212" t="s">
        <v>337</v>
      </c>
      <c r="B40" s="154" t="s">
        <v>1440</v>
      </c>
      <c r="C40" s="154" t="s">
        <v>948</v>
      </c>
      <c r="D40" s="154" t="s">
        <v>976</v>
      </c>
    </row>
    <row r="41" spans="1:4">
      <c r="A41" s="212" t="s">
        <v>358</v>
      </c>
      <c r="B41" s="154" t="s">
        <v>1443</v>
      </c>
      <c r="C41" s="154" t="s">
        <v>1444</v>
      </c>
      <c r="D41" s="154" t="s">
        <v>976</v>
      </c>
    </row>
    <row r="42" spans="1:4">
      <c r="A42" s="212" t="s">
        <v>1371</v>
      </c>
      <c r="B42" s="154" t="s">
        <v>1372</v>
      </c>
      <c r="C42" s="154"/>
      <c r="D42" s="154" t="s">
        <v>1137</v>
      </c>
    </row>
    <row r="43" spans="1:4">
      <c r="A43" s="212" t="s">
        <v>492</v>
      </c>
      <c r="B43" s="154" t="s">
        <v>1147</v>
      </c>
      <c r="C43" s="154"/>
      <c r="D43" s="154" t="s">
        <v>1137</v>
      </c>
    </row>
    <row r="44" spans="1:4">
      <c r="A44" s="212" t="s">
        <v>467</v>
      </c>
      <c r="B44" s="154" t="s">
        <v>1148</v>
      </c>
      <c r="C44" s="154"/>
      <c r="D44" s="154" t="s">
        <v>1137</v>
      </c>
    </row>
    <row r="45" spans="1:4">
      <c r="A45" s="212" t="s">
        <v>1286</v>
      </c>
      <c r="B45" s="154" t="s">
        <v>1287</v>
      </c>
      <c r="C45" s="154"/>
      <c r="D45" s="154" t="s">
        <v>1137</v>
      </c>
    </row>
    <row r="46" spans="1:4">
      <c r="A46" s="212" t="s">
        <v>1288</v>
      </c>
      <c r="B46" s="154" t="s">
        <v>1289</v>
      </c>
      <c r="C46" s="154"/>
      <c r="D46" s="154" t="s">
        <v>1137</v>
      </c>
    </row>
    <row r="47" spans="1:4">
      <c r="A47" s="212" t="s">
        <v>1290</v>
      </c>
      <c r="B47" s="154" t="s">
        <v>1291</v>
      </c>
      <c r="C47" s="154"/>
      <c r="D47" s="154" t="s">
        <v>1137</v>
      </c>
    </row>
    <row r="48" spans="1:4">
      <c r="A48" s="212" t="s">
        <v>1281</v>
      </c>
      <c r="B48" s="154" t="s">
        <v>1282</v>
      </c>
      <c r="C48" s="154"/>
      <c r="D48" s="154" t="s">
        <v>1137</v>
      </c>
    </row>
    <row r="49" spans="1:4">
      <c r="A49" s="212" t="s">
        <v>1284</v>
      </c>
      <c r="B49" s="154" t="s">
        <v>1285</v>
      </c>
      <c r="C49" s="154"/>
      <c r="D49" s="154" t="s">
        <v>1137</v>
      </c>
    </row>
    <row r="50" spans="1:4">
      <c r="A50" s="212" t="s">
        <v>368</v>
      </c>
      <c r="B50" s="154" t="s">
        <v>1546</v>
      </c>
      <c r="C50" s="154"/>
      <c r="D50" s="154" t="s">
        <v>1545</v>
      </c>
    </row>
    <row r="51" spans="1:4">
      <c r="A51" s="212" t="s">
        <v>1363</v>
      </c>
      <c r="B51" s="154" t="s">
        <v>1364</v>
      </c>
      <c r="C51" s="154"/>
      <c r="D51" s="154" t="s">
        <v>1137</v>
      </c>
    </row>
    <row r="52" spans="1:4">
      <c r="A52" s="212" t="s">
        <v>490</v>
      </c>
      <c r="B52" s="154" t="s">
        <v>1544</v>
      </c>
      <c r="C52" s="154"/>
      <c r="D52" s="154" t="s">
        <v>1545</v>
      </c>
    </row>
    <row r="53" spans="1:4">
      <c r="A53" s="212" t="s">
        <v>504</v>
      </c>
      <c r="B53" s="154" t="s">
        <v>1283</v>
      </c>
      <c r="C53" s="154"/>
      <c r="D53" s="154" t="s">
        <v>1137</v>
      </c>
    </row>
    <row r="54" spans="1:4">
      <c r="A54" s="212" t="s">
        <v>1369</v>
      </c>
      <c r="B54" s="154" t="s">
        <v>1370</v>
      </c>
      <c r="C54" s="154"/>
      <c r="D54" s="154" t="s">
        <v>1137</v>
      </c>
    </row>
    <row r="55" spans="1:4">
      <c r="A55" s="212" t="s">
        <v>1360</v>
      </c>
      <c r="B55" s="154" t="s">
        <v>1361</v>
      </c>
      <c r="C55" s="154"/>
      <c r="D55" s="154" t="s">
        <v>1137</v>
      </c>
    </row>
    <row r="56" spans="1:4">
      <c r="A56" s="212" t="s">
        <v>494</v>
      </c>
      <c r="B56" s="154" t="s">
        <v>1362</v>
      </c>
      <c r="C56" s="154"/>
      <c r="D56" s="154" t="s">
        <v>1137</v>
      </c>
    </row>
    <row r="57" spans="1:4">
      <c r="A57" s="212" t="s">
        <v>522</v>
      </c>
      <c r="B57" s="154" t="s">
        <v>1144</v>
      </c>
      <c r="C57" s="154"/>
      <c r="D57" s="154" t="s">
        <v>1137</v>
      </c>
    </row>
    <row r="58" spans="1:4">
      <c r="A58" s="212" t="s">
        <v>498</v>
      </c>
      <c r="B58" s="154" t="s">
        <v>969</v>
      </c>
      <c r="C58" s="154" t="s">
        <v>1067</v>
      </c>
      <c r="D58" s="154" t="s">
        <v>1064</v>
      </c>
    </row>
    <row r="59" spans="1:4">
      <c r="A59" s="212" t="s">
        <v>500</v>
      </c>
      <c r="B59" s="154" t="s">
        <v>1065</v>
      </c>
      <c r="C59" s="154"/>
      <c r="D59" s="154" t="s">
        <v>1064</v>
      </c>
    </row>
    <row r="60" spans="1:4">
      <c r="A60" s="212" t="s">
        <v>379</v>
      </c>
      <c r="B60" s="154" t="s">
        <v>1142</v>
      </c>
      <c r="C60" s="154"/>
      <c r="D60" s="154" t="s">
        <v>1137</v>
      </c>
    </row>
    <row r="61" spans="1:4">
      <c r="A61" s="212" t="s">
        <v>502</v>
      </c>
      <c r="B61" s="154" t="s">
        <v>1292</v>
      </c>
      <c r="C61" s="154"/>
      <c r="D61" s="154" t="s">
        <v>1137</v>
      </c>
    </row>
    <row r="62" spans="1:4">
      <c r="A62" s="212" t="s">
        <v>328</v>
      </c>
      <c r="B62" s="154" t="s">
        <v>1304</v>
      </c>
      <c r="C62" s="154"/>
      <c r="D62" s="154" t="s">
        <v>1137</v>
      </c>
    </row>
    <row r="63" spans="1:4">
      <c r="A63" s="212" t="s">
        <v>346</v>
      </c>
      <c r="B63" s="154" t="s">
        <v>1305</v>
      </c>
      <c r="C63" s="154"/>
      <c r="D63" s="154" t="s">
        <v>1137</v>
      </c>
    </row>
    <row r="64" spans="1:4">
      <c r="A64" s="212" t="s">
        <v>465</v>
      </c>
      <c r="B64" s="154" t="s">
        <v>1143</v>
      </c>
      <c r="C64" s="154"/>
      <c r="D64" s="154" t="s">
        <v>1137</v>
      </c>
    </row>
    <row r="65" spans="1:4">
      <c r="A65" s="212" t="s">
        <v>326</v>
      </c>
      <c r="B65" s="154" t="s">
        <v>1303</v>
      </c>
      <c r="C65" s="154"/>
      <c r="D65" s="154" t="s">
        <v>1137</v>
      </c>
    </row>
    <row r="66" spans="1:4">
      <c r="A66" s="212" t="s">
        <v>506</v>
      </c>
      <c r="B66" s="154" t="s">
        <v>1149</v>
      </c>
      <c r="C66" s="154"/>
      <c r="D66" s="154" t="s">
        <v>1137</v>
      </c>
    </row>
    <row r="67" spans="1:4">
      <c r="A67" s="212" t="s">
        <v>508</v>
      </c>
      <c r="B67" s="154" t="s">
        <v>1293</v>
      </c>
      <c r="C67" s="154"/>
      <c r="D67" s="154" t="s">
        <v>1137</v>
      </c>
    </row>
    <row r="68" spans="1:4">
      <c r="A68" s="212" t="s">
        <v>323</v>
      </c>
      <c r="B68" s="154" t="s">
        <v>955</v>
      </c>
      <c r="C68" s="154" t="s">
        <v>1302</v>
      </c>
      <c r="D68" s="154" t="s">
        <v>1137</v>
      </c>
    </row>
    <row r="69" spans="1:4">
      <c r="A69" s="212" t="s">
        <v>526</v>
      </c>
      <c r="B69" s="154" t="s">
        <v>1301</v>
      </c>
      <c r="C69" s="154"/>
      <c r="D69" s="154" t="s">
        <v>1137</v>
      </c>
    </row>
    <row r="70" spans="1:4">
      <c r="A70" s="212" t="s">
        <v>511</v>
      </c>
      <c r="B70" s="154" t="s">
        <v>1298</v>
      </c>
      <c r="C70" s="154" t="s">
        <v>1299</v>
      </c>
      <c r="D70" s="154" t="s">
        <v>1137</v>
      </c>
    </row>
    <row r="71" spans="1:4">
      <c r="A71" s="212" t="s">
        <v>496</v>
      </c>
      <c r="B71" s="154" t="s">
        <v>1066</v>
      </c>
      <c r="C71" s="154"/>
      <c r="D71" s="154" t="s">
        <v>1064</v>
      </c>
    </row>
    <row r="72" spans="1:4">
      <c r="A72" s="212" t="s">
        <v>440</v>
      </c>
      <c r="B72" s="154" t="s">
        <v>1062</v>
      </c>
      <c r="C72" s="154" t="s">
        <v>1063</v>
      </c>
      <c r="D72" s="154" t="s">
        <v>1064</v>
      </c>
    </row>
    <row r="73" spans="1:4">
      <c r="A73" s="212" t="s">
        <v>1104</v>
      </c>
      <c r="B73" s="154" t="s">
        <v>1105</v>
      </c>
      <c r="C73" s="154"/>
      <c r="D73" s="154" t="s">
        <v>1064</v>
      </c>
    </row>
    <row r="74" spans="1:4">
      <c r="A74" s="212" t="s">
        <v>538</v>
      </c>
      <c r="B74" s="154" t="s">
        <v>1102</v>
      </c>
      <c r="C74" s="154"/>
      <c r="D74" s="154" t="s">
        <v>1064</v>
      </c>
    </row>
    <row r="75" spans="1:4">
      <c r="A75" s="212" t="s">
        <v>540</v>
      </c>
      <c r="B75" s="154" t="s">
        <v>1103</v>
      </c>
      <c r="C75" s="154"/>
      <c r="D75" s="154" t="s">
        <v>1064</v>
      </c>
    </row>
    <row r="76" spans="1:4">
      <c r="A76" s="212" t="s">
        <v>1172</v>
      </c>
      <c r="B76" s="154" t="s">
        <v>1173</v>
      </c>
      <c r="C76" s="154"/>
      <c r="D76" s="154" t="s">
        <v>1137</v>
      </c>
    </row>
    <row r="77" spans="1:4">
      <c r="A77" s="212" t="s">
        <v>528</v>
      </c>
      <c r="B77" s="154" t="s">
        <v>1377</v>
      </c>
      <c r="C77" s="154"/>
      <c r="D77" s="154" t="s">
        <v>1137</v>
      </c>
    </row>
    <row r="78" spans="1:4">
      <c r="A78" s="212" t="s">
        <v>1379</v>
      </c>
      <c r="B78" s="154" t="s">
        <v>1380</v>
      </c>
      <c r="C78" s="154"/>
      <c r="D78" s="154" t="s">
        <v>1137</v>
      </c>
    </row>
    <row r="79" spans="1:4">
      <c r="A79" s="212" t="s">
        <v>520</v>
      </c>
      <c r="B79" s="154" t="s">
        <v>1300</v>
      </c>
      <c r="C79" s="154"/>
      <c r="D79" s="154" t="s">
        <v>1137</v>
      </c>
    </row>
    <row r="80" spans="1:4">
      <c r="A80" s="212" t="s">
        <v>930</v>
      </c>
      <c r="B80" s="154" t="s">
        <v>1313</v>
      </c>
      <c r="C80" s="154" t="s">
        <v>1822</v>
      </c>
      <c r="D80" s="154" t="s">
        <v>1137</v>
      </c>
    </row>
    <row r="81" spans="1:4">
      <c r="A81" s="212" t="s">
        <v>907</v>
      </c>
      <c r="B81" s="154" t="s">
        <v>1068</v>
      </c>
      <c r="C81" s="154"/>
      <c r="D81" s="154" t="s">
        <v>1064</v>
      </c>
    </row>
    <row r="82" spans="1:4">
      <c r="A82" s="212" t="s">
        <v>338</v>
      </c>
      <c r="B82" s="154" t="s">
        <v>1136</v>
      </c>
      <c r="C82" s="154"/>
      <c r="D82" s="154" t="s">
        <v>1137</v>
      </c>
    </row>
    <row r="83" spans="1:4">
      <c r="A83" s="212" t="s">
        <v>331</v>
      </c>
      <c r="B83" s="154" t="s">
        <v>1138</v>
      </c>
      <c r="C83" s="154"/>
      <c r="D83" s="154" t="s">
        <v>1137</v>
      </c>
    </row>
    <row r="84" spans="1:4">
      <c r="A84" s="212" t="s">
        <v>510</v>
      </c>
      <c r="B84" s="154" t="s">
        <v>1101</v>
      </c>
      <c r="C84" s="154"/>
      <c r="D84" s="154" t="s">
        <v>1064</v>
      </c>
    </row>
    <row r="85" spans="1:4">
      <c r="A85" s="212" t="s">
        <v>381</v>
      </c>
      <c r="B85" s="154" t="s">
        <v>1306</v>
      </c>
      <c r="C85" s="154"/>
      <c r="D85" s="154" t="s">
        <v>1137</v>
      </c>
    </row>
    <row r="86" spans="1:4">
      <c r="A86" s="212" t="s">
        <v>530</v>
      </c>
      <c r="B86" s="154" t="s">
        <v>1307</v>
      </c>
      <c r="C86" s="154"/>
      <c r="D86" s="154" t="s">
        <v>1137</v>
      </c>
    </row>
    <row r="87" spans="1:4">
      <c r="A87" s="212" t="s">
        <v>347</v>
      </c>
      <c r="B87" s="154" t="s">
        <v>1308</v>
      </c>
      <c r="C87" s="154"/>
      <c r="D87" s="154" t="s">
        <v>1137</v>
      </c>
    </row>
    <row r="88" spans="1:4">
      <c r="A88" s="212" t="s">
        <v>330</v>
      </c>
      <c r="B88" s="154" t="s">
        <v>1146</v>
      </c>
      <c r="C88" s="154"/>
      <c r="D88" s="154" t="s">
        <v>1137</v>
      </c>
    </row>
    <row r="89" spans="1:4">
      <c r="A89" s="212" t="s">
        <v>1309</v>
      </c>
      <c r="B89" s="154" t="s">
        <v>1310</v>
      </c>
      <c r="C89" s="154"/>
      <c r="D89" s="154" t="s">
        <v>1137</v>
      </c>
    </row>
    <row r="90" spans="1:4">
      <c r="A90" s="212" t="s">
        <v>1311</v>
      </c>
      <c r="B90" s="154" t="s">
        <v>1312</v>
      </c>
      <c r="C90" s="154"/>
      <c r="D90" s="154" t="s">
        <v>1137</v>
      </c>
    </row>
    <row r="91" spans="1:4">
      <c r="A91" s="212" t="s">
        <v>891</v>
      </c>
      <c r="B91" s="154" t="s">
        <v>957</v>
      </c>
      <c r="C91" s="154"/>
      <c r="D91" s="154" t="s">
        <v>1565</v>
      </c>
    </row>
    <row r="92" spans="1:4">
      <c r="A92" s="212" t="s">
        <v>892</v>
      </c>
      <c r="B92" s="154" t="s">
        <v>1576</v>
      </c>
      <c r="C92" s="154"/>
      <c r="D92" s="154" t="s">
        <v>1565</v>
      </c>
    </row>
    <row r="93" spans="1:4">
      <c r="A93" s="212" t="s">
        <v>536</v>
      </c>
      <c r="B93" s="154" t="s">
        <v>1378</v>
      </c>
      <c r="C93" s="154"/>
      <c r="D93" s="154" t="s">
        <v>1137</v>
      </c>
    </row>
    <row r="94" spans="1:4">
      <c r="A94" s="212" t="s">
        <v>524</v>
      </c>
      <c r="B94" s="154" t="s">
        <v>1145</v>
      </c>
      <c r="C94" s="154"/>
      <c r="D94" s="154" t="s">
        <v>1137</v>
      </c>
    </row>
    <row r="95" spans="1:4">
      <c r="A95" s="212" t="s">
        <v>1570</v>
      </c>
      <c r="B95" s="154" t="s">
        <v>1571</v>
      </c>
      <c r="C95" s="154" t="s">
        <v>1572</v>
      </c>
      <c r="D95" s="154" t="s">
        <v>1565</v>
      </c>
    </row>
    <row r="96" spans="1:4">
      <c r="A96" s="212" t="s">
        <v>1573</v>
      </c>
      <c r="B96" s="154" t="s">
        <v>1574</v>
      </c>
      <c r="C96" s="154" t="s">
        <v>949</v>
      </c>
      <c r="D96" s="154" t="s">
        <v>1565</v>
      </c>
    </row>
    <row r="97" spans="1:4">
      <c r="A97" s="212" t="s">
        <v>516</v>
      </c>
      <c r="B97" s="154" t="s">
        <v>1631</v>
      </c>
      <c r="C97" s="154"/>
      <c r="D97" s="154" t="s">
        <v>1627</v>
      </c>
    </row>
    <row r="98" spans="1:4">
      <c r="A98" s="212" t="s">
        <v>322</v>
      </c>
      <c r="B98" s="154" t="s">
        <v>1632</v>
      </c>
      <c r="C98" s="154"/>
      <c r="D98" s="154" t="s">
        <v>1627</v>
      </c>
    </row>
    <row r="99" spans="1:4">
      <c r="A99" s="212" t="s">
        <v>359</v>
      </c>
      <c r="B99" s="154" t="s">
        <v>1630</v>
      </c>
      <c r="C99" s="154"/>
      <c r="D99" s="154" t="s">
        <v>1627</v>
      </c>
    </row>
    <row r="100" spans="1:4">
      <c r="A100" s="212" t="s">
        <v>514</v>
      </c>
      <c r="B100" s="154" t="s">
        <v>1345</v>
      </c>
      <c r="C100" s="154"/>
      <c r="D100" s="154" t="s">
        <v>1137</v>
      </c>
    </row>
    <row r="101" spans="1:4">
      <c r="A101" s="211" t="s">
        <v>342</v>
      </c>
      <c r="B101" s="154" t="s">
        <v>1817</v>
      </c>
      <c r="C101" s="154" t="s">
        <v>1818</v>
      </c>
      <c r="D101" s="154"/>
    </row>
    <row r="102" spans="1:4">
      <c r="A102" s="212" t="s">
        <v>343</v>
      </c>
      <c r="B102" s="154" t="s">
        <v>1819</v>
      </c>
      <c r="C102" s="154" t="s">
        <v>947</v>
      </c>
      <c r="D102" s="154"/>
    </row>
    <row r="103" spans="1:4">
      <c r="A103" s="212" t="s">
        <v>357</v>
      </c>
      <c r="B103" s="154" t="s">
        <v>963</v>
      </c>
      <c r="C103" s="154" t="s">
        <v>946</v>
      </c>
      <c r="D103" s="154"/>
    </row>
    <row r="104" spans="1:4">
      <c r="A104" s="212" t="s">
        <v>1454</v>
      </c>
      <c r="B104" s="154" t="s">
        <v>1455</v>
      </c>
      <c r="C104" s="154"/>
      <c r="D104" s="154" t="s">
        <v>976</v>
      </c>
    </row>
    <row r="105" spans="1:4">
      <c r="A105" s="212" t="s">
        <v>1456</v>
      </c>
      <c r="B105" s="154" t="s">
        <v>1457</v>
      </c>
      <c r="C105" s="154"/>
      <c r="D105" s="154" t="s">
        <v>976</v>
      </c>
    </row>
    <row r="106" spans="1:4">
      <c r="A106" s="212" t="s">
        <v>922</v>
      </c>
      <c r="B106" s="154" t="s">
        <v>1453</v>
      </c>
      <c r="C106" s="154"/>
      <c r="D106" s="154" t="s">
        <v>976</v>
      </c>
    </row>
    <row r="107" spans="1:4">
      <c r="A107" s="212" t="s">
        <v>1196</v>
      </c>
      <c r="B107" s="154" t="s">
        <v>1197</v>
      </c>
      <c r="C107" s="154"/>
      <c r="D107" s="154" t="s">
        <v>1137</v>
      </c>
    </row>
    <row r="108" spans="1:4">
      <c r="A108" s="212" t="s">
        <v>1198</v>
      </c>
      <c r="B108" s="154" t="s">
        <v>1199</v>
      </c>
      <c r="C108" s="154"/>
      <c r="D108" s="154" t="s">
        <v>1137</v>
      </c>
    </row>
    <row r="109" spans="1:4">
      <c r="A109" s="212" t="s">
        <v>1200</v>
      </c>
      <c r="B109" s="154" t="s">
        <v>1201</v>
      </c>
      <c r="C109" s="154"/>
      <c r="D109" s="154" t="s">
        <v>1137</v>
      </c>
    </row>
    <row r="110" spans="1:4">
      <c r="A110" s="212" t="s">
        <v>1194</v>
      </c>
      <c r="B110" s="154" t="s">
        <v>1195</v>
      </c>
      <c r="C110" s="154"/>
      <c r="D110" s="154" t="s">
        <v>1137</v>
      </c>
    </row>
    <row r="111" spans="1:4">
      <c r="A111" s="212" t="s">
        <v>1365</v>
      </c>
      <c r="B111" s="154" t="s">
        <v>1366</v>
      </c>
      <c r="C111" s="154"/>
      <c r="D111" s="154" t="s">
        <v>1137</v>
      </c>
    </row>
    <row r="112" spans="1:4">
      <c r="A112" s="212" t="s">
        <v>932</v>
      </c>
      <c r="B112" s="154" t="s">
        <v>1575</v>
      </c>
      <c r="C112" s="154"/>
      <c r="D112" s="154" t="s">
        <v>1565</v>
      </c>
    </row>
    <row r="113" spans="1:4">
      <c r="A113" s="212" t="s">
        <v>1106</v>
      </c>
      <c r="B113" s="154" t="s">
        <v>1107</v>
      </c>
      <c r="C113" s="154"/>
      <c r="D113" s="154" t="s">
        <v>1064</v>
      </c>
    </row>
    <row r="114" spans="1:4">
      <c r="A114" s="212" t="s">
        <v>345</v>
      </c>
      <c r="B114" s="154" t="s">
        <v>954</v>
      </c>
      <c r="C114" s="154" t="s">
        <v>943</v>
      </c>
      <c r="D114" s="154" t="s">
        <v>1565</v>
      </c>
    </row>
    <row r="115" spans="1:4">
      <c r="A115" s="212" t="s">
        <v>360</v>
      </c>
      <c r="B115" s="154" t="s">
        <v>1566</v>
      </c>
      <c r="C115" s="154" t="s">
        <v>944</v>
      </c>
      <c r="D115" s="154" t="s">
        <v>1565</v>
      </c>
    </row>
    <row r="116" spans="1:4">
      <c r="A116" s="212" t="s">
        <v>369</v>
      </c>
      <c r="B116" s="154" t="s">
        <v>1567</v>
      </c>
      <c r="C116" s="154" t="s">
        <v>972</v>
      </c>
      <c r="D116" s="154" t="s">
        <v>1565</v>
      </c>
    </row>
    <row r="117" spans="1:4">
      <c r="A117" s="212" t="s">
        <v>380</v>
      </c>
      <c r="B117" s="154" t="s">
        <v>1568</v>
      </c>
      <c r="C117" s="154" t="s">
        <v>1569</v>
      </c>
      <c r="D117" s="154" t="s">
        <v>1565</v>
      </c>
    </row>
    <row r="118" spans="1:4">
      <c r="A118" s="212" t="s">
        <v>336</v>
      </c>
      <c r="B118" s="154" t="s">
        <v>1633</v>
      </c>
      <c r="C118" s="154" t="s">
        <v>950</v>
      </c>
      <c r="D118" s="154" t="s">
        <v>1627</v>
      </c>
    </row>
    <row r="119" spans="1:4">
      <c r="A119" s="212" t="s">
        <v>463</v>
      </c>
      <c r="B119" s="154" t="s">
        <v>966</v>
      </c>
      <c r="C119" s="154" t="s">
        <v>945</v>
      </c>
      <c r="D119" s="154" t="s">
        <v>1627</v>
      </c>
    </row>
    <row r="120" spans="1:4">
      <c r="A120" s="212" t="s">
        <v>340</v>
      </c>
      <c r="B120" s="154" t="s">
        <v>1634</v>
      </c>
      <c r="C120" s="154" t="s">
        <v>1635</v>
      </c>
      <c r="D120" s="154" t="s">
        <v>1627</v>
      </c>
    </row>
    <row r="121" spans="1:4">
      <c r="A121" s="212" t="s">
        <v>356</v>
      </c>
      <c r="B121" s="154" t="s">
        <v>1636</v>
      </c>
      <c r="C121" s="154" t="s">
        <v>1637</v>
      </c>
      <c r="D121" s="154" t="s">
        <v>1627</v>
      </c>
    </row>
    <row r="122" spans="1:4">
      <c r="A122" s="211" t="s">
        <v>486</v>
      </c>
      <c r="B122" s="154" t="s">
        <v>1459</v>
      </c>
      <c r="C122" s="154"/>
      <c r="D122" s="154" t="s">
        <v>976</v>
      </c>
    </row>
    <row r="123" spans="1:4">
      <c r="A123" s="212" t="s">
        <v>488</v>
      </c>
      <c r="B123" s="154" t="s">
        <v>1460</v>
      </c>
      <c r="C123" s="154"/>
      <c r="D123" s="154" t="s">
        <v>976</v>
      </c>
    </row>
    <row r="124" spans="1:4">
      <c r="A124" s="212" t="s">
        <v>1352</v>
      </c>
      <c r="B124" s="154" t="s">
        <v>1353</v>
      </c>
      <c r="C124" s="154"/>
      <c r="D124" s="154" t="s">
        <v>1137</v>
      </c>
    </row>
    <row r="125" spans="1:4">
      <c r="A125" s="212" t="s">
        <v>1356</v>
      </c>
      <c r="B125" s="154" t="s">
        <v>1357</v>
      </c>
      <c r="C125" s="154"/>
      <c r="D125" s="154" t="s">
        <v>1137</v>
      </c>
    </row>
    <row r="126" spans="1:4">
      <c r="A126" s="212" t="s">
        <v>1358</v>
      </c>
      <c r="B126" s="154" t="s">
        <v>1359</v>
      </c>
      <c r="C126" s="154"/>
      <c r="D126" s="154" t="s">
        <v>1137</v>
      </c>
    </row>
    <row r="127" spans="1:4">
      <c r="A127" s="212" t="s">
        <v>1354</v>
      </c>
      <c r="B127" s="154" t="s">
        <v>1355</v>
      </c>
      <c r="C127" s="154"/>
      <c r="D127" s="154" t="s">
        <v>1137</v>
      </c>
    </row>
    <row r="128" spans="1:4">
      <c r="A128" s="212" t="s">
        <v>811</v>
      </c>
      <c r="B128" s="154" t="s">
        <v>812</v>
      </c>
      <c r="C128" s="154"/>
      <c r="D128" s="154" t="s">
        <v>1627</v>
      </c>
    </row>
    <row r="129" spans="1:4">
      <c r="A129" s="212" t="s">
        <v>1445</v>
      </c>
      <c r="B129" s="154" t="s">
        <v>1446</v>
      </c>
      <c r="C129" s="154"/>
      <c r="D129" s="154" t="s">
        <v>976</v>
      </c>
    </row>
    <row r="130" spans="1:4">
      <c r="A130" s="212" t="s">
        <v>1447</v>
      </c>
      <c r="B130" s="154" t="s">
        <v>1448</v>
      </c>
      <c r="C130" s="154"/>
      <c r="D130" s="154" t="s">
        <v>976</v>
      </c>
    </row>
    <row r="131" spans="1:4">
      <c r="A131" s="212" t="s">
        <v>1449</v>
      </c>
      <c r="B131" s="154" t="s">
        <v>1450</v>
      </c>
      <c r="C131" s="154"/>
      <c r="D131" s="154" t="s">
        <v>976</v>
      </c>
    </row>
    <row r="132" spans="1:4">
      <c r="A132" s="212" t="s">
        <v>1451</v>
      </c>
      <c r="B132" s="154" t="s">
        <v>1452</v>
      </c>
      <c r="C132" s="154"/>
      <c r="D132" s="154" t="s">
        <v>976</v>
      </c>
    </row>
    <row r="133" spans="1:4">
      <c r="A133" s="212" t="s">
        <v>1350</v>
      </c>
      <c r="B133" s="154" t="s">
        <v>1351</v>
      </c>
      <c r="C133" s="154"/>
      <c r="D133" s="154" t="s">
        <v>1137</v>
      </c>
    </row>
    <row r="134" spans="1:4">
      <c r="A134" s="212" t="s">
        <v>1348</v>
      </c>
      <c r="B134" s="154" t="s">
        <v>1349</v>
      </c>
      <c r="C134" s="154"/>
      <c r="D134" s="154" t="s">
        <v>1137</v>
      </c>
    </row>
    <row r="135" spans="1:4">
      <c r="A135" s="212" t="s">
        <v>1346</v>
      </c>
      <c r="B135" s="154" t="s">
        <v>1347</v>
      </c>
      <c r="C135" s="154"/>
      <c r="D135" s="154" t="s">
        <v>1137</v>
      </c>
    </row>
    <row r="136" spans="1:4">
      <c r="A136" s="212" t="s">
        <v>1071</v>
      </c>
      <c r="B136" s="154" t="s">
        <v>1072</v>
      </c>
      <c r="C136" s="154"/>
      <c r="D136" s="154" t="s">
        <v>1064</v>
      </c>
    </row>
    <row r="137" spans="1:4">
      <c r="A137" s="212" t="s">
        <v>1073</v>
      </c>
      <c r="B137" s="154" t="s">
        <v>1074</v>
      </c>
      <c r="C137" s="154"/>
      <c r="D137" s="154" t="s">
        <v>1064</v>
      </c>
    </row>
    <row r="138" spans="1:4">
      <c r="A138" s="212" t="s">
        <v>920</v>
      </c>
      <c r="B138" s="154" t="s">
        <v>1075</v>
      </c>
      <c r="C138" s="154"/>
      <c r="D138" s="154" t="s">
        <v>1064</v>
      </c>
    </row>
    <row r="139" spans="1:4">
      <c r="A139" s="212" t="s">
        <v>1076</v>
      </c>
      <c r="B139" s="154" t="s">
        <v>1077</v>
      </c>
      <c r="C139" s="154"/>
      <c r="D139" s="154" t="s">
        <v>1064</v>
      </c>
    </row>
    <row r="140" spans="1:4">
      <c r="A140" s="212" t="s">
        <v>1078</v>
      </c>
      <c r="B140" s="154" t="s">
        <v>1079</v>
      </c>
      <c r="C140" s="154"/>
      <c r="D140" s="154" t="s">
        <v>1064</v>
      </c>
    </row>
    <row r="141" spans="1:4">
      <c r="A141" s="212" t="s">
        <v>567</v>
      </c>
      <c r="B141" s="154" t="s">
        <v>1322</v>
      </c>
      <c r="C141" s="154"/>
      <c r="D141" s="154" t="s">
        <v>1137</v>
      </c>
    </row>
    <row r="142" spans="1:4">
      <c r="A142" s="212" t="s">
        <v>1090</v>
      </c>
      <c r="B142" s="154" t="s">
        <v>1091</v>
      </c>
      <c r="C142" s="154"/>
      <c r="D142" s="154" t="s">
        <v>1064</v>
      </c>
    </row>
    <row r="143" spans="1:4">
      <c r="A143" s="212" t="s">
        <v>1092</v>
      </c>
      <c r="B143" s="154" t="s">
        <v>1093</v>
      </c>
      <c r="C143" s="154"/>
      <c r="D143" s="154" t="s">
        <v>1064</v>
      </c>
    </row>
    <row r="144" spans="1:4">
      <c r="A144" s="212" t="s">
        <v>1094</v>
      </c>
      <c r="B144" s="154" t="s">
        <v>1095</v>
      </c>
      <c r="C144" s="154"/>
      <c r="D144" s="154" t="s">
        <v>1064</v>
      </c>
    </row>
    <row r="145" spans="1:4">
      <c r="A145" s="212" t="s">
        <v>1165</v>
      </c>
      <c r="B145" s="154" t="s">
        <v>1166</v>
      </c>
      <c r="C145" s="154"/>
      <c r="D145" s="154" t="s">
        <v>1137</v>
      </c>
    </row>
    <row r="146" spans="1:4">
      <c r="A146" s="212" t="s">
        <v>565</v>
      </c>
      <c r="B146" s="154" t="s">
        <v>1157</v>
      </c>
      <c r="C146" s="154"/>
      <c r="D146" s="154" t="s">
        <v>1137</v>
      </c>
    </row>
    <row r="147" spans="1:4">
      <c r="A147" s="212" t="s">
        <v>544</v>
      </c>
      <c r="B147" s="154" t="s">
        <v>1336</v>
      </c>
      <c r="C147" s="154"/>
      <c r="D147" s="154" t="s">
        <v>1137</v>
      </c>
    </row>
    <row r="148" spans="1:4">
      <c r="A148" s="212" t="s">
        <v>563</v>
      </c>
      <c r="B148" s="154" t="s">
        <v>1516</v>
      </c>
      <c r="C148" s="154"/>
      <c r="D148" s="154" t="s">
        <v>976</v>
      </c>
    </row>
    <row r="149" spans="1:4">
      <c r="A149" s="212" t="s">
        <v>1337</v>
      </c>
      <c r="B149" s="154" t="s">
        <v>1338</v>
      </c>
      <c r="C149" s="154"/>
      <c r="D149" s="154" t="s">
        <v>1137</v>
      </c>
    </row>
    <row r="150" spans="1:4">
      <c r="A150" s="212" t="s">
        <v>569</v>
      </c>
      <c r="B150" s="154" t="s">
        <v>1167</v>
      </c>
      <c r="C150" s="154"/>
      <c r="D150" s="154" t="s">
        <v>1137</v>
      </c>
    </row>
    <row r="151" spans="1:4">
      <c r="A151" s="212" t="s">
        <v>571</v>
      </c>
      <c r="B151" s="154" t="s">
        <v>1164</v>
      </c>
      <c r="C151" s="154"/>
      <c r="D151" s="154" t="s">
        <v>1137</v>
      </c>
    </row>
    <row r="152" spans="1:4">
      <c r="A152" s="212" t="s">
        <v>1325</v>
      </c>
      <c r="B152" s="154" t="s">
        <v>1326</v>
      </c>
      <c r="C152" s="154"/>
      <c r="D152" s="154" t="s">
        <v>1137</v>
      </c>
    </row>
    <row r="153" spans="1:4">
      <c r="A153" s="212" t="s">
        <v>585</v>
      </c>
      <c r="B153" s="154" t="s">
        <v>1070</v>
      </c>
      <c r="C153" s="154"/>
      <c r="D153" s="154" t="s">
        <v>1064</v>
      </c>
    </row>
    <row r="154" spans="1:4">
      <c r="A154" s="212" t="s">
        <v>590</v>
      </c>
      <c r="B154" s="154" t="s">
        <v>1324</v>
      </c>
      <c r="C154" s="154"/>
      <c r="D154" s="154" t="s">
        <v>1137</v>
      </c>
    </row>
    <row r="155" spans="1:4">
      <c r="A155" s="212" t="s">
        <v>370</v>
      </c>
      <c r="B155" s="154" t="s">
        <v>1323</v>
      </c>
      <c r="C155" s="154"/>
      <c r="D155" s="154" t="s">
        <v>1137</v>
      </c>
    </row>
    <row r="156" spans="1:4">
      <c r="A156" s="212" t="s">
        <v>587</v>
      </c>
      <c r="B156" s="154" t="s">
        <v>1577</v>
      </c>
      <c r="C156" s="154"/>
      <c r="D156" s="154" t="s">
        <v>1565</v>
      </c>
    </row>
    <row r="157" spans="1:4">
      <c r="A157" s="212" t="s">
        <v>1162</v>
      </c>
      <c r="B157" s="154" t="s">
        <v>1163</v>
      </c>
      <c r="C157" s="154"/>
      <c r="D157" s="154" t="s">
        <v>1137</v>
      </c>
    </row>
    <row r="158" spans="1:4">
      <c r="A158" s="212" t="s">
        <v>583</v>
      </c>
      <c r="B158" s="154" t="s">
        <v>1098</v>
      </c>
      <c r="C158" s="154"/>
      <c r="D158" s="154" t="s">
        <v>1064</v>
      </c>
    </row>
    <row r="159" spans="1:4">
      <c r="A159" s="212" t="s">
        <v>555</v>
      </c>
      <c r="B159" s="154" t="s">
        <v>981</v>
      </c>
      <c r="C159" s="154"/>
      <c r="D159" s="154" t="s">
        <v>982</v>
      </c>
    </row>
    <row r="160" spans="1:4">
      <c r="A160" s="212" t="s">
        <v>542</v>
      </c>
      <c r="B160" s="154" t="s">
        <v>1096</v>
      </c>
      <c r="C160" s="154"/>
      <c r="D160" s="154" t="s">
        <v>1064</v>
      </c>
    </row>
    <row r="161" spans="1:4">
      <c r="A161" s="212" t="s">
        <v>550</v>
      </c>
      <c r="B161" s="154" t="s">
        <v>1097</v>
      </c>
      <c r="C161" s="154"/>
      <c r="D161" s="154" t="s">
        <v>1064</v>
      </c>
    </row>
    <row r="162" spans="1:4">
      <c r="A162" s="212" t="s">
        <v>548</v>
      </c>
      <c r="B162" s="154" t="s">
        <v>1644</v>
      </c>
      <c r="C162" s="154"/>
      <c r="D162" s="154" t="s">
        <v>1627</v>
      </c>
    </row>
    <row r="163" spans="1:4">
      <c r="A163" s="212" t="s">
        <v>553</v>
      </c>
      <c r="B163" s="154" t="s">
        <v>1645</v>
      </c>
      <c r="C163" s="154"/>
      <c r="D163" s="154" t="s">
        <v>1627</v>
      </c>
    </row>
    <row r="164" spans="1:4">
      <c r="A164" s="212" t="s">
        <v>589</v>
      </c>
      <c r="B164" s="154" t="s">
        <v>1333</v>
      </c>
      <c r="C164" s="154" t="s">
        <v>1334</v>
      </c>
      <c r="D164" s="154" t="s">
        <v>1137</v>
      </c>
    </row>
    <row r="165" spans="1:4">
      <c r="A165" s="212" t="s">
        <v>557</v>
      </c>
      <c r="B165" s="154" t="s">
        <v>1086</v>
      </c>
      <c r="C165" s="154"/>
      <c r="D165" s="154" t="s">
        <v>1064</v>
      </c>
    </row>
    <row r="166" spans="1:4">
      <c r="A166" s="212" t="s">
        <v>1158</v>
      </c>
      <c r="B166" s="154" t="s">
        <v>1159</v>
      </c>
      <c r="C166" s="154"/>
      <c r="D166" s="154" t="s">
        <v>1137</v>
      </c>
    </row>
    <row r="167" spans="1:4">
      <c r="A167" s="212" t="s">
        <v>577</v>
      </c>
      <c r="B167" s="154" t="s">
        <v>1340</v>
      </c>
      <c r="C167" s="154"/>
      <c r="D167" s="154" t="s">
        <v>1137</v>
      </c>
    </row>
    <row r="168" spans="1:4">
      <c r="A168" s="212" t="s">
        <v>573</v>
      </c>
      <c r="B168" s="154" t="s">
        <v>1339</v>
      </c>
      <c r="C168" s="154"/>
      <c r="D168" s="154" t="s">
        <v>1137</v>
      </c>
    </row>
    <row r="169" spans="1:4">
      <c r="A169" s="212" t="s">
        <v>546</v>
      </c>
      <c r="B169" s="154" t="s">
        <v>964</v>
      </c>
      <c r="C169" s="154"/>
      <c r="D169" s="154" t="s">
        <v>1627</v>
      </c>
    </row>
    <row r="170" spans="1:4">
      <c r="A170" s="212" t="s">
        <v>1082</v>
      </c>
      <c r="B170" s="154" t="s">
        <v>1083</v>
      </c>
      <c r="C170" s="154"/>
      <c r="D170" s="154" t="s">
        <v>1064</v>
      </c>
    </row>
    <row r="171" spans="1:4">
      <c r="A171" s="212" t="s">
        <v>1320</v>
      </c>
      <c r="B171" s="154" t="s">
        <v>1321</v>
      </c>
      <c r="C171" s="154"/>
      <c r="D171" s="154" t="s">
        <v>1137</v>
      </c>
    </row>
    <row r="172" spans="1:4">
      <c r="A172" s="212" t="s">
        <v>579</v>
      </c>
      <c r="B172" s="154" t="s">
        <v>1069</v>
      </c>
      <c r="C172" s="154"/>
      <c r="D172" s="154" t="s">
        <v>1064</v>
      </c>
    </row>
    <row r="173" spans="1:4">
      <c r="A173" s="212" t="s">
        <v>1160</v>
      </c>
      <c r="B173" s="154" t="s">
        <v>1161</v>
      </c>
      <c r="C173" s="154"/>
      <c r="D173" s="154" t="s">
        <v>1137</v>
      </c>
    </row>
    <row r="174" spans="1:4">
      <c r="A174" s="212" t="s">
        <v>561</v>
      </c>
      <c r="B174" s="154" t="s">
        <v>1847</v>
      </c>
      <c r="C174" s="154"/>
      <c r="D174" s="154" t="s">
        <v>976</v>
      </c>
    </row>
    <row r="175" spans="1:4">
      <c r="A175" s="212" t="s">
        <v>559</v>
      </c>
      <c r="B175" s="154" t="s">
        <v>1332</v>
      </c>
      <c r="C175" s="154"/>
      <c r="D175" s="154" t="s">
        <v>1137</v>
      </c>
    </row>
    <row r="176" spans="1:4">
      <c r="A176" s="212" t="s">
        <v>1088</v>
      </c>
      <c r="B176" s="154" t="s">
        <v>1089</v>
      </c>
      <c r="C176" s="154"/>
      <c r="D176" s="154" t="s">
        <v>1064</v>
      </c>
    </row>
    <row r="177" spans="1:4">
      <c r="A177" s="212" t="s">
        <v>1330</v>
      </c>
      <c r="B177" s="154" t="s">
        <v>1331</v>
      </c>
      <c r="C177" s="154"/>
      <c r="D177" s="154" t="s">
        <v>1137</v>
      </c>
    </row>
    <row r="178" spans="1:4">
      <c r="A178" s="212" t="s">
        <v>382</v>
      </c>
      <c r="B178" s="154" t="s">
        <v>967</v>
      </c>
      <c r="C178" s="154" t="s">
        <v>1156</v>
      </c>
      <c r="D178" s="154" t="s">
        <v>1137</v>
      </c>
    </row>
    <row r="179" spans="1:4">
      <c r="A179" s="212" t="s">
        <v>581</v>
      </c>
      <c r="B179" s="154" t="s">
        <v>1087</v>
      </c>
      <c r="C179" s="154"/>
      <c r="D179" s="154" t="s">
        <v>1064</v>
      </c>
    </row>
    <row r="180" spans="1:4">
      <c r="A180" s="212" t="s">
        <v>1084</v>
      </c>
      <c r="B180" s="154" t="s">
        <v>1085</v>
      </c>
      <c r="C180" s="154"/>
      <c r="D180" s="154" t="s">
        <v>1064</v>
      </c>
    </row>
    <row r="181" spans="1:4">
      <c r="A181" s="212" t="s">
        <v>1080</v>
      </c>
      <c r="B181" s="154" t="s">
        <v>1081</v>
      </c>
      <c r="C181" s="154"/>
      <c r="D181" s="154" t="s">
        <v>1064</v>
      </c>
    </row>
    <row r="182" spans="1:4">
      <c r="A182" s="212" t="s">
        <v>1316</v>
      </c>
      <c r="B182" s="154" t="s">
        <v>1317</v>
      </c>
      <c r="C182" s="154"/>
      <c r="D182" s="154" t="s">
        <v>1137</v>
      </c>
    </row>
    <row r="183" spans="1:4">
      <c r="A183" s="212" t="s">
        <v>1318</v>
      </c>
      <c r="B183" s="154" t="s">
        <v>1319</v>
      </c>
      <c r="C183" s="154"/>
      <c r="D183" s="154" t="s">
        <v>1137</v>
      </c>
    </row>
    <row r="184" spans="1:4">
      <c r="A184" s="212" t="s">
        <v>1269</v>
      </c>
      <c r="B184" s="154" t="s">
        <v>1270</v>
      </c>
      <c r="C184" s="154"/>
      <c r="D184" s="154" t="s">
        <v>1137</v>
      </c>
    </row>
    <row r="185" spans="1:4">
      <c r="A185" s="212" t="s">
        <v>1275</v>
      </c>
      <c r="B185" s="154" t="s">
        <v>1276</v>
      </c>
      <c r="C185" s="154"/>
      <c r="D185" s="154" t="s">
        <v>1137</v>
      </c>
    </row>
    <row r="186" spans="1:4">
      <c r="A186" s="212" t="s">
        <v>1277</v>
      </c>
      <c r="B186" s="154" t="s">
        <v>1278</v>
      </c>
      <c r="C186" s="154"/>
      <c r="D186" s="154" t="s">
        <v>1137</v>
      </c>
    </row>
    <row r="187" spans="1:4">
      <c r="A187" s="212" t="s">
        <v>1271</v>
      </c>
      <c r="B187" s="154" t="s">
        <v>1272</v>
      </c>
      <c r="C187" s="154"/>
      <c r="D187" s="154" t="s">
        <v>1137</v>
      </c>
    </row>
    <row r="188" spans="1:4">
      <c r="A188" s="212" t="s">
        <v>910</v>
      </c>
      <c r="B188" s="154" t="s">
        <v>1327</v>
      </c>
      <c r="C188" s="154"/>
      <c r="D188" s="154" t="s">
        <v>1137</v>
      </c>
    </row>
    <row r="189" spans="1:4">
      <c r="A189" s="212" t="s">
        <v>1273</v>
      </c>
      <c r="B189" s="154" t="s">
        <v>1274</v>
      </c>
      <c r="C189" s="154"/>
      <c r="D189" s="154" t="s">
        <v>1137</v>
      </c>
    </row>
    <row r="190" spans="1:4">
      <c r="A190" s="212" t="s">
        <v>1279</v>
      </c>
      <c r="B190" s="154" t="s">
        <v>1280</v>
      </c>
      <c r="C190" s="154"/>
      <c r="D190" s="154" t="s">
        <v>1137</v>
      </c>
    </row>
    <row r="191" spans="1:4">
      <c r="A191" s="212" t="s">
        <v>1328</v>
      </c>
      <c r="B191" s="154" t="s">
        <v>1329</v>
      </c>
      <c r="C191" s="154"/>
      <c r="D191" s="154" t="s">
        <v>1137</v>
      </c>
    </row>
    <row r="192" spans="1:4">
      <c r="A192" s="212" t="s">
        <v>575</v>
      </c>
      <c r="B192" s="154" t="s">
        <v>1335</v>
      </c>
      <c r="C192" s="154"/>
      <c r="D192" s="154" t="s">
        <v>1137</v>
      </c>
    </row>
    <row r="193" spans="1:4">
      <c r="A193" s="212" t="s">
        <v>1314</v>
      </c>
      <c r="B193" s="154" t="s">
        <v>1315</v>
      </c>
      <c r="C193" s="154"/>
      <c r="D193" s="154" t="s">
        <v>1137</v>
      </c>
    </row>
    <row r="194" spans="1:4">
      <c r="A194" s="212" t="s">
        <v>1154</v>
      </c>
      <c r="B194" s="154" t="s">
        <v>1155</v>
      </c>
      <c r="C194" s="154"/>
      <c r="D194" s="154" t="s">
        <v>1137</v>
      </c>
    </row>
    <row r="195" spans="1:4">
      <c r="A195" s="212" t="s">
        <v>1381</v>
      </c>
      <c r="B195" s="154" t="s">
        <v>1382</v>
      </c>
      <c r="C195" s="154"/>
      <c r="D195" s="154" t="s">
        <v>1137</v>
      </c>
    </row>
    <row r="196" spans="1:4">
      <c r="A196" s="212" t="s">
        <v>1176</v>
      </c>
      <c r="B196" s="154" t="s">
        <v>1177</v>
      </c>
      <c r="C196" s="154"/>
      <c r="D196" s="154" t="s">
        <v>1137</v>
      </c>
    </row>
    <row r="197" spans="1:4">
      <c r="A197" s="212" t="s">
        <v>1178</v>
      </c>
      <c r="B197" s="154" t="s">
        <v>1179</v>
      </c>
      <c r="C197" s="154"/>
      <c r="D197" s="154" t="s">
        <v>1137</v>
      </c>
    </row>
    <row r="198" spans="1:4">
      <c r="A198" s="212" t="s">
        <v>1180</v>
      </c>
      <c r="B198" s="154" t="s">
        <v>1181</v>
      </c>
      <c r="C198" s="154"/>
      <c r="D198" s="154" t="s">
        <v>1137</v>
      </c>
    </row>
    <row r="199" spans="1:4">
      <c r="A199" s="212" t="s">
        <v>1182</v>
      </c>
      <c r="B199" s="154" t="s">
        <v>1183</v>
      </c>
      <c r="C199" s="154"/>
      <c r="D199" s="154" t="s">
        <v>1137</v>
      </c>
    </row>
    <row r="200" spans="1:4">
      <c r="A200" s="212" t="s">
        <v>1184</v>
      </c>
      <c r="B200" s="154" t="s">
        <v>1185</v>
      </c>
      <c r="C200" s="154"/>
      <c r="D200" s="154" t="s">
        <v>1137</v>
      </c>
    </row>
    <row r="201" spans="1:4">
      <c r="A201" s="212" t="s">
        <v>1186</v>
      </c>
      <c r="B201" s="154" t="s">
        <v>1187</v>
      </c>
      <c r="C201" s="154"/>
      <c r="D201" s="154" t="s">
        <v>1137</v>
      </c>
    </row>
    <row r="202" spans="1:4">
      <c r="A202" s="212" t="s">
        <v>1188</v>
      </c>
      <c r="B202" s="154" t="s">
        <v>1189</v>
      </c>
      <c r="C202" s="154"/>
      <c r="D202" s="154" t="s">
        <v>1137</v>
      </c>
    </row>
    <row r="203" spans="1:4">
      <c r="A203" s="212" t="s">
        <v>1190</v>
      </c>
      <c r="B203" s="154" t="s">
        <v>1191</v>
      </c>
      <c r="C203" s="154"/>
      <c r="D203" s="154" t="s">
        <v>1137</v>
      </c>
    </row>
    <row r="204" spans="1:4">
      <c r="A204" s="212" t="s">
        <v>1192</v>
      </c>
      <c r="B204" s="154" t="s">
        <v>1193</v>
      </c>
      <c r="C204" s="154"/>
      <c r="D204" s="154" t="s">
        <v>1137</v>
      </c>
    </row>
    <row r="205" spans="1:4">
      <c r="A205" s="212" t="s">
        <v>1174</v>
      </c>
      <c r="B205" s="154" t="s">
        <v>1175</v>
      </c>
      <c r="C205" s="154"/>
      <c r="D205" s="154" t="s">
        <v>1137</v>
      </c>
    </row>
    <row r="206" spans="1:4">
      <c r="A206" s="212" t="s">
        <v>313</v>
      </c>
      <c r="B206" s="154" t="s">
        <v>983</v>
      </c>
      <c r="C206" s="154"/>
      <c r="D206" s="154" t="s">
        <v>982</v>
      </c>
    </row>
    <row r="207" spans="1:4">
      <c r="A207" s="212" t="s">
        <v>688</v>
      </c>
      <c r="B207" s="154" t="s">
        <v>984</v>
      </c>
      <c r="C207" s="154"/>
      <c r="D207" s="154" t="s">
        <v>982</v>
      </c>
    </row>
    <row r="208" spans="1:4">
      <c r="A208" s="212" t="s">
        <v>1053</v>
      </c>
      <c r="B208" s="154" t="s">
        <v>1054</v>
      </c>
      <c r="C208" s="154"/>
      <c r="D208" s="154" t="s">
        <v>982</v>
      </c>
    </row>
    <row r="209" spans="1:4">
      <c r="A209" s="212" t="s">
        <v>1055</v>
      </c>
      <c r="B209" s="154" t="s">
        <v>1056</v>
      </c>
      <c r="C209" s="154"/>
      <c r="D209" s="154" t="s">
        <v>982</v>
      </c>
    </row>
    <row r="210" spans="1:4">
      <c r="A210" s="212" t="s">
        <v>1057</v>
      </c>
      <c r="B210" s="154" t="s">
        <v>1058</v>
      </c>
      <c r="C210" s="154"/>
      <c r="D210" s="154" t="s">
        <v>982</v>
      </c>
    </row>
    <row r="211" spans="1:4">
      <c r="A211" s="211" t="s">
        <v>315</v>
      </c>
      <c r="B211" s="154" t="s">
        <v>952</v>
      </c>
      <c r="C211" s="154"/>
      <c r="D211" s="154" t="s">
        <v>982</v>
      </c>
    </row>
    <row r="212" spans="1:4">
      <c r="A212" s="212" t="s">
        <v>317</v>
      </c>
      <c r="B212" s="154" t="s">
        <v>953</v>
      </c>
      <c r="C212" s="154"/>
      <c r="D212" s="154" t="s">
        <v>982</v>
      </c>
    </row>
    <row r="213" spans="1:4">
      <c r="A213" s="212" t="s">
        <v>1461</v>
      </c>
      <c r="B213" s="154" t="s">
        <v>1462</v>
      </c>
      <c r="C213" s="154"/>
      <c r="D213" s="154" t="s">
        <v>976</v>
      </c>
    </row>
    <row r="214" spans="1:4">
      <c r="A214" s="212" t="s">
        <v>1413</v>
      </c>
      <c r="B214" s="154" t="s">
        <v>1414</v>
      </c>
      <c r="C214" s="154"/>
      <c r="D214" s="154" t="s">
        <v>1137</v>
      </c>
    </row>
    <row r="215" spans="1:4">
      <c r="A215" s="212" t="s">
        <v>1415</v>
      </c>
      <c r="B215" s="154" t="s">
        <v>1414</v>
      </c>
      <c r="C215" s="154"/>
      <c r="D215" s="154" t="s">
        <v>1137</v>
      </c>
    </row>
    <row r="216" spans="1:4">
      <c r="A216" s="212" t="s">
        <v>1416</v>
      </c>
      <c r="B216" s="154" t="s">
        <v>1414</v>
      </c>
      <c r="C216" s="154"/>
      <c r="D216" s="154" t="s">
        <v>1137</v>
      </c>
    </row>
    <row r="217" spans="1:4">
      <c r="A217" s="212" t="s">
        <v>1417</v>
      </c>
      <c r="B217" s="154" t="s">
        <v>1414</v>
      </c>
      <c r="C217" s="154"/>
      <c r="D217" s="154" t="s">
        <v>1137</v>
      </c>
    </row>
    <row r="218" spans="1:4">
      <c r="A218" s="212" t="s">
        <v>1418</v>
      </c>
      <c r="B218" s="154" t="s">
        <v>1414</v>
      </c>
      <c r="C218" s="154"/>
      <c r="D218" s="154" t="s">
        <v>1137</v>
      </c>
    </row>
    <row r="219" spans="1:4">
      <c r="A219" s="212" t="s">
        <v>1419</v>
      </c>
      <c r="B219" s="154" t="s">
        <v>1414</v>
      </c>
      <c r="C219" s="154"/>
      <c r="D219" s="154" t="s">
        <v>1137</v>
      </c>
    </row>
    <row r="220" spans="1:4">
      <c r="A220" s="212" t="s">
        <v>1420</v>
      </c>
      <c r="B220" s="154" t="s">
        <v>1414</v>
      </c>
      <c r="C220" s="154"/>
      <c r="D220" s="154" t="s">
        <v>1137</v>
      </c>
    </row>
    <row r="221" spans="1:4">
      <c r="A221" s="212" t="s">
        <v>1421</v>
      </c>
      <c r="B221" s="154" t="s">
        <v>1414</v>
      </c>
      <c r="C221" s="154"/>
      <c r="D221" s="154" t="s">
        <v>1137</v>
      </c>
    </row>
    <row r="222" spans="1:4">
      <c r="A222" s="212" t="s">
        <v>1422</v>
      </c>
      <c r="B222" s="154" t="s">
        <v>1414</v>
      </c>
      <c r="C222" s="154"/>
      <c r="D222" s="154" t="s">
        <v>1137</v>
      </c>
    </row>
    <row r="223" spans="1:4">
      <c r="A223" s="212" t="s">
        <v>630</v>
      </c>
      <c r="B223" s="154" t="s">
        <v>1410</v>
      </c>
      <c r="C223" s="154"/>
      <c r="D223" s="154" t="s">
        <v>1137</v>
      </c>
    </row>
    <row r="224" spans="1:4">
      <c r="A224" s="212" t="s">
        <v>632</v>
      </c>
      <c r="B224" s="154" t="s">
        <v>1411</v>
      </c>
      <c r="C224" s="154"/>
      <c r="D224" s="154" t="s">
        <v>1137</v>
      </c>
    </row>
    <row r="225" spans="1:4">
      <c r="A225" s="212" t="s">
        <v>634</v>
      </c>
      <c r="B225" s="154" t="s">
        <v>1412</v>
      </c>
      <c r="C225" s="154"/>
      <c r="D225" s="154" t="s">
        <v>1137</v>
      </c>
    </row>
    <row r="226" spans="1:4">
      <c r="A226" s="212" t="s">
        <v>1236</v>
      </c>
      <c r="B226" s="154" t="s">
        <v>1237</v>
      </c>
      <c r="C226" s="154"/>
      <c r="D226" s="154" t="s">
        <v>1137</v>
      </c>
    </row>
    <row r="227" spans="1:4">
      <c r="A227" s="212" t="s">
        <v>1242</v>
      </c>
      <c r="B227" s="154" t="s">
        <v>1243</v>
      </c>
      <c r="C227" s="154"/>
      <c r="D227" s="154" t="s">
        <v>1137</v>
      </c>
    </row>
    <row r="228" spans="1:4">
      <c r="A228" s="212" t="s">
        <v>670</v>
      </c>
      <c r="B228" s="154" t="s">
        <v>671</v>
      </c>
      <c r="C228" s="154"/>
      <c r="D228" s="154" t="s">
        <v>1137</v>
      </c>
    </row>
    <row r="229" spans="1:4">
      <c r="A229" s="212" t="s">
        <v>616</v>
      </c>
      <c r="B229" s="154" t="s">
        <v>1383</v>
      </c>
      <c r="C229" s="154"/>
      <c r="D229" s="154" t="s">
        <v>1137</v>
      </c>
    </row>
    <row r="230" spans="1:4">
      <c r="A230" s="212" t="s">
        <v>618</v>
      </c>
      <c r="B230" s="154" t="s">
        <v>1202</v>
      </c>
      <c r="C230" s="154"/>
      <c r="D230" s="154" t="s">
        <v>1137</v>
      </c>
    </row>
    <row r="231" spans="1:4">
      <c r="A231" s="212" t="s">
        <v>620</v>
      </c>
      <c r="B231" s="154" t="s">
        <v>1203</v>
      </c>
      <c r="C231" s="154"/>
      <c r="D231" s="154" t="s">
        <v>1137</v>
      </c>
    </row>
    <row r="232" spans="1:4">
      <c r="A232" s="212" t="s">
        <v>1258</v>
      </c>
      <c r="B232" s="154" t="s">
        <v>1259</v>
      </c>
      <c r="C232" s="154"/>
      <c r="D232" s="154" t="s">
        <v>1137</v>
      </c>
    </row>
    <row r="233" spans="1:4">
      <c r="A233" s="212" t="s">
        <v>1260</v>
      </c>
      <c r="B233" s="154" t="s">
        <v>1259</v>
      </c>
      <c r="C233" s="154"/>
      <c r="D233" s="154" t="s">
        <v>1137</v>
      </c>
    </row>
    <row r="234" spans="1:4">
      <c r="A234" s="212" t="s">
        <v>1261</v>
      </c>
      <c r="B234" s="154" t="s">
        <v>1259</v>
      </c>
      <c r="C234" s="154"/>
      <c r="D234" s="154" t="s">
        <v>1137</v>
      </c>
    </row>
    <row r="235" spans="1:4">
      <c r="A235" s="212" t="s">
        <v>1390</v>
      </c>
      <c r="B235" s="154" t="s">
        <v>1259</v>
      </c>
      <c r="C235" s="154"/>
      <c r="D235" s="154" t="s">
        <v>1137</v>
      </c>
    </row>
    <row r="236" spans="1:4">
      <c r="A236" s="212" t="s">
        <v>1391</v>
      </c>
      <c r="B236" s="154" t="s">
        <v>1259</v>
      </c>
      <c r="C236" s="154"/>
      <c r="D236" s="154" t="s">
        <v>1137</v>
      </c>
    </row>
    <row r="237" spans="1:4">
      <c r="A237" s="212" t="s">
        <v>1392</v>
      </c>
      <c r="B237" s="154" t="s">
        <v>1259</v>
      </c>
      <c r="C237" s="154"/>
      <c r="D237" s="154" t="s">
        <v>1137</v>
      </c>
    </row>
    <row r="238" spans="1:4">
      <c r="A238" s="212" t="s">
        <v>1393</v>
      </c>
      <c r="B238" s="154" t="s">
        <v>1259</v>
      </c>
      <c r="C238" s="154"/>
      <c r="D238" s="154" t="s">
        <v>1137</v>
      </c>
    </row>
    <row r="239" spans="1:4">
      <c r="A239" s="212" t="s">
        <v>1394</v>
      </c>
      <c r="B239" s="154" t="s">
        <v>1259</v>
      </c>
      <c r="C239" s="154"/>
      <c r="D239" s="154" t="s">
        <v>1137</v>
      </c>
    </row>
    <row r="240" spans="1:4">
      <c r="A240" s="212" t="s">
        <v>1395</v>
      </c>
      <c r="B240" s="154" t="s">
        <v>1259</v>
      </c>
      <c r="C240" s="154"/>
      <c r="D240" s="154" t="s">
        <v>1137</v>
      </c>
    </row>
    <row r="241" spans="1:4">
      <c r="A241" s="212" t="s">
        <v>1396</v>
      </c>
      <c r="B241" s="154" t="s">
        <v>1259</v>
      </c>
      <c r="C241" s="154"/>
      <c r="D241" s="154" t="s">
        <v>1137</v>
      </c>
    </row>
    <row r="242" spans="1:4">
      <c r="A242" s="212" t="s">
        <v>1397</v>
      </c>
      <c r="B242" s="154" t="s">
        <v>1398</v>
      </c>
      <c r="C242" s="154"/>
      <c r="D242" s="154" t="s">
        <v>1137</v>
      </c>
    </row>
    <row r="243" spans="1:4">
      <c r="A243" s="212" t="s">
        <v>1399</v>
      </c>
      <c r="B243" s="154" t="s">
        <v>1398</v>
      </c>
      <c r="C243" s="154"/>
      <c r="D243" s="154" t="s">
        <v>1137</v>
      </c>
    </row>
    <row r="244" spans="1:4">
      <c r="A244" s="212" t="s">
        <v>1400</v>
      </c>
      <c r="B244" s="154" t="s">
        <v>1398</v>
      </c>
      <c r="C244" s="154"/>
      <c r="D244" s="154" t="s">
        <v>1137</v>
      </c>
    </row>
    <row r="245" spans="1:4">
      <c r="A245" s="212" t="s">
        <v>1401</v>
      </c>
      <c r="B245" s="154" t="s">
        <v>1398</v>
      </c>
      <c r="C245" s="154"/>
      <c r="D245" s="154" t="s">
        <v>1137</v>
      </c>
    </row>
    <row r="246" spans="1:4">
      <c r="A246" s="212" t="s">
        <v>1402</v>
      </c>
      <c r="B246" s="154" t="s">
        <v>1398</v>
      </c>
      <c r="C246" s="154"/>
      <c r="D246" s="154" t="s">
        <v>1137</v>
      </c>
    </row>
    <row r="247" spans="1:4">
      <c r="A247" s="212" t="s">
        <v>1403</v>
      </c>
      <c r="B247" s="154" t="s">
        <v>1398</v>
      </c>
      <c r="C247" s="154"/>
      <c r="D247" s="154" t="s">
        <v>1137</v>
      </c>
    </row>
    <row r="248" spans="1:4">
      <c r="A248" s="212" t="s">
        <v>1404</v>
      </c>
      <c r="B248" s="154" t="s">
        <v>1398</v>
      </c>
      <c r="C248" s="154"/>
      <c r="D248" s="154" t="s">
        <v>1137</v>
      </c>
    </row>
    <row r="249" spans="1:4">
      <c r="A249" s="212" t="s">
        <v>1405</v>
      </c>
      <c r="B249" s="154" t="s">
        <v>1398</v>
      </c>
      <c r="C249" s="154"/>
      <c r="D249" s="154" t="s">
        <v>1137</v>
      </c>
    </row>
    <row r="250" spans="1:4">
      <c r="A250" s="212" t="s">
        <v>1406</v>
      </c>
      <c r="B250" s="154" t="s">
        <v>1398</v>
      </c>
      <c r="C250" s="154"/>
      <c r="D250" s="154" t="s">
        <v>1137</v>
      </c>
    </row>
    <row r="251" spans="1:4">
      <c r="A251" s="212" t="s">
        <v>1407</v>
      </c>
      <c r="B251" s="154" t="s">
        <v>1398</v>
      </c>
      <c r="C251" s="154"/>
      <c r="D251" s="154" t="s">
        <v>1137</v>
      </c>
    </row>
    <row r="252" spans="1:4">
      <c r="A252" s="212" t="s">
        <v>1426</v>
      </c>
      <c r="B252" s="154" t="s">
        <v>1427</v>
      </c>
      <c r="C252" s="154"/>
      <c r="D252" s="154" t="s">
        <v>1137</v>
      </c>
    </row>
    <row r="253" spans="1:4">
      <c r="A253" s="212" t="s">
        <v>1428</v>
      </c>
      <c r="B253" s="154" t="s">
        <v>1427</v>
      </c>
      <c r="C253" s="154"/>
      <c r="D253" s="154" t="s">
        <v>1137</v>
      </c>
    </row>
    <row r="254" spans="1:4">
      <c r="A254" s="212" t="s">
        <v>1429</v>
      </c>
      <c r="B254" s="154" t="s">
        <v>1427</v>
      </c>
      <c r="C254" s="154"/>
      <c r="D254" s="154" t="s">
        <v>1137</v>
      </c>
    </row>
    <row r="255" spans="1:4">
      <c r="A255" s="212" t="s">
        <v>1226</v>
      </c>
      <c r="B255" s="154" t="s">
        <v>1227</v>
      </c>
      <c r="C255" s="154" t="s">
        <v>1228</v>
      </c>
      <c r="D255" s="154" t="s">
        <v>1137</v>
      </c>
    </row>
    <row r="256" spans="1:4">
      <c r="A256" s="211" t="s">
        <v>1212</v>
      </c>
      <c r="B256" s="154" t="s">
        <v>1213</v>
      </c>
      <c r="C256" s="154" t="s">
        <v>1214</v>
      </c>
      <c r="D256" s="154" t="s">
        <v>1137</v>
      </c>
    </row>
    <row r="257" spans="1:4">
      <c r="A257" s="212" t="s">
        <v>934</v>
      </c>
      <c r="B257" s="154" t="s">
        <v>1215</v>
      </c>
      <c r="C257" s="154" t="s">
        <v>1216</v>
      </c>
      <c r="D257" s="154" t="s">
        <v>1137</v>
      </c>
    </row>
    <row r="258" spans="1:4">
      <c r="A258" s="212" t="s">
        <v>1217</v>
      </c>
      <c r="B258" s="154" t="s">
        <v>1218</v>
      </c>
      <c r="C258" s="154" t="s">
        <v>1219</v>
      </c>
      <c r="D258" s="154" t="s">
        <v>1137</v>
      </c>
    </row>
    <row r="259" spans="1:4">
      <c r="A259" s="212" t="s">
        <v>1220</v>
      </c>
      <c r="B259" s="154" t="s">
        <v>1221</v>
      </c>
      <c r="C259" s="154" t="s">
        <v>1222</v>
      </c>
      <c r="D259" s="154" t="s">
        <v>1137</v>
      </c>
    </row>
    <row r="260" spans="1:4">
      <c r="A260" s="212" t="s">
        <v>1223</v>
      </c>
      <c r="B260" s="154" t="s">
        <v>1224</v>
      </c>
      <c r="C260" s="154" t="s">
        <v>1225</v>
      </c>
      <c r="D260" s="154" t="s">
        <v>1137</v>
      </c>
    </row>
    <row r="261" spans="1:4">
      <c r="A261" s="212" t="s">
        <v>672</v>
      </c>
      <c r="B261" s="154" t="s">
        <v>1204</v>
      </c>
      <c r="C261" s="154" t="s">
        <v>1205</v>
      </c>
      <c r="D261" s="154" t="s">
        <v>1137</v>
      </c>
    </row>
    <row r="262" spans="1:4">
      <c r="A262" s="212" t="s">
        <v>674</v>
      </c>
      <c r="B262" s="154" t="s">
        <v>1206</v>
      </c>
      <c r="C262" s="154" t="s">
        <v>1207</v>
      </c>
      <c r="D262" s="154" t="s">
        <v>1137</v>
      </c>
    </row>
    <row r="263" spans="1:4">
      <c r="A263" s="212" t="s">
        <v>676</v>
      </c>
      <c r="B263" s="154" t="s">
        <v>1208</v>
      </c>
      <c r="C263" s="154" t="s">
        <v>1209</v>
      </c>
      <c r="D263" s="154" t="s">
        <v>1137</v>
      </c>
    </row>
    <row r="264" spans="1:4">
      <c r="A264" s="212" t="s">
        <v>678</v>
      </c>
      <c r="B264" s="154" t="s">
        <v>1210</v>
      </c>
      <c r="C264" s="154" t="s">
        <v>1211</v>
      </c>
      <c r="D264" s="154" t="s">
        <v>1137</v>
      </c>
    </row>
    <row r="265" spans="1:4">
      <c r="A265" s="212" t="s">
        <v>596</v>
      </c>
      <c r="B265" s="154" t="s">
        <v>1232</v>
      </c>
      <c r="C265" s="154"/>
      <c r="D265" s="154" t="s">
        <v>1137</v>
      </c>
    </row>
    <row r="266" spans="1:4">
      <c r="A266" s="212" t="s">
        <v>600</v>
      </c>
      <c r="B266" s="154" t="s">
        <v>1234</v>
      </c>
      <c r="C266" s="154"/>
      <c r="D266" s="154" t="s">
        <v>1137</v>
      </c>
    </row>
    <row r="267" spans="1:4">
      <c r="A267" s="212" t="s">
        <v>602</v>
      </c>
      <c r="B267" s="154" t="s">
        <v>1235</v>
      </c>
      <c r="C267" s="154"/>
      <c r="D267" s="154" t="s">
        <v>1137</v>
      </c>
    </row>
    <row r="268" spans="1:4">
      <c r="A268" s="212" t="s">
        <v>592</v>
      </c>
      <c r="B268" s="154" t="s">
        <v>1230</v>
      </c>
      <c r="C268" s="154"/>
      <c r="D268" s="154" t="s">
        <v>1137</v>
      </c>
    </row>
    <row r="269" spans="1:4">
      <c r="A269" s="212" t="s">
        <v>594</v>
      </c>
      <c r="B269" s="154" t="s">
        <v>1231</v>
      </c>
      <c r="C269" s="154"/>
      <c r="D269" s="154" t="s">
        <v>1137</v>
      </c>
    </row>
    <row r="270" spans="1:4">
      <c r="A270" s="212" t="s">
        <v>598</v>
      </c>
      <c r="B270" s="154" t="s">
        <v>1233</v>
      </c>
      <c r="C270" s="154"/>
      <c r="D270" s="154" t="s">
        <v>1137</v>
      </c>
    </row>
    <row r="271" spans="1:4">
      <c r="A271" s="212" t="s">
        <v>614</v>
      </c>
      <c r="B271" s="154" t="s">
        <v>1389</v>
      </c>
      <c r="C271" s="154"/>
      <c r="D271" s="154" t="s">
        <v>1137</v>
      </c>
    </row>
    <row r="272" spans="1:4">
      <c r="A272" s="212" t="s">
        <v>604</v>
      </c>
      <c r="B272" s="154" t="s">
        <v>1384</v>
      </c>
      <c r="C272" s="154"/>
      <c r="D272" s="154" t="s">
        <v>1137</v>
      </c>
    </row>
    <row r="273" spans="1:4">
      <c r="A273" s="212" t="s">
        <v>606</v>
      </c>
      <c r="B273" s="154" t="s">
        <v>1385</v>
      </c>
      <c r="C273" s="154"/>
      <c r="D273" s="154" t="s">
        <v>1137</v>
      </c>
    </row>
    <row r="274" spans="1:4">
      <c r="A274" s="212" t="s">
        <v>608</v>
      </c>
      <c r="B274" s="154" t="s">
        <v>1386</v>
      </c>
      <c r="C274" s="154"/>
      <c r="D274" s="154" t="s">
        <v>1137</v>
      </c>
    </row>
    <row r="275" spans="1:4">
      <c r="A275" s="212" t="s">
        <v>610</v>
      </c>
      <c r="B275" s="154" t="s">
        <v>1387</v>
      </c>
      <c r="C275" s="154"/>
      <c r="D275" s="154" t="s">
        <v>1137</v>
      </c>
    </row>
    <row r="276" spans="1:4">
      <c r="A276" s="212" t="s">
        <v>612</v>
      </c>
      <c r="B276" s="154" t="s">
        <v>1388</v>
      </c>
      <c r="C276" s="154"/>
      <c r="D276" s="154" t="s">
        <v>1137</v>
      </c>
    </row>
    <row r="277" spans="1:4">
      <c r="A277" s="212" t="s">
        <v>1423</v>
      </c>
      <c r="B277" s="154" t="s">
        <v>1424</v>
      </c>
      <c r="C277" s="154"/>
      <c r="D277" s="154" t="s">
        <v>1137</v>
      </c>
    </row>
    <row r="278" spans="1:4">
      <c r="A278" s="212" t="s">
        <v>1425</v>
      </c>
      <c r="B278" s="154" t="s">
        <v>1424</v>
      </c>
      <c r="C278" s="154"/>
      <c r="D278" s="154" t="s">
        <v>1137</v>
      </c>
    </row>
    <row r="279" spans="1:4">
      <c r="A279" s="212" t="s">
        <v>1430</v>
      </c>
      <c r="B279" s="154" t="s">
        <v>1424</v>
      </c>
      <c r="C279" s="154"/>
      <c r="D279" s="154" t="s">
        <v>1137</v>
      </c>
    </row>
    <row r="280" spans="1:4">
      <c r="A280" s="212" t="s">
        <v>1431</v>
      </c>
      <c r="B280" s="154" t="s">
        <v>1424</v>
      </c>
      <c r="C280" s="154"/>
      <c r="D280" s="154" t="s">
        <v>1137</v>
      </c>
    </row>
    <row r="281" spans="1:4">
      <c r="A281" s="212" t="s">
        <v>1432</v>
      </c>
      <c r="B281" s="154" t="s">
        <v>1424</v>
      </c>
      <c r="C281" s="154"/>
      <c r="D281" s="154" t="s">
        <v>1137</v>
      </c>
    </row>
    <row r="282" spans="1:4">
      <c r="A282" s="212" t="s">
        <v>652</v>
      </c>
      <c r="B282" s="154" t="s">
        <v>1241</v>
      </c>
      <c r="C282" s="154"/>
      <c r="D282" s="154" t="s">
        <v>1137</v>
      </c>
    </row>
    <row r="283" spans="1:4">
      <c r="A283" s="212" t="s">
        <v>646</v>
      </c>
      <c r="B283" s="154" t="s">
        <v>1238</v>
      </c>
      <c r="C283" s="154"/>
      <c r="D283" s="154" t="s">
        <v>1137</v>
      </c>
    </row>
    <row r="284" spans="1:4">
      <c r="A284" s="212" t="s">
        <v>648</v>
      </c>
      <c r="B284" s="154" t="s">
        <v>1239</v>
      </c>
      <c r="C284" s="154"/>
      <c r="D284" s="154" t="s">
        <v>1137</v>
      </c>
    </row>
    <row r="285" spans="1:4">
      <c r="A285" s="212" t="s">
        <v>650</v>
      </c>
      <c r="B285" s="154" t="s">
        <v>1240</v>
      </c>
      <c r="C285" s="154"/>
      <c r="D285" s="154" t="s">
        <v>1137</v>
      </c>
    </row>
    <row r="286" spans="1:4">
      <c r="A286" s="212" t="s">
        <v>636</v>
      </c>
      <c r="B286" s="154" t="s">
        <v>1244</v>
      </c>
      <c r="C286" s="154"/>
      <c r="D286" s="154" t="s">
        <v>1137</v>
      </c>
    </row>
    <row r="287" spans="1:4">
      <c r="A287" s="212" t="s">
        <v>638</v>
      </c>
      <c r="B287" s="154" t="s">
        <v>1245</v>
      </c>
      <c r="C287" s="154"/>
      <c r="D287" s="154" t="s">
        <v>1137</v>
      </c>
    </row>
    <row r="288" spans="1:4">
      <c r="A288" s="212" t="s">
        <v>640</v>
      </c>
      <c r="B288" s="154" t="s">
        <v>1246</v>
      </c>
      <c r="C288" s="154"/>
      <c r="D288" s="154" t="s">
        <v>1137</v>
      </c>
    </row>
    <row r="289" spans="1:4">
      <c r="A289" s="212" t="s">
        <v>642</v>
      </c>
      <c r="B289" s="154" t="s">
        <v>1247</v>
      </c>
      <c r="C289" s="154"/>
      <c r="D289" s="154" t="s">
        <v>1137</v>
      </c>
    </row>
    <row r="290" spans="1:4">
      <c r="A290" s="212" t="s">
        <v>644</v>
      </c>
      <c r="B290" s="154" t="s">
        <v>1248</v>
      </c>
      <c r="C290" s="154"/>
      <c r="D290" s="154" t="s">
        <v>1137</v>
      </c>
    </row>
    <row r="291" spans="1:4">
      <c r="A291" s="212" t="s">
        <v>1408</v>
      </c>
      <c r="B291" s="154" t="s">
        <v>1409</v>
      </c>
      <c r="C291" s="154"/>
      <c r="D291" s="154" t="s">
        <v>1137</v>
      </c>
    </row>
    <row r="292" spans="1:4">
      <c r="A292" s="212" t="s">
        <v>654</v>
      </c>
      <c r="B292" s="154" t="s">
        <v>1249</v>
      </c>
      <c r="C292" s="154" t="s">
        <v>1250</v>
      </c>
      <c r="D292" s="154" t="s">
        <v>1137</v>
      </c>
    </row>
    <row r="293" spans="1:4">
      <c r="A293" s="212" t="s">
        <v>656</v>
      </c>
      <c r="B293" s="154" t="s">
        <v>1251</v>
      </c>
      <c r="C293" s="154" t="s">
        <v>1250</v>
      </c>
      <c r="D293" s="154" t="s">
        <v>1137</v>
      </c>
    </row>
    <row r="294" spans="1:4">
      <c r="A294" s="212" t="s">
        <v>658</v>
      </c>
      <c r="B294" s="154" t="s">
        <v>1252</v>
      </c>
      <c r="C294" s="154" t="s">
        <v>1250</v>
      </c>
      <c r="D294" s="154" t="s">
        <v>1137</v>
      </c>
    </row>
    <row r="295" spans="1:4">
      <c r="A295" s="212" t="s">
        <v>660</v>
      </c>
      <c r="B295" s="154" t="s">
        <v>1253</v>
      </c>
      <c r="C295" s="154" t="s">
        <v>1250</v>
      </c>
      <c r="D295" s="154" t="s">
        <v>1137</v>
      </c>
    </row>
    <row r="296" spans="1:4">
      <c r="A296" s="212" t="s">
        <v>662</v>
      </c>
      <c r="B296" s="154" t="s">
        <v>1254</v>
      </c>
      <c r="C296" s="154" t="s">
        <v>1250</v>
      </c>
      <c r="D296" s="154" t="s">
        <v>1137</v>
      </c>
    </row>
    <row r="297" spans="1:4">
      <c r="A297" s="212" t="s">
        <v>664</v>
      </c>
      <c r="B297" s="154" t="s">
        <v>1255</v>
      </c>
      <c r="C297" s="154" t="s">
        <v>1250</v>
      </c>
      <c r="D297" s="154" t="s">
        <v>1137</v>
      </c>
    </row>
    <row r="298" spans="1:4">
      <c r="A298" s="212" t="s">
        <v>666</v>
      </c>
      <c r="B298" s="154" t="s">
        <v>1256</v>
      </c>
      <c r="C298" s="154" t="s">
        <v>1250</v>
      </c>
      <c r="D298" s="154" t="s">
        <v>1137</v>
      </c>
    </row>
    <row r="299" spans="1:4">
      <c r="A299" s="212" t="s">
        <v>668</v>
      </c>
      <c r="B299" s="154" t="s">
        <v>1257</v>
      </c>
      <c r="C299" s="154" t="s">
        <v>1250</v>
      </c>
      <c r="D299" s="154" t="s">
        <v>1137</v>
      </c>
    </row>
    <row r="300" spans="1:4">
      <c r="A300" s="212" t="s">
        <v>628</v>
      </c>
      <c r="B300" s="154" t="s">
        <v>951</v>
      </c>
      <c r="C300" s="154" t="s">
        <v>1229</v>
      </c>
      <c r="D300" s="154" t="s">
        <v>1137</v>
      </c>
    </row>
    <row r="301" spans="1:4">
      <c r="A301" s="212" t="s">
        <v>626</v>
      </c>
      <c r="B301" s="154" t="s">
        <v>1264</v>
      </c>
      <c r="C301" s="154"/>
      <c r="D301" s="154" t="s">
        <v>1137</v>
      </c>
    </row>
    <row r="302" spans="1:4">
      <c r="A302" s="212" t="s">
        <v>622</v>
      </c>
      <c r="B302" s="154" t="s">
        <v>1262</v>
      </c>
      <c r="C302" s="154"/>
      <c r="D302" s="154" t="s">
        <v>1137</v>
      </c>
    </row>
    <row r="303" spans="1:4">
      <c r="A303" s="212" t="s">
        <v>624</v>
      </c>
      <c r="B303" s="154" t="s">
        <v>1263</v>
      </c>
      <c r="C303" s="154"/>
      <c r="D303" s="154" t="s">
        <v>1137</v>
      </c>
    </row>
    <row r="304" spans="1:4">
      <c r="A304" s="212" t="s">
        <v>684</v>
      </c>
      <c r="B304" s="154" t="s">
        <v>959</v>
      </c>
      <c r="C304" s="154"/>
      <c r="D304" s="154" t="s">
        <v>982</v>
      </c>
    </row>
    <row r="305" spans="1:6">
      <c r="A305" s="212" t="s">
        <v>1044</v>
      </c>
      <c r="B305" s="155" t="s">
        <v>1045</v>
      </c>
      <c r="C305" s="155"/>
      <c r="D305" s="155" t="s">
        <v>982</v>
      </c>
    </row>
    <row r="306" spans="1:6">
      <c r="A306" s="212" t="s">
        <v>309</v>
      </c>
      <c r="B306" s="154" t="s">
        <v>956</v>
      </c>
      <c r="C306" s="154"/>
      <c r="D306" s="154" t="s">
        <v>982</v>
      </c>
    </row>
    <row r="307" spans="1:6">
      <c r="A307" s="212" t="s">
        <v>1047</v>
      </c>
      <c r="B307" s="155" t="s">
        <v>1048</v>
      </c>
      <c r="C307" s="155" t="s">
        <v>1825</v>
      </c>
      <c r="D307" s="155" t="s">
        <v>982</v>
      </c>
    </row>
    <row r="308" spans="1:6">
      <c r="A308" s="212" t="s">
        <v>686</v>
      </c>
      <c r="B308" s="155" t="s">
        <v>1046</v>
      </c>
      <c r="C308" s="155" t="s">
        <v>1825</v>
      </c>
      <c r="D308" s="155" t="s">
        <v>982</v>
      </c>
    </row>
    <row r="309" spans="1:6">
      <c r="A309" s="212" t="s">
        <v>311</v>
      </c>
      <c r="B309" s="154" t="s">
        <v>985</v>
      </c>
      <c r="C309" s="154"/>
      <c r="D309" s="154" t="s">
        <v>982</v>
      </c>
    </row>
    <row r="310" spans="1:6">
      <c r="A310" s="212" t="s">
        <v>1521</v>
      </c>
      <c r="B310" s="154" t="s">
        <v>1522</v>
      </c>
      <c r="C310" s="154"/>
      <c r="D310" s="154" t="s">
        <v>976</v>
      </c>
    </row>
    <row r="311" spans="1:6">
      <c r="A311" s="212" t="s">
        <v>1519</v>
      </c>
      <c r="B311" s="154" t="s">
        <v>1520</v>
      </c>
      <c r="C311" s="154"/>
      <c r="D311" s="154" t="s">
        <v>976</v>
      </c>
    </row>
    <row r="312" spans="1:6">
      <c r="A312" s="212" t="s">
        <v>700</v>
      </c>
      <c r="B312" s="154" t="s">
        <v>986</v>
      </c>
      <c r="C312" s="154"/>
      <c r="D312" s="154" t="s">
        <v>982</v>
      </c>
    </row>
    <row r="313" spans="1:6">
      <c r="A313" s="212" t="s">
        <v>692</v>
      </c>
      <c r="B313" s="154" t="s">
        <v>960</v>
      </c>
      <c r="C313" s="154"/>
      <c r="D313" s="154" t="s">
        <v>976</v>
      </c>
    </row>
    <row r="314" spans="1:6">
      <c r="A314" s="212" t="s">
        <v>698</v>
      </c>
      <c r="B314" s="154" t="s">
        <v>1467</v>
      </c>
      <c r="C314" s="154"/>
      <c r="D314" s="154" t="s">
        <v>976</v>
      </c>
      <c r="F314" s="180"/>
    </row>
    <row r="315" spans="1:6">
      <c r="A315" s="212" t="s">
        <v>694</v>
      </c>
      <c r="B315" s="154" t="s">
        <v>1465</v>
      </c>
      <c r="C315" s="154"/>
      <c r="D315" s="154" t="s">
        <v>976</v>
      </c>
      <c r="F315" s="181" t="s">
        <v>1833</v>
      </c>
    </row>
    <row r="316" spans="1:6">
      <c r="A316" s="212" t="s">
        <v>881</v>
      </c>
      <c r="B316" s="154" t="s">
        <v>1436</v>
      </c>
      <c r="C316" s="154"/>
      <c r="D316" s="154" t="s">
        <v>1137</v>
      </c>
      <c r="F316" s="180"/>
    </row>
    <row r="317" spans="1:6">
      <c r="A317" s="212" t="s">
        <v>696</v>
      </c>
      <c r="B317" s="154" t="s">
        <v>1466</v>
      </c>
      <c r="C317" s="154"/>
      <c r="D317" s="154" t="s">
        <v>976</v>
      </c>
      <c r="F317" s="181" t="s">
        <v>1833</v>
      </c>
    </row>
    <row r="318" spans="1:6">
      <c r="A318" s="212" t="s">
        <v>1433</v>
      </c>
      <c r="B318" s="154" t="s">
        <v>1434</v>
      </c>
      <c r="C318" s="154"/>
      <c r="D318" s="154" t="s">
        <v>1137</v>
      </c>
      <c r="F318" s="181" t="s">
        <v>1833</v>
      </c>
    </row>
    <row r="319" spans="1:6">
      <c r="A319" s="212" t="s">
        <v>704</v>
      </c>
      <c r="B319" s="154" t="s">
        <v>1108</v>
      </c>
      <c r="C319" s="154"/>
      <c r="D319" s="154" t="s">
        <v>1064</v>
      </c>
    </row>
    <row r="320" spans="1:6">
      <c r="A320" s="212" t="s">
        <v>702</v>
      </c>
      <c r="B320" s="154" t="s">
        <v>1468</v>
      </c>
      <c r="C320" s="154"/>
      <c r="D320" s="154" t="s">
        <v>976</v>
      </c>
    </row>
    <row r="321" spans="1:4">
      <c r="A321" s="212" t="s">
        <v>1526</v>
      </c>
      <c r="B321" s="154" t="s">
        <v>1527</v>
      </c>
      <c r="C321" s="154"/>
      <c r="D321" s="154" t="s">
        <v>1525</v>
      </c>
    </row>
    <row r="322" spans="1:4">
      <c r="A322" s="212" t="s">
        <v>1523</v>
      </c>
      <c r="B322" s="154" t="s">
        <v>1524</v>
      </c>
      <c r="C322" s="154"/>
      <c r="D322" s="154" t="s">
        <v>1525</v>
      </c>
    </row>
    <row r="323" spans="1:4">
      <c r="A323" s="212" t="s">
        <v>1530</v>
      </c>
      <c r="B323" s="154" t="s">
        <v>1531</v>
      </c>
      <c r="C323" s="154"/>
      <c r="D323" s="154" t="s">
        <v>1525</v>
      </c>
    </row>
    <row r="324" spans="1:4">
      <c r="A324" s="212" t="s">
        <v>1528</v>
      </c>
      <c r="B324" s="154" t="s">
        <v>1529</v>
      </c>
      <c r="C324" s="154"/>
      <c r="D324" s="154" t="s">
        <v>1525</v>
      </c>
    </row>
    <row r="325" spans="1:4">
      <c r="A325" s="212" t="s">
        <v>1109</v>
      </c>
      <c r="B325" s="154" t="s">
        <v>1110</v>
      </c>
      <c r="C325" s="154"/>
      <c r="D325" s="154" t="s">
        <v>1064</v>
      </c>
    </row>
    <row r="326" spans="1:4">
      <c r="A326" s="212" t="s">
        <v>1471</v>
      </c>
      <c r="B326" s="154" t="s">
        <v>1472</v>
      </c>
      <c r="C326" s="154"/>
      <c r="D326" s="154" t="s">
        <v>976</v>
      </c>
    </row>
    <row r="327" spans="1:4">
      <c r="A327" s="212" t="s">
        <v>1024</v>
      </c>
      <c r="B327" s="154" t="s">
        <v>1025</v>
      </c>
      <c r="C327" s="154"/>
      <c r="D327" s="154" t="s">
        <v>982</v>
      </c>
    </row>
    <row r="328" spans="1:4">
      <c r="A328" s="212" t="s">
        <v>1049</v>
      </c>
      <c r="B328" s="154" t="s">
        <v>1050</v>
      </c>
      <c r="C328" s="154"/>
      <c r="D328" s="154" t="s">
        <v>982</v>
      </c>
    </row>
    <row r="329" spans="1:4">
      <c r="A329" s="212" t="s">
        <v>1051</v>
      </c>
      <c r="B329" s="154" t="s">
        <v>1052</v>
      </c>
      <c r="C329" s="154"/>
      <c r="D329" s="154" t="s">
        <v>982</v>
      </c>
    </row>
    <row r="330" spans="1:4">
      <c r="A330" s="212" t="s">
        <v>1617</v>
      </c>
      <c r="B330" s="154" t="s">
        <v>1618</v>
      </c>
      <c r="C330" s="154"/>
      <c r="D330" s="154" t="s">
        <v>1598</v>
      </c>
    </row>
    <row r="331" spans="1:4">
      <c r="A331" s="212" t="s">
        <v>1619</v>
      </c>
      <c r="B331" s="154" t="s">
        <v>1620</v>
      </c>
      <c r="C331" s="154"/>
      <c r="D331" s="154" t="s">
        <v>1598</v>
      </c>
    </row>
    <row r="332" spans="1:4">
      <c r="A332" s="212" t="s">
        <v>1621</v>
      </c>
      <c r="B332" s="154" t="s">
        <v>1622</v>
      </c>
      <c r="C332" s="154"/>
      <c r="D332" s="154" t="s">
        <v>1598</v>
      </c>
    </row>
    <row r="333" spans="1:4">
      <c r="A333" s="212" t="s">
        <v>1022</v>
      </c>
      <c r="B333" s="154" t="s">
        <v>1023</v>
      </c>
      <c r="C333" s="154"/>
      <c r="D333" s="154" t="s">
        <v>982</v>
      </c>
    </row>
    <row r="334" spans="1:4">
      <c r="A334" s="212" t="s">
        <v>784</v>
      </c>
      <c r="B334" s="154" t="s">
        <v>1113</v>
      </c>
      <c r="C334" s="154"/>
      <c r="D334" s="154" t="s">
        <v>1064</v>
      </c>
    </row>
    <row r="335" spans="1:4">
      <c r="A335" s="212" t="s">
        <v>774</v>
      </c>
      <c r="B335" s="154" t="s">
        <v>1551</v>
      </c>
      <c r="C335" s="154"/>
      <c r="D335" s="154" t="s">
        <v>1545</v>
      </c>
    </row>
    <row r="336" spans="1:4">
      <c r="A336" s="212" t="s">
        <v>776</v>
      </c>
      <c r="B336" s="154" t="s">
        <v>1111</v>
      </c>
      <c r="C336" s="154"/>
      <c r="D336" s="154" t="s">
        <v>1064</v>
      </c>
    </row>
    <row r="337" spans="1:4">
      <c r="A337" s="212" t="s">
        <v>780</v>
      </c>
      <c r="B337" s="154" t="s">
        <v>1638</v>
      </c>
      <c r="C337" s="154"/>
      <c r="D337" s="154" t="s">
        <v>1627</v>
      </c>
    </row>
    <row r="338" spans="1:4">
      <c r="A338" s="212" t="s">
        <v>778</v>
      </c>
      <c r="B338" s="154" t="s">
        <v>1112</v>
      </c>
      <c r="C338" s="154"/>
      <c r="D338" s="154" t="s">
        <v>1064</v>
      </c>
    </row>
    <row r="339" spans="1:4">
      <c r="A339" s="212" t="s">
        <v>782</v>
      </c>
      <c r="B339" s="154" t="s">
        <v>1114</v>
      </c>
      <c r="C339" s="154"/>
      <c r="D339" s="154" t="s">
        <v>1064</v>
      </c>
    </row>
    <row r="340" spans="1:4">
      <c r="A340" s="212" t="s">
        <v>366</v>
      </c>
      <c r="B340" s="154" t="s">
        <v>990</v>
      </c>
      <c r="C340" s="154"/>
      <c r="D340" s="154" t="s">
        <v>982</v>
      </c>
    </row>
    <row r="341" spans="1:4">
      <c r="A341" s="212" t="s">
        <v>354</v>
      </c>
      <c r="B341" s="154" t="s">
        <v>958</v>
      </c>
      <c r="C341" s="154"/>
      <c r="D341" s="154" t="s">
        <v>1545</v>
      </c>
    </row>
    <row r="342" spans="1:4">
      <c r="A342" s="212" t="s">
        <v>365</v>
      </c>
      <c r="B342" s="154" t="s">
        <v>989</v>
      </c>
      <c r="C342" s="154"/>
      <c r="D342" s="154" t="s">
        <v>982</v>
      </c>
    </row>
    <row r="343" spans="1:4">
      <c r="A343" s="212" t="s">
        <v>714</v>
      </c>
      <c r="B343" s="154" t="s">
        <v>997</v>
      </c>
      <c r="C343" s="154" t="s">
        <v>998</v>
      </c>
      <c r="D343" s="154" t="s">
        <v>982</v>
      </c>
    </row>
    <row r="344" spans="1:4">
      <c r="A344" s="212" t="s">
        <v>716</v>
      </c>
      <c r="B344" s="154" t="s">
        <v>999</v>
      </c>
      <c r="C344" s="154" t="s">
        <v>1000</v>
      </c>
      <c r="D344" s="154" t="s">
        <v>982</v>
      </c>
    </row>
    <row r="345" spans="1:4">
      <c r="A345" s="212" t="s">
        <v>722</v>
      </c>
      <c r="B345" s="154" t="s">
        <v>961</v>
      </c>
      <c r="C345" s="154" t="s">
        <v>1003</v>
      </c>
      <c r="D345" s="154" t="s">
        <v>982</v>
      </c>
    </row>
    <row r="346" spans="1:4">
      <c r="A346" s="212" t="s">
        <v>724</v>
      </c>
      <c r="B346" s="154" t="s">
        <v>1004</v>
      </c>
      <c r="C346" s="154" t="s">
        <v>1005</v>
      </c>
      <c r="D346" s="154" t="s">
        <v>982</v>
      </c>
    </row>
    <row r="347" spans="1:4">
      <c r="A347" s="212" t="s">
        <v>726</v>
      </c>
      <c r="B347" s="154" t="s">
        <v>1006</v>
      </c>
      <c r="C347" s="154" t="s">
        <v>1007</v>
      </c>
      <c r="D347" s="154" t="s">
        <v>982</v>
      </c>
    </row>
    <row r="348" spans="1:4">
      <c r="A348" s="212" t="s">
        <v>756</v>
      </c>
      <c r="B348" s="154" t="s">
        <v>1480</v>
      </c>
      <c r="C348" s="154"/>
      <c r="D348" s="154" t="s">
        <v>976</v>
      </c>
    </row>
    <row r="349" spans="1:4">
      <c r="A349" s="212" t="s">
        <v>768</v>
      </c>
      <c r="B349" s="154" t="s">
        <v>1120</v>
      </c>
      <c r="C349" s="154"/>
      <c r="D349" s="154" t="s">
        <v>1064</v>
      </c>
    </row>
    <row r="350" spans="1:4">
      <c r="A350" s="212" t="s">
        <v>770</v>
      </c>
      <c r="B350" s="154" t="s">
        <v>1121</v>
      </c>
      <c r="C350" s="154"/>
      <c r="D350" s="154" t="s">
        <v>1064</v>
      </c>
    </row>
    <row r="351" spans="1:4">
      <c r="A351" s="212" t="s">
        <v>772</v>
      </c>
      <c r="B351" s="154" t="s">
        <v>1122</v>
      </c>
      <c r="C351" s="154"/>
      <c r="D351" s="154" t="s">
        <v>1064</v>
      </c>
    </row>
    <row r="352" spans="1:4">
      <c r="A352" s="212" t="s">
        <v>744</v>
      </c>
      <c r="B352" s="154" t="s">
        <v>1474</v>
      </c>
      <c r="C352" s="154"/>
      <c r="D352" s="154" t="s">
        <v>976</v>
      </c>
    </row>
    <row r="353" spans="1:4">
      <c r="A353" s="212" t="s">
        <v>742</v>
      </c>
      <c r="B353" s="154" t="s">
        <v>1473</v>
      </c>
      <c r="C353" s="154"/>
      <c r="D353" s="154" t="s">
        <v>976</v>
      </c>
    </row>
    <row r="354" spans="1:4">
      <c r="A354" s="212" t="s">
        <v>720</v>
      </c>
      <c r="B354" s="154" t="s">
        <v>1002</v>
      </c>
      <c r="C354" s="154"/>
      <c r="D354" s="154" t="s">
        <v>982</v>
      </c>
    </row>
    <row r="355" spans="1:4">
      <c r="A355" s="212" t="s">
        <v>718</v>
      </c>
      <c r="B355" s="154" t="s">
        <v>1001</v>
      </c>
      <c r="C355" s="154"/>
      <c r="D355" s="154" t="s">
        <v>982</v>
      </c>
    </row>
    <row r="356" spans="1:4">
      <c r="A356" s="212" t="s">
        <v>740</v>
      </c>
      <c r="B356" s="154" t="s">
        <v>1553</v>
      </c>
      <c r="C356" s="154"/>
      <c r="D356" s="154" t="s">
        <v>1545</v>
      </c>
    </row>
    <row r="357" spans="1:4">
      <c r="A357" s="212" t="s">
        <v>319</v>
      </c>
      <c r="B357" s="154" t="s">
        <v>1554</v>
      </c>
      <c r="C357" s="154"/>
      <c r="D357" s="154" t="s">
        <v>1545</v>
      </c>
    </row>
    <row r="358" spans="1:4">
      <c r="A358" s="212" t="s">
        <v>758</v>
      </c>
      <c r="B358" s="154" t="s">
        <v>1115</v>
      </c>
      <c r="C358" s="154"/>
      <c r="D358" s="154" t="s">
        <v>1064</v>
      </c>
    </row>
    <row r="359" spans="1:4">
      <c r="A359" s="212" t="s">
        <v>760</v>
      </c>
      <c r="B359" s="154" t="s">
        <v>1116</v>
      </c>
      <c r="C359" s="154"/>
      <c r="D359" s="154" t="s">
        <v>1064</v>
      </c>
    </row>
    <row r="360" spans="1:4">
      <c r="A360" s="212" t="s">
        <v>762</v>
      </c>
      <c r="B360" s="154" t="s">
        <v>1117</v>
      </c>
      <c r="C360" s="154"/>
      <c r="D360" s="154" t="s">
        <v>1064</v>
      </c>
    </row>
    <row r="361" spans="1:4">
      <c r="A361" s="212" t="s">
        <v>764</v>
      </c>
      <c r="B361" s="154" t="s">
        <v>1118</v>
      </c>
      <c r="C361" s="154"/>
      <c r="D361" s="154" t="s">
        <v>1064</v>
      </c>
    </row>
    <row r="362" spans="1:4">
      <c r="A362" s="212" t="s">
        <v>766</v>
      </c>
      <c r="B362" s="154" t="s">
        <v>1119</v>
      </c>
      <c r="C362" s="154"/>
      <c r="D362" s="154" t="s">
        <v>1064</v>
      </c>
    </row>
    <row r="363" spans="1:4">
      <c r="A363" s="212" t="s">
        <v>738</v>
      </c>
      <c r="B363" s="154" t="s">
        <v>1552</v>
      </c>
      <c r="C363" s="154"/>
      <c r="D363" s="154" t="s">
        <v>1545</v>
      </c>
    </row>
    <row r="364" spans="1:4">
      <c r="A364" s="212" t="s">
        <v>376</v>
      </c>
      <c r="B364" s="154" t="s">
        <v>991</v>
      </c>
      <c r="C364" s="154" t="s">
        <v>992</v>
      </c>
      <c r="D364" s="154" t="s">
        <v>982</v>
      </c>
    </row>
    <row r="365" spans="1:4">
      <c r="A365" s="212" t="s">
        <v>377</v>
      </c>
      <c r="B365" s="154" t="s">
        <v>993</v>
      </c>
      <c r="C365" s="154" t="s">
        <v>994</v>
      </c>
      <c r="D365" s="154" t="s">
        <v>982</v>
      </c>
    </row>
    <row r="366" spans="1:4">
      <c r="A366" s="212" t="s">
        <v>748</v>
      </c>
      <c r="B366" s="154" t="s">
        <v>1476</v>
      </c>
      <c r="C366" s="154"/>
      <c r="D366" s="154" t="s">
        <v>976</v>
      </c>
    </row>
    <row r="367" spans="1:4">
      <c r="A367" s="212" t="s">
        <v>750</v>
      </c>
      <c r="B367" s="154" t="s">
        <v>1479</v>
      </c>
      <c r="C367" s="154"/>
      <c r="D367" s="154" t="s">
        <v>976</v>
      </c>
    </row>
    <row r="368" spans="1:4">
      <c r="A368" s="212" t="s">
        <v>752</v>
      </c>
      <c r="B368" s="154" t="s">
        <v>1478</v>
      </c>
      <c r="C368" s="154"/>
      <c r="D368" s="154" t="s">
        <v>976</v>
      </c>
    </row>
    <row r="369" spans="1:4">
      <c r="A369" s="212" t="s">
        <v>754</v>
      </c>
      <c r="B369" s="154" t="s">
        <v>1477</v>
      </c>
      <c r="C369" s="154"/>
      <c r="D369" s="154" t="s">
        <v>976</v>
      </c>
    </row>
    <row r="370" spans="1:4">
      <c r="A370" s="212" t="s">
        <v>732</v>
      </c>
      <c r="B370" s="154" t="s">
        <v>1010</v>
      </c>
      <c r="C370" s="154" t="s">
        <v>1011</v>
      </c>
      <c r="D370" s="154" t="s">
        <v>982</v>
      </c>
    </row>
    <row r="371" spans="1:4">
      <c r="A371" s="212" t="s">
        <v>730</v>
      </c>
      <c r="B371" s="154" t="s">
        <v>1008</v>
      </c>
      <c r="C371" s="154" t="s">
        <v>1009</v>
      </c>
      <c r="D371" s="154" t="s">
        <v>982</v>
      </c>
    </row>
    <row r="372" spans="1:4">
      <c r="A372" s="212" t="s">
        <v>734</v>
      </c>
      <c r="B372" s="154" t="s">
        <v>1012</v>
      </c>
      <c r="C372" s="154" t="s">
        <v>1013</v>
      </c>
      <c r="D372" s="154" t="s">
        <v>982</v>
      </c>
    </row>
    <row r="373" spans="1:4">
      <c r="A373" s="212" t="s">
        <v>736</v>
      </c>
      <c r="B373" s="154" t="s">
        <v>1014</v>
      </c>
      <c r="C373" s="154" t="s">
        <v>1015</v>
      </c>
      <c r="D373" s="154" t="s">
        <v>982</v>
      </c>
    </row>
    <row r="374" spans="1:4">
      <c r="A374" s="212" t="s">
        <v>712</v>
      </c>
      <c r="B374" s="154" t="s">
        <v>995</v>
      </c>
      <c r="C374" s="154" t="s">
        <v>996</v>
      </c>
      <c r="D374" s="154" t="s">
        <v>982</v>
      </c>
    </row>
    <row r="375" spans="1:4">
      <c r="A375" s="212" t="s">
        <v>728</v>
      </c>
      <c r="B375" s="154" t="s">
        <v>1016</v>
      </c>
      <c r="C375" s="154" t="s">
        <v>1826</v>
      </c>
      <c r="D375" s="154" t="s">
        <v>982</v>
      </c>
    </row>
    <row r="376" spans="1:4">
      <c r="A376" s="212" t="s">
        <v>746</v>
      </c>
      <c r="B376" s="154" t="s">
        <v>1475</v>
      </c>
      <c r="C376" s="154"/>
      <c r="D376" s="154" t="s">
        <v>976</v>
      </c>
    </row>
    <row r="377" spans="1:4">
      <c r="A377" s="212" t="s">
        <v>339</v>
      </c>
      <c r="B377" s="154" t="s">
        <v>1126</v>
      </c>
      <c r="C377" s="154" t="s">
        <v>1824</v>
      </c>
      <c r="D377" s="154" t="s">
        <v>1064</v>
      </c>
    </row>
    <row r="378" spans="1:4">
      <c r="A378" s="211" t="s">
        <v>332</v>
      </c>
      <c r="B378" s="154" t="s">
        <v>1127</v>
      </c>
      <c r="C378" s="154" t="s">
        <v>974</v>
      </c>
      <c r="D378" s="154" t="s">
        <v>1064</v>
      </c>
    </row>
    <row r="379" spans="1:4">
      <c r="A379" s="212" t="s">
        <v>334</v>
      </c>
      <c r="B379" s="154" t="s">
        <v>1127</v>
      </c>
      <c r="C379" s="154" t="s">
        <v>1823</v>
      </c>
      <c r="D379" s="154" t="s">
        <v>1064</v>
      </c>
    </row>
    <row r="380" spans="1:4">
      <c r="A380" s="212" t="s">
        <v>355</v>
      </c>
      <c r="B380" s="154" t="s">
        <v>942</v>
      </c>
      <c r="C380" s="154"/>
      <c r="D380" s="154" t="s">
        <v>1064</v>
      </c>
    </row>
    <row r="381" spans="1:4">
      <c r="A381" s="212" t="s">
        <v>879</v>
      </c>
      <c r="B381" s="154" t="s">
        <v>1265</v>
      </c>
      <c r="C381" s="154"/>
      <c r="D381" s="154" t="s">
        <v>1137</v>
      </c>
    </row>
    <row r="382" spans="1:4">
      <c r="A382" s="212" t="s">
        <v>1123</v>
      </c>
      <c r="B382" s="154" t="s">
        <v>1124</v>
      </c>
      <c r="C382" s="154"/>
      <c r="D382" s="154" t="s">
        <v>1064</v>
      </c>
    </row>
    <row r="383" spans="1:4">
      <c r="A383" s="212" t="s">
        <v>1748</v>
      </c>
      <c r="B383" s="154" t="s">
        <v>1749</v>
      </c>
      <c r="C383" s="154"/>
      <c r="D383" s="154" t="s">
        <v>1731</v>
      </c>
    </row>
    <row r="384" spans="1:4">
      <c r="A384" s="212" t="s">
        <v>1750</v>
      </c>
      <c r="B384" s="154" t="s">
        <v>1751</v>
      </c>
      <c r="C384" s="154"/>
      <c r="D384" s="154" t="s">
        <v>1731</v>
      </c>
    </row>
    <row r="385" spans="1:4">
      <c r="A385" s="212" t="s">
        <v>1752</v>
      </c>
      <c r="B385" s="154" t="s">
        <v>1753</v>
      </c>
      <c r="C385" s="154"/>
      <c r="D385" s="154" t="s">
        <v>1731</v>
      </c>
    </row>
    <row r="386" spans="1:4">
      <c r="A386" s="212" t="s">
        <v>1754</v>
      </c>
      <c r="B386" s="154" t="s">
        <v>1755</v>
      </c>
      <c r="C386" s="154"/>
      <c r="D386" s="154" t="s">
        <v>1731</v>
      </c>
    </row>
    <row r="387" spans="1:4">
      <c r="A387" s="212" t="s">
        <v>1756</v>
      </c>
      <c r="B387" s="154" t="s">
        <v>1757</v>
      </c>
      <c r="C387" s="154"/>
      <c r="D387" s="154" t="s">
        <v>1731</v>
      </c>
    </row>
    <row r="388" spans="1:4">
      <c r="A388" s="212" t="s">
        <v>1744</v>
      </c>
      <c r="B388" s="154" t="s">
        <v>1745</v>
      </c>
      <c r="C388" s="154"/>
      <c r="D388" s="154" t="s">
        <v>1731</v>
      </c>
    </row>
    <row r="389" spans="1:4">
      <c r="A389" s="212" t="s">
        <v>1746</v>
      </c>
      <c r="B389" s="154" t="s">
        <v>1747</v>
      </c>
      <c r="C389" s="154"/>
      <c r="D389" s="154" t="s">
        <v>1731</v>
      </c>
    </row>
    <row r="390" spans="1:4">
      <c r="A390" s="212" t="s">
        <v>1740</v>
      </c>
      <c r="B390" s="154" t="s">
        <v>1741</v>
      </c>
      <c r="C390" s="154"/>
      <c r="D390" s="154" t="s">
        <v>1731</v>
      </c>
    </row>
    <row r="391" spans="1:4">
      <c r="A391" s="212" t="s">
        <v>1742</v>
      </c>
      <c r="B391" s="154" t="s">
        <v>1743</v>
      </c>
      <c r="C391" s="154"/>
      <c r="D391" s="154" t="s">
        <v>1731</v>
      </c>
    </row>
    <row r="392" spans="1:4">
      <c r="A392" s="212" t="s">
        <v>1729</v>
      </c>
      <c r="B392" s="154" t="s">
        <v>1730</v>
      </c>
      <c r="C392" s="154"/>
      <c r="D392" s="154" t="s">
        <v>1731</v>
      </c>
    </row>
    <row r="393" spans="1:4">
      <c r="A393" s="212" t="s">
        <v>1732</v>
      </c>
      <c r="B393" s="154" t="s">
        <v>1733</v>
      </c>
      <c r="C393" s="154"/>
      <c r="D393" s="154" t="s">
        <v>1731</v>
      </c>
    </row>
    <row r="394" spans="1:4">
      <c r="A394" s="212" t="s">
        <v>1734</v>
      </c>
      <c r="B394" s="154" t="s">
        <v>1735</v>
      </c>
      <c r="C394" s="154"/>
      <c r="D394" s="154" t="s">
        <v>1731</v>
      </c>
    </row>
    <row r="395" spans="1:4">
      <c r="A395" s="212" t="s">
        <v>1736</v>
      </c>
      <c r="B395" s="154" t="s">
        <v>1737</v>
      </c>
      <c r="C395" s="154"/>
      <c r="D395" s="154" t="s">
        <v>1731</v>
      </c>
    </row>
    <row r="396" spans="1:4">
      <c r="A396" s="212" t="s">
        <v>1738</v>
      </c>
      <c r="B396" s="154" t="s">
        <v>1739</v>
      </c>
      <c r="C396" s="154"/>
      <c r="D396" s="154" t="s">
        <v>1731</v>
      </c>
    </row>
    <row r="397" spans="1:4">
      <c r="A397" s="212" t="s">
        <v>1658</v>
      </c>
      <c r="B397" s="154" t="s">
        <v>1659</v>
      </c>
      <c r="C397" s="154"/>
      <c r="D397" s="154" t="s">
        <v>1660</v>
      </c>
    </row>
    <row r="398" spans="1:4">
      <c r="A398" s="212" t="s">
        <v>1673</v>
      </c>
      <c r="B398" s="154" t="s">
        <v>1674</v>
      </c>
      <c r="C398" s="154"/>
      <c r="D398" s="154" t="s">
        <v>1660</v>
      </c>
    </row>
    <row r="399" spans="1:4">
      <c r="A399" s="212" t="s">
        <v>1675</v>
      </c>
      <c r="B399" s="154" t="s">
        <v>1676</v>
      </c>
      <c r="C399" s="154"/>
      <c r="D399" s="154" t="s">
        <v>1660</v>
      </c>
    </row>
    <row r="400" spans="1:4">
      <c r="A400" s="212" t="s">
        <v>1677</v>
      </c>
      <c r="B400" s="154" t="s">
        <v>1678</v>
      </c>
      <c r="C400" s="154"/>
      <c r="D400" s="154" t="s">
        <v>1660</v>
      </c>
    </row>
    <row r="401" spans="1:4">
      <c r="A401" s="212" t="s">
        <v>1661</v>
      </c>
      <c r="B401" s="154" t="s">
        <v>1662</v>
      </c>
      <c r="C401" s="154"/>
      <c r="D401" s="154" t="s">
        <v>1660</v>
      </c>
    </row>
    <row r="402" spans="1:4">
      <c r="A402" s="212" t="s">
        <v>1663</v>
      </c>
      <c r="B402" s="154" t="s">
        <v>1664</v>
      </c>
      <c r="C402" s="154"/>
      <c r="D402" s="154" t="s">
        <v>1660</v>
      </c>
    </row>
    <row r="403" spans="1:4">
      <c r="A403" s="212" t="s">
        <v>1665</v>
      </c>
      <c r="B403" s="154" t="s">
        <v>1666</v>
      </c>
      <c r="C403" s="154"/>
      <c r="D403" s="154" t="s">
        <v>1660</v>
      </c>
    </row>
    <row r="404" spans="1:4">
      <c r="A404" s="212" t="s">
        <v>1667</v>
      </c>
      <c r="B404" s="154" t="s">
        <v>1668</v>
      </c>
      <c r="C404" s="154"/>
      <c r="D404" s="154" t="s">
        <v>1660</v>
      </c>
    </row>
    <row r="405" spans="1:4">
      <c r="A405" s="212" t="s">
        <v>1669</v>
      </c>
      <c r="B405" s="154" t="s">
        <v>1670</v>
      </c>
      <c r="C405" s="154"/>
      <c r="D405" s="154" t="s">
        <v>1660</v>
      </c>
    </row>
    <row r="406" spans="1:4">
      <c r="A406" s="212" t="s">
        <v>1671</v>
      </c>
      <c r="B406" s="154" t="s">
        <v>1672</v>
      </c>
      <c r="C406" s="154"/>
      <c r="D406" s="154" t="s">
        <v>1660</v>
      </c>
    </row>
    <row r="407" spans="1:4">
      <c r="A407" s="212" t="s">
        <v>1679</v>
      </c>
      <c r="B407" s="154" t="s">
        <v>1680</v>
      </c>
      <c r="C407" s="154"/>
      <c r="D407" s="154" t="s">
        <v>1660</v>
      </c>
    </row>
    <row r="408" spans="1:4">
      <c r="A408" s="212" t="s">
        <v>1681</v>
      </c>
      <c r="B408" s="154" t="s">
        <v>1682</v>
      </c>
      <c r="C408" s="154"/>
      <c r="D408" s="154" t="s">
        <v>1660</v>
      </c>
    </row>
    <row r="409" spans="1:4">
      <c r="A409" s="212" t="s">
        <v>1683</v>
      </c>
      <c r="B409" s="154" t="s">
        <v>1684</v>
      </c>
      <c r="C409" s="154"/>
      <c r="D409" s="154" t="s">
        <v>1660</v>
      </c>
    </row>
    <row r="410" spans="1:4">
      <c r="A410" s="212" t="s">
        <v>1685</v>
      </c>
      <c r="B410" s="154" t="s">
        <v>1686</v>
      </c>
      <c r="C410" s="154"/>
      <c r="D410" s="154" t="s">
        <v>1660</v>
      </c>
    </row>
    <row r="411" spans="1:4">
      <c r="A411" s="212" t="s">
        <v>1687</v>
      </c>
      <c r="B411" s="154" t="s">
        <v>1688</v>
      </c>
      <c r="C411" s="154"/>
      <c r="D411" s="154" t="s">
        <v>1660</v>
      </c>
    </row>
    <row r="412" spans="1:4">
      <c r="A412" s="212" t="s">
        <v>1689</v>
      </c>
      <c r="B412" s="154" t="s">
        <v>1690</v>
      </c>
      <c r="C412" s="154"/>
      <c r="D412" s="154" t="s">
        <v>1660</v>
      </c>
    </row>
    <row r="413" spans="1:4">
      <c r="A413" s="212" t="s">
        <v>1691</v>
      </c>
      <c r="B413" s="154" t="s">
        <v>1692</v>
      </c>
      <c r="C413" s="154"/>
      <c r="D413" s="154" t="s">
        <v>1660</v>
      </c>
    </row>
    <row r="414" spans="1:4">
      <c r="A414" s="212" t="s">
        <v>1693</v>
      </c>
      <c r="B414" s="154" t="s">
        <v>1694</v>
      </c>
      <c r="C414" s="154"/>
      <c r="D414" s="154" t="s">
        <v>1660</v>
      </c>
    </row>
    <row r="415" spans="1:4">
      <c r="A415" s="212" t="s">
        <v>1695</v>
      </c>
      <c r="B415" s="154" t="s">
        <v>1696</v>
      </c>
      <c r="C415" s="154"/>
      <c r="D415" s="154" t="s">
        <v>1660</v>
      </c>
    </row>
    <row r="416" spans="1:4">
      <c r="A416" s="212" t="s">
        <v>1697</v>
      </c>
      <c r="B416" s="154" t="s">
        <v>1698</v>
      </c>
      <c r="C416" s="154"/>
      <c r="D416" s="154" t="s">
        <v>1660</v>
      </c>
    </row>
    <row r="417" spans="1:4">
      <c r="A417" s="212" t="s">
        <v>1699</v>
      </c>
      <c r="B417" s="154" t="s">
        <v>1700</v>
      </c>
      <c r="C417" s="154"/>
      <c r="D417" s="154" t="s">
        <v>1660</v>
      </c>
    </row>
    <row r="418" spans="1:4">
      <c r="A418" s="212" t="s">
        <v>1701</v>
      </c>
      <c r="B418" s="154" t="s">
        <v>1702</v>
      </c>
      <c r="C418" s="154"/>
      <c r="D418" s="154" t="s">
        <v>1660</v>
      </c>
    </row>
    <row r="419" spans="1:4">
      <c r="A419" s="212" t="s">
        <v>1703</v>
      </c>
      <c r="B419" s="154" t="s">
        <v>1704</v>
      </c>
      <c r="C419" s="154"/>
      <c r="D419" s="154" t="s">
        <v>1660</v>
      </c>
    </row>
    <row r="420" spans="1:4">
      <c r="A420" s="212" t="s">
        <v>1705</v>
      </c>
      <c r="B420" s="154" t="s">
        <v>1706</v>
      </c>
      <c r="C420" s="154"/>
      <c r="D420" s="154" t="s">
        <v>1660</v>
      </c>
    </row>
    <row r="421" spans="1:4">
      <c r="A421" s="212" t="s">
        <v>1707</v>
      </c>
      <c r="B421" s="154" t="s">
        <v>1708</v>
      </c>
      <c r="C421" s="154"/>
      <c r="D421" s="154" t="s">
        <v>1660</v>
      </c>
    </row>
    <row r="422" spans="1:4">
      <c r="A422" s="212" t="s">
        <v>1709</v>
      </c>
      <c r="B422" s="154" t="s">
        <v>1710</v>
      </c>
      <c r="C422" s="154"/>
      <c r="D422" s="154" t="s">
        <v>1660</v>
      </c>
    </row>
    <row r="423" spans="1:4">
      <c r="A423" s="212" t="s">
        <v>1711</v>
      </c>
      <c r="B423" s="154" t="s">
        <v>1712</v>
      </c>
      <c r="C423" s="154"/>
      <c r="D423" s="154" t="s">
        <v>1660</v>
      </c>
    </row>
    <row r="424" spans="1:4">
      <c r="A424" s="212" t="s">
        <v>1713</v>
      </c>
      <c r="B424" s="154" t="s">
        <v>1714</v>
      </c>
      <c r="C424" s="154"/>
      <c r="D424" s="154" t="s">
        <v>1660</v>
      </c>
    </row>
    <row r="425" spans="1:4">
      <c r="A425" s="212" t="s">
        <v>1721</v>
      </c>
      <c r="B425" s="154" t="s">
        <v>1722</v>
      </c>
      <c r="C425" s="154"/>
      <c r="D425" s="154" t="s">
        <v>1660</v>
      </c>
    </row>
    <row r="426" spans="1:4">
      <c r="A426" s="212" t="s">
        <v>1723</v>
      </c>
      <c r="B426" s="154" t="s">
        <v>1724</v>
      </c>
      <c r="C426" s="154"/>
      <c r="D426" s="154" t="s">
        <v>1660</v>
      </c>
    </row>
    <row r="427" spans="1:4">
      <c r="A427" s="212" t="s">
        <v>1715</v>
      </c>
      <c r="B427" s="154" t="s">
        <v>1716</v>
      </c>
      <c r="C427" s="154"/>
      <c r="D427" s="154" t="s">
        <v>1660</v>
      </c>
    </row>
    <row r="428" spans="1:4">
      <c r="A428" s="212" t="s">
        <v>1717</v>
      </c>
      <c r="B428" s="154" t="s">
        <v>1718</v>
      </c>
      <c r="C428" s="154"/>
      <c r="D428" s="154" t="s">
        <v>1660</v>
      </c>
    </row>
    <row r="429" spans="1:4">
      <c r="A429" s="212" t="s">
        <v>1719</v>
      </c>
      <c r="B429" s="154" t="s">
        <v>1720</v>
      </c>
      <c r="C429" s="154"/>
      <c r="D429" s="154" t="s">
        <v>1660</v>
      </c>
    </row>
    <row r="430" spans="1:4">
      <c r="A430" s="212" t="s">
        <v>1725</v>
      </c>
      <c r="B430" s="154" t="s">
        <v>1726</v>
      </c>
      <c r="C430" s="154"/>
      <c r="D430" s="154" t="s">
        <v>1660</v>
      </c>
    </row>
    <row r="431" spans="1:4">
      <c r="A431" s="212" t="s">
        <v>1727</v>
      </c>
      <c r="B431" s="154" t="s">
        <v>1728</v>
      </c>
      <c r="C431" s="154"/>
      <c r="D431" s="154" t="s">
        <v>1660</v>
      </c>
    </row>
    <row r="432" spans="1:4">
      <c r="A432" s="212" t="s">
        <v>1815</v>
      </c>
      <c r="B432" s="154" t="s">
        <v>1816</v>
      </c>
      <c r="C432" s="154"/>
      <c r="D432" s="154" t="s">
        <v>1760</v>
      </c>
    </row>
    <row r="433" spans="1:4">
      <c r="A433" s="212" t="s">
        <v>1807</v>
      </c>
      <c r="B433" s="154" t="s">
        <v>1808</v>
      </c>
      <c r="C433" s="154"/>
      <c r="D433" s="154" t="s">
        <v>1760</v>
      </c>
    </row>
    <row r="434" spans="1:4">
      <c r="A434" s="212" t="s">
        <v>1809</v>
      </c>
      <c r="B434" s="154" t="s">
        <v>1810</v>
      </c>
      <c r="C434" s="154"/>
      <c r="D434" s="154" t="s">
        <v>1760</v>
      </c>
    </row>
    <row r="435" spans="1:4">
      <c r="A435" s="212" t="s">
        <v>1811</v>
      </c>
      <c r="B435" s="154" t="s">
        <v>1812</v>
      </c>
      <c r="C435" s="154"/>
      <c r="D435" s="154" t="s">
        <v>1760</v>
      </c>
    </row>
    <row r="436" spans="1:4">
      <c r="A436" s="212" t="s">
        <v>1813</v>
      </c>
      <c r="B436" s="154" t="s">
        <v>1814</v>
      </c>
      <c r="C436" s="154"/>
      <c r="D436" s="154" t="s">
        <v>1760</v>
      </c>
    </row>
    <row r="437" spans="1:4">
      <c r="A437" s="212" t="s">
        <v>1799</v>
      </c>
      <c r="B437" s="154" t="s">
        <v>1800</v>
      </c>
      <c r="C437" s="154"/>
      <c r="D437" s="154" t="s">
        <v>1760</v>
      </c>
    </row>
    <row r="438" spans="1:4">
      <c r="A438" s="212" t="s">
        <v>1797</v>
      </c>
      <c r="B438" s="154" t="s">
        <v>1798</v>
      </c>
      <c r="C438" s="154"/>
      <c r="D438" s="154" t="s">
        <v>1760</v>
      </c>
    </row>
    <row r="439" spans="1:4">
      <c r="A439" s="212" t="s">
        <v>1789</v>
      </c>
      <c r="B439" s="154" t="s">
        <v>1790</v>
      </c>
      <c r="C439" s="154"/>
      <c r="D439" s="154" t="s">
        <v>1760</v>
      </c>
    </row>
    <row r="440" spans="1:4">
      <c r="A440" s="212" t="s">
        <v>1777</v>
      </c>
      <c r="B440" s="154" t="s">
        <v>1778</v>
      </c>
      <c r="C440" s="154"/>
      <c r="D440" s="154" t="s">
        <v>1760</v>
      </c>
    </row>
    <row r="441" spans="1:4">
      <c r="A441" s="212" t="s">
        <v>1779</v>
      </c>
      <c r="B441" s="154" t="s">
        <v>1780</v>
      </c>
      <c r="C441" s="154"/>
      <c r="D441" s="154" t="s">
        <v>1760</v>
      </c>
    </row>
    <row r="442" spans="1:4">
      <c r="A442" s="212" t="s">
        <v>1781</v>
      </c>
      <c r="B442" s="154" t="s">
        <v>1782</v>
      </c>
      <c r="C442" s="154"/>
      <c r="D442" s="154" t="s">
        <v>1760</v>
      </c>
    </row>
    <row r="443" spans="1:4">
      <c r="A443" s="212" t="s">
        <v>1783</v>
      </c>
      <c r="B443" s="154" t="s">
        <v>1784</v>
      </c>
      <c r="C443" s="154"/>
      <c r="D443" s="154" t="s">
        <v>1760</v>
      </c>
    </row>
    <row r="444" spans="1:4">
      <c r="A444" s="212" t="s">
        <v>1785</v>
      </c>
      <c r="B444" s="154" t="s">
        <v>1786</v>
      </c>
      <c r="C444" s="154"/>
      <c r="D444" s="154" t="s">
        <v>1760</v>
      </c>
    </row>
    <row r="445" spans="1:4">
      <c r="A445" s="212" t="s">
        <v>1763</v>
      </c>
      <c r="B445" s="154" t="s">
        <v>1764</v>
      </c>
      <c r="C445" s="154"/>
      <c r="D445" s="154" t="s">
        <v>1760</v>
      </c>
    </row>
    <row r="446" spans="1:4">
      <c r="A446" s="212" t="s">
        <v>1765</v>
      </c>
      <c r="B446" s="154" t="s">
        <v>1766</v>
      </c>
      <c r="C446" s="154"/>
      <c r="D446" s="154" t="s">
        <v>1760</v>
      </c>
    </row>
    <row r="447" spans="1:4">
      <c r="A447" s="212" t="s">
        <v>1767</v>
      </c>
      <c r="B447" s="154" t="s">
        <v>1768</v>
      </c>
      <c r="C447" s="154"/>
      <c r="D447" s="154" t="s">
        <v>1760</v>
      </c>
    </row>
    <row r="448" spans="1:4">
      <c r="A448" s="212" t="s">
        <v>1769</v>
      </c>
      <c r="B448" s="154" t="s">
        <v>1770</v>
      </c>
      <c r="C448" s="154"/>
      <c r="D448" s="154" t="s">
        <v>1760</v>
      </c>
    </row>
    <row r="449" spans="1:4">
      <c r="A449" s="212" t="s">
        <v>1771</v>
      </c>
      <c r="B449" s="154" t="s">
        <v>1772</v>
      </c>
      <c r="C449" s="154"/>
      <c r="D449" s="154" t="s">
        <v>1760</v>
      </c>
    </row>
    <row r="450" spans="1:4">
      <c r="A450" s="212" t="s">
        <v>1773</v>
      </c>
      <c r="B450" s="154" t="s">
        <v>1774</v>
      </c>
      <c r="C450" s="154"/>
      <c r="D450" s="154" t="s">
        <v>1760</v>
      </c>
    </row>
    <row r="451" spans="1:4">
      <c r="A451" s="212" t="s">
        <v>1775</v>
      </c>
      <c r="B451" s="154" t="s">
        <v>1776</v>
      </c>
      <c r="C451" s="154"/>
      <c r="D451" s="154" t="s">
        <v>1760</v>
      </c>
    </row>
    <row r="452" spans="1:4">
      <c r="A452" s="212" t="s">
        <v>1791</v>
      </c>
      <c r="B452" s="154" t="s">
        <v>1792</v>
      </c>
      <c r="C452" s="154"/>
      <c r="D452" s="154" t="s">
        <v>1760</v>
      </c>
    </row>
    <row r="453" spans="1:4">
      <c r="A453" s="212" t="s">
        <v>1793</v>
      </c>
      <c r="B453" s="154" t="s">
        <v>1794</v>
      </c>
      <c r="C453" s="154"/>
      <c r="D453" s="154" t="s">
        <v>1760</v>
      </c>
    </row>
    <row r="454" spans="1:4">
      <c r="A454" s="212" t="s">
        <v>1795</v>
      </c>
      <c r="B454" s="154" t="s">
        <v>1796</v>
      </c>
      <c r="C454" s="154"/>
      <c r="D454" s="154" t="s">
        <v>1760</v>
      </c>
    </row>
    <row r="455" spans="1:4">
      <c r="A455" s="212" t="s">
        <v>1801</v>
      </c>
      <c r="B455" s="154" t="s">
        <v>1802</v>
      </c>
      <c r="C455" s="154"/>
      <c r="D455" s="154" t="s">
        <v>1760</v>
      </c>
    </row>
    <row r="456" spans="1:4">
      <c r="A456" s="212" t="s">
        <v>1805</v>
      </c>
      <c r="B456" s="154" t="s">
        <v>1806</v>
      </c>
      <c r="C456" s="154"/>
      <c r="D456" s="154" t="s">
        <v>1760</v>
      </c>
    </row>
    <row r="457" spans="1:4">
      <c r="A457" s="212" t="s">
        <v>1803</v>
      </c>
      <c r="B457" s="154" t="s">
        <v>1804</v>
      </c>
      <c r="C457" s="154"/>
      <c r="D457" s="154" t="s">
        <v>1760</v>
      </c>
    </row>
    <row r="458" spans="1:4">
      <c r="A458" s="212" t="s">
        <v>1758</v>
      </c>
      <c r="B458" s="154" t="s">
        <v>1759</v>
      </c>
      <c r="C458" s="154"/>
      <c r="D458" s="154" t="s">
        <v>1760</v>
      </c>
    </row>
    <row r="459" spans="1:4">
      <c r="A459" s="212" t="s">
        <v>1761</v>
      </c>
      <c r="B459" s="154" t="s">
        <v>1762</v>
      </c>
      <c r="C459" s="154"/>
      <c r="D459" s="154" t="s">
        <v>1760</v>
      </c>
    </row>
    <row r="460" spans="1:4">
      <c r="A460" s="212" t="s">
        <v>1787</v>
      </c>
      <c r="B460" s="154" t="s">
        <v>1788</v>
      </c>
      <c r="C460" s="154"/>
      <c r="D460" s="154" t="s">
        <v>1760</v>
      </c>
    </row>
    <row r="461" spans="1:4">
      <c r="A461" s="212" t="s">
        <v>1542</v>
      </c>
      <c r="B461" s="154" t="s">
        <v>1543</v>
      </c>
      <c r="C461" s="154"/>
      <c r="D461" s="154" t="s">
        <v>1525</v>
      </c>
    </row>
    <row r="462" spans="1:4">
      <c r="A462" s="212" t="s">
        <v>1540</v>
      </c>
      <c r="B462" s="154" t="s">
        <v>1541</v>
      </c>
      <c r="C462" s="154"/>
      <c r="D462" s="154" t="s">
        <v>1525</v>
      </c>
    </row>
    <row r="463" spans="1:4">
      <c r="A463" s="212" t="s">
        <v>1534</v>
      </c>
      <c r="B463" s="154" t="s">
        <v>1535</v>
      </c>
      <c r="C463" s="154"/>
      <c r="D463" s="154" t="s">
        <v>1525</v>
      </c>
    </row>
    <row r="464" spans="1:4">
      <c r="A464" s="212" t="s">
        <v>1536</v>
      </c>
      <c r="B464" s="154" t="s">
        <v>1537</v>
      </c>
      <c r="C464" s="154"/>
      <c r="D464" s="154" t="s">
        <v>1525</v>
      </c>
    </row>
    <row r="465" spans="1:4">
      <c r="A465" s="212" t="s">
        <v>1538</v>
      </c>
      <c r="B465" s="154" t="s">
        <v>1539</v>
      </c>
      <c r="C465" s="154"/>
      <c r="D465" s="154" t="s">
        <v>1525</v>
      </c>
    </row>
    <row r="466" spans="1:4">
      <c r="A466" s="212" t="s">
        <v>1646</v>
      </c>
      <c r="B466" s="154" t="s">
        <v>1647</v>
      </c>
      <c r="C466" s="157" t="s">
        <v>1648</v>
      </c>
      <c r="D466" s="154" t="s">
        <v>1627</v>
      </c>
    </row>
    <row r="467" spans="1:4">
      <c r="A467" s="212" t="s">
        <v>1649</v>
      </c>
      <c r="B467" s="154" t="s">
        <v>1650</v>
      </c>
      <c r="C467" s="157" t="s">
        <v>1651</v>
      </c>
      <c r="D467" s="154" t="s">
        <v>1627</v>
      </c>
    </row>
    <row r="468" spans="1:4">
      <c r="A468" s="212" t="s">
        <v>1652</v>
      </c>
      <c r="B468" s="154" t="s">
        <v>1653</v>
      </c>
      <c r="C468" s="157" t="s">
        <v>1654</v>
      </c>
      <c r="D468" s="154" t="s">
        <v>1627</v>
      </c>
    </row>
    <row r="469" spans="1:4">
      <c r="A469" s="212" t="s">
        <v>1655</v>
      </c>
      <c r="B469" s="154" t="s">
        <v>1656</v>
      </c>
      <c r="C469" s="157" t="s">
        <v>1657</v>
      </c>
      <c r="D469" s="154" t="s">
        <v>1627</v>
      </c>
    </row>
    <row r="470" spans="1:4">
      <c r="A470" s="212" t="s">
        <v>1128</v>
      </c>
      <c r="B470" s="154" t="s">
        <v>1129</v>
      </c>
      <c r="C470" s="154"/>
      <c r="D470" s="154" t="s">
        <v>1064</v>
      </c>
    </row>
    <row r="471" spans="1:4">
      <c r="A471" s="212" t="s">
        <v>1481</v>
      </c>
      <c r="B471" s="154" t="s">
        <v>1482</v>
      </c>
      <c r="C471" s="154"/>
      <c r="D471" s="154" t="s">
        <v>976</v>
      </c>
    </row>
    <row r="472" spans="1:4">
      <c r="A472" s="212" t="s">
        <v>813</v>
      </c>
      <c r="B472" s="154" t="s">
        <v>1483</v>
      </c>
      <c r="C472" s="154" t="s">
        <v>1841</v>
      </c>
      <c r="D472" s="154" t="s">
        <v>976</v>
      </c>
    </row>
    <row r="473" spans="1:4">
      <c r="A473" s="212" t="s">
        <v>815</v>
      </c>
      <c r="B473" s="154" t="s">
        <v>1484</v>
      </c>
      <c r="C473" s="154" t="s">
        <v>1842</v>
      </c>
      <c r="D473" s="154" t="s">
        <v>976</v>
      </c>
    </row>
    <row r="474" spans="1:4">
      <c r="A474" s="212" t="s">
        <v>817</v>
      </c>
      <c r="B474" s="154" t="s">
        <v>1485</v>
      </c>
      <c r="C474" s="154"/>
      <c r="D474" s="154" t="s">
        <v>976</v>
      </c>
    </row>
    <row r="475" spans="1:4">
      <c r="A475" s="212" t="s">
        <v>818</v>
      </c>
      <c r="B475" s="154" t="s">
        <v>1486</v>
      </c>
      <c r="C475" s="154"/>
      <c r="D475" s="154" t="s">
        <v>976</v>
      </c>
    </row>
    <row r="476" spans="1:4">
      <c r="A476" s="212" t="s">
        <v>821</v>
      </c>
      <c r="B476" s="154" t="s">
        <v>1555</v>
      </c>
      <c r="C476" s="154" t="s">
        <v>1846</v>
      </c>
      <c r="D476" s="154" t="s">
        <v>1545</v>
      </c>
    </row>
    <row r="477" spans="1:4">
      <c r="A477" s="212" t="s">
        <v>1517</v>
      </c>
      <c r="B477" s="154" t="s">
        <v>1518</v>
      </c>
      <c r="C477" s="154"/>
      <c r="D477" s="154" t="s">
        <v>976</v>
      </c>
    </row>
    <row r="478" spans="1:4">
      <c r="A478" s="212" t="s">
        <v>1549</v>
      </c>
      <c r="B478" s="154" t="s">
        <v>1550</v>
      </c>
      <c r="C478" s="154"/>
      <c r="D478" s="154" t="s">
        <v>1545</v>
      </c>
    </row>
    <row r="479" spans="1:4">
      <c r="A479" s="212" t="s">
        <v>883</v>
      </c>
      <c r="B479" s="154" t="s">
        <v>1639</v>
      </c>
      <c r="C479" s="154"/>
      <c r="D479" s="154" t="s">
        <v>1627</v>
      </c>
    </row>
    <row r="480" spans="1:4">
      <c r="A480" s="212" t="s">
        <v>1488</v>
      </c>
      <c r="B480" s="154" t="s">
        <v>1489</v>
      </c>
      <c r="C480" s="154"/>
      <c r="D480" s="154" t="s">
        <v>976</v>
      </c>
    </row>
    <row r="481" spans="1:4">
      <c r="A481" s="212" t="s">
        <v>1492</v>
      </c>
      <c r="B481" s="154" t="s">
        <v>1493</v>
      </c>
      <c r="C481" s="154"/>
      <c r="D481" s="154" t="s">
        <v>976</v>
      </c>
    </row>
    <row r="482" spans="1:4">
      <c r="A482" s="212" t="s">
        <v>1490</v>
      </c>
      <c r="B482" s="154" t="s">
        <v>1491</v>
      </c>
      <c r="C482" s="154"/>
      <c r="D482" s="154" t="s">
        <v>976</v>
      </c>
    </row>
    <row r="483" spans="1:4">
      <c r="A483" s="212" t="s">
        <v>825</v>
      </c>
      <c r="B483" s="154" t="s">
        <v>1495</v>
      </c>
      <c r="C483" s="154"/>
      <c r="D483" s="154" t="s">
        <v>976</v>
      </c>
    </row>
    <row r="484" spans="1:4">
      <c r="A484" s="212" t="s">
        <v>827</v>
      </c>
      <c r="B484" s="154" t="s">
        <v>1496</v>
      </c>
      <c r="C484" s="154"/>
      <c r="D484" s="154" t="s">
        <v>976</v>
      </c>
    </row>
    <row r="485" spans="1:4">
      <c r="A485" s="212" t="s">
        <v>829</v>
      </c>
      <c r="B485" s="154" t="s">
        <v>1497</v>
      </c>
      <c r="C485" s="154"/>
      <c r="D485" s="154" t="s">
        <v>976</v>
      </c>
    </row>
    <row r="486" spans="1:4">
      <c r="A486" s="212" t="s">
        <v>690</v>
      </c>
      <c r="B486" s="154" t="s">
        <v>1556</v>
      </c>
      <c r="C486" s="154"/>
      <c r="D486" s="154" t="s">
        <v>1545</v>
      </c>
    </row>
    <row r="487" spans="1:4">
      <c r="A487" s="212" t="s">
        <v>823</v>
      </c>
      <c r="B487" s="154" t="s">
        <v>1494</v>
      </c>
      <c r="C487" s="154"/>
      <c r="D487" s="154" t="s">
        <v>976</v>
      </c>
    </row>
    <row r="488" spans="1:4">
      <c r="A488" s="211" t="s">
        <v>819</v>
      </c>
      <c r="B488" s="154" t="s">
        <v>1487</v>
      </c>
      <c r="C488" s="154"/>
      <c r="D488" s="154" t="s">
        <v>976</v>
      </c>
    </row>
    <row r="489" spans="1:4">
      <c r="A489" s="212" t="s">
        <v>1130</v>
      </c>
      <c r="B489" s="154" t="s">
        <v>1131</v>
      </c>
      <c r="C489" s="154"/>
      <c r="D489" s="154" t="s">
        <v>1064</v>
      </c>
    </row>
    <row r="490" spans="1:4">
      <c r="A490" s="212" t="s">
        <v>1502</v>
      </c>
      <c r="B490" s="154" t="s">
        <v>1503</v>
      </c>
      <c r="C490" s="154"/>
      <c r="D490" s="154" t="s">
        <v>976</v>
      </c>
    </row>
    <row r="491" spans="1:4">
      <c r="A491" s="212" t="s">
        <v>1500</v>
      </c>
      <c r="B491" s="154" t="s">
        <v>1501</v>
      </c>
      <c r="C491" s="154"/>
      <c r="D491" s="154" t="s">
        <v>976</v>
      </c>
    </row>
    <row r="492" spans="1:4">
      <c r="A492" s="212" t="s">
        <v>1498</v>
      </c>
      <c r="B492" s="154" t="s">
        <v>1499</v>
      </c>
      <c r="C492" s="154"/>
      <c r="D492" s="154" t="s">
        <v>976</v>
      </c>
    </row>
    <row r="493" spans="1:4">
      <c r="A493" s="212" t="s">
        <v>1019</v>
      </c>
      <c r="B493" s="154" t="s">
        <v>1020</v>
      </c>
      <c r="C493" s="154"/>
      <c r="D493" s="154" t="s">
        <v>982</v>
      </c>
    </row>
    <row r="494" spans="1:4">
      <c r="A494" s="212" t="s">
        <v>1017</v>
      </c>
      <c r="B494" s="154" t="s">
        <v>1018</v>
      </c>
      <c r="C494" s="154"/>
      <c r="D494" s="154" t="s">
        <v>982</v>
      </c>
    </row>
    <row r="495" spans="1:4">
      <c r="A495" s="212" t="s">
        <v>1021</v>
      </c>
      <c r="B495" s="154" t="s">
        <v>1018</v>
      </c>
      <c r="C495" s="154"/>
      <c r="D495" s="154" t="s">
        <v>982</v>
      </c>
    </row>
    <row r="496" spans="1:4">
      <c r="A496" s="212" t="s">
        <v>905</v>
      </c>
      <c r="B496" s="154" t="s">
        <v>900</v>
      </c>
      <c r="C496" s="154"/>
      <c r="D496" s="154" t="s">
        <v>1627</v>
      </c>
    </row>
    <row r="497" spans="1:4">
      <c r="A497" s="212" t="s">
        <v>906</v>
      </c>
      <c r="B497" s="154" t="s">
        <v>901</v>
      </c>
      <c r="C497" s="154"/>
      <c r="D497" s="154" t="s">
        <v>982</v>
      </c>
    </row>
    <row r="498" spans="1:4">
      <c r="A498" s="212" t="s">
        <v>903</v>
      </c>
      <c r="B498" s="154" t="s">
        <v>898</v>
      </c>
      <c r="C498" s="154"/>
      <c r="D498" s="154" t="s">
        <v>1064</v>
      </c>
    </row>
    <row r="499" spans="1:4">
      <c r="A499" s="212" t="s">
        <v>902</v>
      </c>
      <c r="B499" s="154" t="s">
        <v>897</v>
      </c>
      <c r="C499" s="154"/>
      <c r="D499" s="154" t="s">
        <v>1137</v>
      </c>
    </row>
    <row r="500" spans="1:4">
      <c r="A500" s="212" t="s">
        <v>904</v>
      </c>
      <c r="B500" s="154" t="s">
        <v>899</v>
      </c>
      <c r="C500" s="154"/>
      <c r="D500" s="154" t="s">
        <v>976</v>
      </c>
    </row>
    <row r="501" spans="1:4">
      <c r="A501" s="212" t="s">
        <v>1578</v>
      </c>
      <c r="B501" s="154" t="s">
        <v>1579</v>
      </c>
      <c r="C501" s="154"/>
      <c r="D501" s="154" t="s">
        <v>1565</v>
      </c>
    </row>
    <row r="502" spans="1:4">
      <c r="A502" s="212" t="s">
        <v>1266</v>
      </c>
      <c r="B502" s="154" t="s">
        <v>1267</v>
      </c>
      <c r="C502" s="154"/>
      <c r="D502" s="154" t="s">
        <v>1137</v>
      </c>
    </row>
    <row r="503" spans="1:4">
      <c r="A503" s="212" t="s">
        <v>1437</v>
      </c>
      <c r="B503" s="154" t="s">
        <v>1438</v>
      </c>
      <c r="C503" s="154"/>
      <c r="D503" s="154" t="s">
        <v>1137</v>
      </c>
    </row>
    <row r="504" spans="1:4">
      <c r="A504" s="212" t="s">
        <v>706</v>
      </c>
      <c r="B504" s="154" t="s">
        <v>1268</v>
      </c>
      <c r="C504" s="154"/>
      <c r="D504" s="154" t="s">
        <v>1137</v>
      </c>
    </row>
    <row r="505" spans="1:4">
      <c r="A505" s="212" t="s">
        <v>1642</v>
      </c>
      <c r="B505" s="154" t="s">
        <v>1643</v>
      </c>
      <c r="C505" s="154"/>
      <c r="D505" s="154" t="s">
        <v>1627</v>
      </c>
    </row>
    <row r="506" spans="1:4">
      <c r="A506" s="212" t="s">
        <v>1026</v>
      </c>
      <c r="B506" s="154" t="s">
        <v>1027</v>
      </c>
      <c r="C506" s="154"/>
      <c r="D506" s="154" t="s">
        <v>982</v>
      </c>
    </row>
    <row r="507" spans="1:4">
      <c r="A507" s="212" t="s">
        <v>1028</v>
      </c>
      <c r="B507" s="154" t="s">
        <v>1029</v>
      </c>
      <c r="C507" s="154"/>
      <c r="D507" s="154" t="s">
        <v>982</v>
      </c>
    </row>
    <row r="508" spans="1:4">
      <c r="A508" s="212" t="s">
        <v>1132</v>
      </c>
      <c r="B508" s="154" t="s">
        <v>1133</v>
      </c>
      <c r="C508" s="154"/>
      <c r="D508" s="154" t="s">
        <v>1064</v>
      </c>
    </row>
    <row r="509" spans="1:4">
      <c r="A509" s="212" t="s">
        <v>1504</v>
      </c>
      <c r="B509" s="154" t="s">
        <v>1505</v>
      </c>
      <c r="C509" s="154"/>
      <c r="D509" s="154" t="s">
        <v>976</v>
      </c>
    </row>
    <row r="510" spans="1:4">
      <c r="A510" s="212" t="s">
        <v>1640</v>
      </c>
      <c r="B510" s="154" t="s">
        <v>1641</v>
      </c>
      <c r="C510" s="154"/>
      <c r="D510" s="154" t="s">
        <v>1627</v>
      </c>
    </row>
    <row r="511" spans="1:4">
      <c r="A511" s="212" t="s">
        <v>1563</v>
      </c>
      <c r="B511" s="154" t="s">
        <v>1564</v>
      </c>
      <c r="C511" s="154"/>
      <c r="D511" s="154" t="s">
        <v>1565</v>
      </c>
    </row>
    <row r="512" spans="1:4">
      <c r="A512" s="212" t="s">
        <v>1557</v>
      </c>
      <c r="B512" s="154" t="s">
        <v>1558</v>
      </c>
      <c r="C512" s="154"/>
      <c r="D512" s="154" t="s">
        <v>1545</v>
      </c>
    </row>
    <row r="513" spans="1:4">
      <c r="A513" s="212" t="s">
        <v>987</v>
      </c>
      <c r="B513" s="154" t="s">
        <v>988</v>
      </c>
      <c r="C513" s="154"/>
      <c r="D513" s="154" t="s">
        <v>982</v>
      </c>
    </row>
    <row r="514" spans="1:4">
      <c r="A514" s="212" t="s">
        <v>1435</v>
      </c>
      <c r="B514" s="154" t="s">
        <v>988</v>
      </c>
      <c r="C514" s="154"/>
      <c r="D514" s="154" t="s">
        <v>1137</v>
      </c>
    </row>
    <row r="515" spans="1:4">
      <c r="A515" s="212" t="s">
        <v>1469</v>
      </c>
      <c r="B515" s="154" t="s">
        <v>1470</v>
      </c>
      <c r="C515" s="154"/>
      <c r="D515" s="154" t="s">
        <v>976</v>
      </c>
    </row>
    <row r="516" spans="1:4">
      <c r="A516" s="212" t="s">
        <v>844</v>
      </c>
      <c r="B516" s="154" t="s">
        <v>845</v>
      </c>
      <c r="C516" s="154"/>
      <c r="D516" s="154" t="s">
        <v>1587</v>
      </c>
    </row>
    <row r="517" spans="1:4">
      <c r="A517" s="212" t="s">
        <v>1588</v>
      </c>
      <c r="B517" s="154" t="s">
        <v>1589</v>
      </c>
      <c r="C517" s="154"/>
      <c r="D517" s="154" t="s">
        <v>1587</v>
      </c>
    </row>
    <row r="518" spans="1:4">
      <c r="A518" s="212" t="s">
        <v>1615</v>
      </c>
      <c r="B518" s="154" t="s">
        <v>1616</v>
      </c>
      <c r="C518" s="154"/>
      <c r="D518" s="154" t="s">
        <v>1598</v>
      </c>
    </row>
    <row r="519" spans="1:4">
      <c r="A519" s="212" t="s">
        <v>840</v>
      </c>
      <c r="B519" s="154" t="s">
        <v>841</v>
      </c>
      <c r="C519" s="154"/>
      <c r="D519" s="154" t="s">
        <v>1598</v>
      </c>
    </row>
    <row r="520" spans="1:4">
      <c r="A520" s="212" t="s">
        <v>1596</v>
      </c>
      <c r="B520" s="154" t="s">
        <v>1597</v>
      </c>
      <c r="C520" s="154"/>
      <c r="D520" s="154" t="s">
        <v>1598</v>
      </c>
    </row>
    <row r="521" spans="1:4">
      <c r="A521" s="212" t="s">
        <v>1590</v>
      </c>
      <c r="B521" s="154" t="s">
        <v>1591</v>
      </c>
      <c r="C521" s="154"/>
      <c r="D521" s="154" t="s">
        <v>1587</v>
      </c>
    </row>
    <row r="522" spans="1:4">
      <c r="A522" s="212" t="s">
        <v>1592</v>
      </c>
      <c r="B522" s="154" t="s">
        <v>1593</v>
      </c>
      <c r="C522" s="154"/>
      <c r="D522" s="154" t="s">
        <v>1587</v>
      </c>
    </row>
    <row r="523" spans="1:4">
      <c r="A523" s="212" t="s">
        <v>842</v>
      </c>
      <c r="B523" s="154" t="s">
        <v>843</v>
      </c>
      <c r="C523" s="154"/>
      <c r="D523" s="154" t="s">
        <v>1587</v>
      </c>
    </row>
    <row r="524" spans="1:4">
      <c r="A524" s="212" t="s">
        <v>846</v>
      </c>
      <c r="B524" s="154" t="s">
        <v>475</v>
      </c>
      <c r="C524" s="154"/>
      <c r="D524" s="154" t="s">
        <v>1587</v>
      </c>
    </row>
    <row r="525" spans="1:4">
      <c r="A525" s="212" t="s">
        <v>838</v>
      </c>
      <c r="B525" s="154" t="s">
        <v>839</v>
      </c>
      <c r="C525" s="154"/>
      <c r="D525" s="154" t="s">
        <v>1587</v>
      </c>
    </row>
    <row r="526" spans="1:4">
      <c r="A526" s="212" t="s">
        <v>1125</v>
      </c>
      <c r="B526" s="154" t="s">
        <v>1832</v>
      </c>
      <c r="C526" s="154"/>
      <c r="D526" s="154" t="s">
        <v>1064</v>
      </c>
    </row>
    <row r="527" spans="1:4">
      <c r="A527" s="212" t="s">
        <v>863</v>
      </c>
      <c r="B527" s="154" t="s">
        <v>1607</v>
      </c>
      <c r="C527" s="154"/>
      <c r="D527" s="154" t="s">
        <v>1598</v>
      </c>
    </row>
    <row r="528" spans="1:4">
      <c r="A528" s="212" t="s">
        <v>865</v>
      </c>
      <c r="B528" s="154" t="s">
        <v>1608</v>
      </c>
      <c r="C528" s="154"/>
      <c r="D528" s="154" t="s">
        <v>1598</v>
      </c>
    </row>
    <row r="529" spans="1:4">
      <c r="A529" s="212" t="s">
        <v>867</v>
      </c>
      <c r="B529" s="154" t="s">
        <v>1609</v>
      </c>
      <c r="C529" s="154"/>
      <c r="D529" s="154" t="s">
        <v>1598</v>
      </c>
    </row>
    <row r="530" spans="1:4">
      <c r="A530" s="212" t="s">
        <v>869</v>
      </c>
      <c r="B530" s="154" t="s">
        <v>1610</v>
      </c>
      <c r="C530" s="154"/>
      <c r="D530" s="154" t="s">
        <v>1598</v>
      </c>
    </row>
    <row r="531" spans="1:4">
      <c r="A531" s="212" t="s">
        <v>871</v>
      </c>
      <c r="B531" s="154" t="s">
        <v>1611</v>
      </c>
      <c r="C531" s="154"/>
      <c r="D531" s="154" t="s">
        <v>1598</v>
      </c>
    </row>
    <row r="532" spans="1:4">
      <c r="A532" s="212" t="s">
        <v>873</v>
      </c>
      <c r="B532" s="154" t="s">
        <v>1612</v>
      </c>
      <c r="C532" s="154"/>
      <c r="D532" s="154" t="s">
        <v>1598</v>
      </c>
    </row>
    <row r="533" spans="1:4">
      <c r="A533" s="212" t="s">
        <v>875</v>
      </c>
      <c r="B533" s="154" t="s">
        <v>1613</v>
      </c>
      <c r="C533" s="154"/>
      <c r="D533" s="154" t="s">
        <v>1598</v>
      </c>
    </row>
    <row r="534" spans="1:4">
      <c r="A534" s="212" t="s">
        <v>877</v>
      </c>
      <c r="B534" s="154" t="s">
        <v>1614</v>
      </c>
      <c r="C534" s="154"/>
      <c r="D534" s="154" t="s">
        <v>1598</v>
      </c>
    </row>
    <row r="535" spans="1:4">
      <c r="A535" s="212" t="s">
        <v>847</v>
      </c>
      <c r="B535" s="154" t="s">
        <v>1599</v>
      </c>
      <c r="C535" s="154"/>
      <c r="D535" s="154" t="s">
        <v>1598</v>
      </c>
    </row>
    <row r="536" spans="1:4">
      <c r="A536" s="212" t="s">
        <v>849</v>
      </c>
      <c r="B536" s="154" t="s">
        <v>1600</v>
      </c>
      <c r="C536" s="154"/>
      <c r="D536" s="154" t="s">
        <v>1598</v>
      </c>
    </row>
    <row r="537" spans="1:4">
      <c r="A537" s="212" t="s">
        <v>851</v>
      </c>
      <c r="B537" s="154" t="s">
        <v>1601</v>
      </c>
      <c r="C537" s="154"/>
      <c r="D537" s="154" t="s">
        <v>1598</v>
      </c>
    </row>
    <row r="538" spans="1:4">
      <c r="A538" s="212" t="s">
        <v>853</v>
      </c>
      <c r="B538" s="154" t="s">
        <v>1602</v>
      </c>
      <c r="C538" s="154"/>
      <c r="D538" s="154" t="s">
        <v>1598</v>
      </c>
    </row>
    <row r="539" spans="1:4">
      <c r="A539" s="212" t="s">
        <v>855</v>
      </c>
      <c r="B539" s="154" t="s">
        <v>1603</v>
      </c>
      <c r="C539" s="154"/>
      <c r="D539" s="154" t="s">
        <v>1598</v>
      </c>
    </row>
    <row r="540" spans="1:4">
      <c r="A540" s="212" t="s">
        <v>857</v>
      </c>
      <c r="B540" s="154" t="s">
        <v>1604</v>
      </c>
      <c r="C540" s="154"/>
      <c r="D540" s="154" t="s">
        <v>1598</v>
      </c>
    </row>
    <row r="541" spans="1:4">
      <c r="A541" s="212" t="s">
        <v>859</v>
      </c>
      <c r="B541" s="154" t="s">
        <v>1605</v>
      </c>
      <c r="C541" s="154"/>
      <c r="D541" s="154" t="s">
        <v>1598</v>
      </c>
    </row>
    <row r="542" spans="1:4">
      <c r="A542" s="212" t="s">
        <v>861</v>
      </c>
      <c r="B542" s="154" t="s">
        <v>1606</v>
      </c>
      <c r="C542" s="154"/>
      <c r="D542" s="154" t="s">
        <v>1598</v>
      </c>
    </row>
    <row r="543" spans="1:4">
      <c r="A543" s="212" t="s">
        <v>1032</v>
      </c>
      <c r="B543" s="154" t="s">
        <v>1033</v>
      </c>
      <c r="C543" s="154"/>
      <c r="D543" s="154" t="s">
        <v>982</v>
      </c>
    </row>
    <row r="544" spans="1:4">
      <c r="A544" s="212" t="s">
        <v>1594</v>
      </c>
      <c r="B544" s="154" t="s">
        <v>1595</v>
      </c>
      <c r="C544" s="154"/>
      <c r="D544" s="154" t="s">
        <v>1587</v>
      </c>
    </row>
    <row r="545" spans="1:6">
      <c r="A545" s="212" t="s">
        <v>835</v>
      </c>
      <c r="B545" s="154" t="s">
        <v>1030</v>
      </c>
      <c r="C545" s="154"/>
      <c r="D545" s="154" t="s">
        <v>982</v>
      </c>
    </row>
    <row r="546" spans="1:6">
      <c r="A546" s="212" t="s">
        <v>477</v>
      </c>
      <c r="B546" s="154" t="s">
        <v>1031</v>
      </c>
      <c r="C546" s="154"/>
      <c r="D546" s="154" t="s">
        <v>982</v>
      </c>
    </row>
    <row r="547" spans="1:6">
      <c r="A547" s="212" t="s">
        <v>1559</v>
      </c>
      <c r="B547" s="154" t="s">
        <v>1560</v>
      </c>
      <c r="C547" s="154"/>
      <c r="D547" s="154" t="s">
        <v>1545</v>
      </c>
    </row>
    <row r="548" spans="1:6">
      <c r="A548" s="212" t="s">
        <v>1561</v>
      </c>
      <c r="B548" s="154" t="s">
        <v>1562</v>
      </c>
      <c r="C548" s="154"/>
      <c r="D548" s="154" t="s">
        <v>1545</v>
      </c>
    </row>
    <row r="549" spans="1:6">
      <c r="A549" s="212" t="s">
        <v>1506</v>
      </c>
      <c r="B549" s="154" t="s">
        <v>1507</v>
      </c>
      <c r="C549" s="154" t="s">
        <v>1827</v>
      </c>
      <c r="D549" s="154" t="s">
        <v>976</v>
      </c>
    </row>
    <row r="550" spans="1:6">
      <c r="A550" s="212" t="s">
        <v>1508</v>
      </c>
      <c r="B550" s="154" t="s">
        <v>1509</v>
      </c>
      <c r="C550" s="154" t="s">
        <v>1828</v>
      </c>
      <c r="D550" s="154" t="s">
        <v>976</v>
      </c>
    </row>
    <row r="551" spans="1:6">
      <c r="A551" s="212" t="s">
        <v>1510</v>
      </c>
      <c r="B551" s="154" t="s">
        <v>1511</v>
      </c>
      <c r="C551" s="154" t="s">
        <v>1829</v>
      </c>
      <c r="D551" s="154" t="s">
        <v>976</v>
      </c>
    </row>
    <row r="552" spans="1:6">
      <c r="A552" s="212" t="s">
        <v>1512</v>
      </c>
      <c r="B552" s="154" t="s">
        <v>1513</v>
      </c>
      <c r="C552" s="154" t="s">
        <v>1830</v>
      </c>
      <c r="D552" s="154" t="s">
        <v>976</v>
      </c>
    </row>
    <row r="553" spans="1:6">
      <c r="A553" s="212" t="s">
        <v>1514</v>
      </c>
      <c r="B553" s="154" t="s">
        <v>1515</v>
      </c>
      <c r="C553" s="154" t="s">
        <v>1831</v>
      </c>
      <c r="D553" s="154" t="s">
        <v>976</v>
      </c>
    </row>
    <row r="554" spans="1:6">
      <c r="A554" s="212" t="s">
        <v>1532</v>
      </c>
      <c r="B554" s="154" t="s">
        <v>1533</v>
      </c>
      <c r="C554" s="154"/>
      <c r="D554" s="154" t="s">
        <v>1525</v>
      </c>
    </row>
    <row r="555" spans="1:6">
      <c r="A555" s="212" t="s">
        <v>1463</v>
      </c>
      <c r="B555" s="154" t="s">
        <v>1464</v>
      </c>
      <c r="C555" s="154"/>
      <c r="D555" s="154" t="s">
        <v>976</v>
      </c>
    </row>
    <row r="556" spans="1:6">
      <c r="A556" s="212" t="s">
        <v>1838</v>
      </c>
      <c r="B556" s="154" t="s">
        <v>1839</v>
      </c>
      <c r="C556" s="154"/>
      <c r="D556" s="154" t="s">
        <v>1840</v>
      </c>
    </row>
    <row r="557" spans="1:6">
      <c r="A557" s="212" t="s">
        <v>1834</v>
      </c>
      <c r="B557" s="154" t="s">
        <v>1835</v>
      </c>
      <c r="C557" s="154"/>
      <c r="D557" s="154" t="s">
        <v>1565</v>
      </c>
      <c r="F557" s="182" t="s">
        <v>1837</v>
      </c>
    </row>
    <row r="558" spans="1:6">
      <c r="A558" s="212" t="s">
        <v>1836</v>
      </c>
      <c r="B558" s="154" t="s">
        <v>975</v>
      </c>
      <c r="C558" s="154"/>
      <c r="D558" s="154" t="s">
        <v>1137</v>
      </c>
      <c r="F558" s="182" t="s">
        <v>1837</v>
      </c>
    </row>
    <row r="559" spans="1:6">
      <c r="A559" s="212" t="s">
        <v>1917</v>
      </c>
      <c r="B559" s="154" t="s">
        <v>1918</v>
      </c>
      <c r="C559" s="154"/>
      <c r="D559" s="154" t="s">
        <v>982</v>
      </c>
    </row>
  </sheetData>
  <autoFilter ref="A1:D559" xr:uid="{00000000-0009-0000-0000-000008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PROGRAMA</vt:lpstr>
      <vt:lpstr>RUTINA</vt:lpstr>
      <vt:lpstr>Analisis de la rutina</vt:lpstr>
      <vt:lpstr>Analisis de las OT X HRS OTs</vt:lpstr>
      <vt:lpstr>HH Disponibles</vt:lpstr>
      <vt:lpstr>CONTROL DE PERSONAL</vt:lpstr>
      <vt:lpstr>Analisis OT x HH</vt:lpstr>
      <vt:lpstr>TABLAS</vt:lpstr>
      <vt:lpstr>Lista Equipos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2024-08-12T22:45:46Z</dcterms:modified>
</cp:coreProperties>
</file>